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 firstSheet="36" activeTab="49"/>
  </bookViews>
  <sheets>
    <sheet name="057_Sicepat PNK 01-15 des21" sheetId="2" r:id="rId1"/>
    <sheet name="403954" sheetId="26" r:id="rId2"/>
    <sheet name="403744" sheetId="57" r:id="rId3"/>
    <sheet name="403956" sheetId="58" r:id="rId4"/>
    <sheet name="403957" sheetId="59" r:id="rId5"/>
    <sheet name="403748" sheetId="60" r:id="rId6"/>
    <sheet name="403749" sheetId="61" r:id="rId7"/>
    <sheet name="404358" sheetId="62" r:id="rId8"/>
    <sheet name="405802" sheetId="63" r:id="rId9"/>
    <sheet name="405804" sheetId="64" r:id="rId10"/>
    <sheet name="406111" sheetId="65" r:id="rId11"/>
    <sheet name="405811" sheetId="67" r:id="rId12"/>
    <sheet name="405813" sheetId="68" r:id="rId13"/>
    <sheet name="406112" sheetId="69" r:id="rId14"/>
    <sheet name="405818" sheetId="70" r:id="rId15"/>
    <sheet name="405820" sheetId="71" r:id="rId16"/>
    <sheet name="403959" sheetId="72" r:id="rId17"/>
    <sheet name="405826" sheetId="73" r:id="rId18"/>
    <sheet name="404047" sheetId="74" r:id="rId19"/>
    <sheet name="405831" sheetId="75" r:id="rId20"/>
    <sheet name="405833" sheetId="76" r:id="rId21"/>
    <sheet name="406114" sheetId="77" r:id="rId22"/>
    <sheet name="405840" sheetId="78" r:id="rId23"/>
    <sheet name="405842" sheetId="79" r:id="rId24"/>
    <sheet name="404381" sheetId="80" r:id="rId25"/>
    <sheet name="405847" sheetId="81" r:id="rId26"/>
    <sheet name="405849" sheetId="82" r:id="rId27"/>
    <sheet name="406116" sheetId="83" r:id="rId28"/>
    <sheet name="406453" sheetId="84" r:id="rId29"/>
    <sheet name="403962" sheetId="85" r:id="rId30"/>
    <sheet name="406247" sheetId="86" r:id="rId31"/>
    <sheet name="406460" sheetId="87" r:id="rId32"/>
    <sheet name="403964" sheetId="88" r:id="rId33"/>
    <sheet name="406246" sheetId="89" r:id="rId34"/>
    <sheet name="406468" sheetId="90" r:id="rId35"/>
    <sheet name="403966" sheetId="91" r:id="rId36"/>
    <sheet name="402435" sheetId="92" r:id="rId37"/>
    <sheet name="402436" sheetId="93" r:id="rId38"/>
    <sheet name="402654" sheetId="94" r:id="rId39"/>
    <sheet name="403969" sheetId="95" r:id="rId40"/>
    <sheet name="403970" sheetId="96" r:id="rId41"/>
    <sheet name="403971" sheetId="97" r:id="rId42"/>
    <sheet name="403973" sheetId="98" r:id="rId43"/>
    <sheet name="406095" sheetId="99" r:id="rId44"/>
    <sheet name="402657" sheetId="100" r:id="rId45"/>
    <sheet name="403975" sheetId="101" r:id="rId46"/>
    <sheet name="403908" sheetId="102" r:id="rId47"/>
    <sheet name="403910" sheetId="103" r:id="rId48"/>
    <sheet name="402660" sheetId="104" r:id="rId49"/>
    <sheet name="402662" sheetId="105" r:id="rId50"/>
  </sheets>
  <definedNames>
    <definedName name="_xlnm._FilterDatabase" localSheetId="16" hidden="1">'403959'!$O$2:$P$28</definedName>
    <definedName name="_xlnm.Print_Titles" localSheetId="0">'057_Sicepat PNK 01-15 des21'!$2:$17</definedName>
    <definedName name="_xlnm.Print_Titles" localSheetId="36">'402435'!$2:$2</definedName>
    <definedName name="_xlnm.Print_Titles" localSheetId="37">'402436'!$2:$2</definedName>
    <definedName name="_xlnm.Print_Titles" localSheetId="38">'402654'!$2:$2</definedName>
    <definedName name="_xlnm.Print_Titles" localSheetId="44">'402657'!$2:$2</definedName>
    <definedName name="_xlnm.Print_Titles" localSheetId="48">'402660'!$2:$2</definedName>
    <definedName name="_xlnm.Print_Titles" localSheetId="49">'402662'!$2:$2</definedName>
    <definedName name="_xlnm.Print_Titles" localSheetId="2">'403744'!$2:$2</definedName>
    <definedName name="_xlnm.Print_Titles" localSheetId="5">'403748'!$2:$2</definedName>
    <definedName name="_xlnm.Print_Titles" localSheetId="6">'403749'!$2:$2</definedName>
    <definedName name="_xlnm.Print_Titles" localSheetId="46">'403908'!$2:$2</definedName>
    <definedName name="_xlnm.Print_Titles" localSheetId="47">'403910'!$2:$2</definedName>
    <definedName name="_xlnm.Print_Titles" localSheetId="1">'403954'!$2:$2</definedName>
    <definedName name="_xlnm.Print_Titles" localSheetId="3">'403956'!$2:$2</definedName>
    <definedName name="_xlnm.Print_Titles" localSheetId="4">'403957'!$2:$2</definedName>
    <definedName name="_xlnm.Print_Titles" localSheetId="16">'403959'!$2:$2</definedName>
    <definedName name="_xlnm.Print_Titles" localSheetId="29">'403962'!$2:$2</definedName>
    <definedName name="_xlnm.Print_Titles" localSheetId="32">'403964'!$2:$2</definedName>
    <definedName name="_xlnm.Print_Titles" localSheetId="35">'403966'!$2:$2</definedName>
    <definedName name="_xlnm.Print_Titles" localSheetId="39">'403969'!$2:$2</definedName>
    <definedName name="_xlnm.Print_Titles" localSheetId="40">'403970'!$2:$2</definedName>
    <definedName name="_xlnm.Print_Titles" localSheetId="41">'403971'!$2:$2</definedName>
    <definedName name="_xlnm.Print_Titles" localSheetId="42">'403973'!$2:$2</definedName>
    <definedName name="_xlnm.Print_Titles" localSheetId="45">'403975'!$2:$2</definedName>
    <definedName name="_xlnm.Print_Titles" localSheetId="18">'404047'!$2:$2</definedName>
    <definedName name="_xlnm.Print_Titles" localSheetId="7">'404358'!$2:$2</definedName>
    <definedName name="_xlnm.Print_Titles" localSheetId="24">'404381'!$2:$2</definedName>
    <definedName name="_xlnm.Print_Titles" localSheetId="8">'405802'!$2:$2</definedName>
    <definedName name="_xlnm.Print_Titles" localSheetId="9">'405804'!$2:$2</definedName>
    <definedName name="_xlnm.Print_Titles" localSheetId="11">'405811'!$2:$2</definedName>
    <definedName name="_xlnm.Print_Titles" localSheetId="12">'405813'!$2:$2</definedName>
    <definedName name="_xlnm.Print_Titles" localSheetId="14">'405818'!$2:$2</definedName>
    <definedName name="_xlnm.Print_Titles" localSheetId="15">'405820'!$2:$2</definedName>
    <definedName name="_xlnm.Print_Titles" localSheetId="17">'405826'!$2:$2</definedName>
    <definedName name="_xlnm.Print_Titles" localSheetId="19">'405831'!$2:$2</definedName>
    <definedName name="_xlnm.Print_Titles" localSheetId="20">'405833'!$2:$2</definedName>
    <definedName name="_xlnm.Print_Titles" localSheetId="22">'405840'!$2:$2</definedName>
    <definedName name="_xlnm.Print_Titles" localSheetId="23">'405842'!$2:$2</definedName>
    <definedName name="_xlnm.Print_Titles" localSheetId="25">'405847'!$2:$2</definedName>
    <definedName name="_xlnm.Print_Titles" localSheetId="26">'405849'!$2:$2</definedName>
    <definedName name="_xlnm.Print_Titles" localSheetId="43">'406095'!$2:$2</definedName>
    <definedName name="_xlnm.Print_Titles" localSheetId="10">'406111'!$2:$2</definedName>
    <definedName name="_xlnm.Print_Titles" localSheetId="13">'406112'!$2:$2</definedName>
    <definedName name="_xlnm.Print_Titles" localSheetId="21">'406114'!$2:$2</definedName>
    <definedName name="_xlnm.Print_Titles" localSheetId="27">'406116'!$2:$2</definedName>
    <definedName name="_xlnm.Print_Titles" localSheetId="33">'406246'!$2:$2</definedName>
    <definedName name="_xlnm.Print_Titles" localSheetId="30">'406247'!$2:$2</definedName>
    <definedName name="_xlnm.Print_Titles" localSheetId="28">'406453'!$2:$2</definedName>
    <definedName name="_xlnm.Print_Titles" localSheetId="31">'406460'!$2:$2</definedName>
    <definedName name="_xlnm.Print_Titles" localSheetId="34">'406468'!$2:$2</definedName>
  </definedNames>
  <calcPr calcId="162913"/>
</workbook>
</file>

<file path=xl/calcChain.xml><?xml version="1.0" encoding="utf-8"?>
<calcChain xmlns="http://schemas.openxmlformats.org/spreadsheetml/2006/main">
  <c r="N423" i="104" l="1"/>
  <c r="O10" i="105" l="1"/>
  <c r="N10" i="105"/>
  <c r="O47" i="102"/>
  <c r="N47" i="102"/>
  <c r="O125" i="101"/>
  <c r="N125" i="101"/>
  <c r="O442" i="100"/>
  <c r="N442" i="100"/>
  <c r="O154" i="99"/>
  <c r="N154" i="99"/>
  <c r="O35" i="97"/>
  <c r="N35" i="97"/>
  <c r="O53" i="96"/>
  <c r="N53" i="96"/>
  <c r="O43" i="95"/>
  <c r="N43" i="95"/>
  <c r="O223" i="94"/>
  <c r="N223" i="94"/>
  <c r="O38" i="93"/>
  <c r="N38" i="93"/>
  <c r="O41" i="92"/>
  <c r="N41" i="92"/>
  <c r="O97" i="91"/>
  <c r="N97" i="91"/>
  <c r="O211" i="90"/>
  <c r="N211" i="90"/>
  <c r="O53" i="89"/>
  <c r="N53" i="89"/>
  <c r="O64" i="88"/>
  <c r="N64" i="88"/>
  <c r="O244" i="87"/>
  <c r="N244" i="87"/>
  <c r="O69" i="85"/>
  <c r="N69" i="85"/>
  <c r="O67" i="83" l="1"/>
  <c r="N67" i="83"/>
  <c r="N17" i="82"/>
  <c r="O250" i="81"/>
  <c r="N250" i="81"/>
  <c r="O63" i="80"/>
  <c r="N63" i="80"/>
  <c r="O23" i="79"/>
  <c r="N23" i="79"/>
  <c r="O253" i="78"/>
  <c r="N253" i="78"/>
  <c r="O65" i="77"/>
  <c r="N65" i="77"/>
  <c r="O74" i="76"/>
  <c r="N74" i="76"/>
  <c r="O211" i="75"/>
  <c r="N211" i="75"/>
  <c r="O62" i="74"/>
  <c r="N62" i="74"/>
  <c r="O87" i="73"/>
  <c r="N87" i="73"/>
  <c r="O23" i="72"/>
  <c r="N23" i="72"/>
  <c r="O8" i="71"/>
  <c r="N8" i="71"/>
  <c r="O267" i="70"/>
  <c r="N267" i="70"/>
  <c r="O71" i="69"/>
  <c r="N71" i="69"/>
  <c r="O4" i="68"/>
  <c r="N4" i="68"/>
  <c r="O236" i="67"/>
  <c r="N236" i="67"/>
  <c r="O57" i="65"/>
  <c r="N57" i="65"/>
  <c r="O49" i="64"/>
  <c r="N49" i="64"/>
  <c r="O213" i="63"/>
  <c r="N213" i="63"/>
  <c r="O73" i="62"/>
  <c r="N73" i="62"/>
  <c r="O223" i="60"/>
  <c r="N223" i="60"/>
  <c r="N15" i="59"/>
  <c r="O15" i="59"/>
  <c r="O57" i="58"/>
  <c r="N57" i="58"/>
  <c r="O226" i="57"/>
  <c r="N226" i="57"/>
  <c r="O71" i="26"/>
  <c r="N71" i="26"/>
  <c r="P24" i="86" l="1"/>
  <c r="P75" i="76"/>
  <c r="B66" i="2"/>
  <c r="G66" i="2"/>
  <c r="C66" i="2"/>
  <c r="B65" i="2"/>
  <c r="C65" i="2"/>
  <c r="B64" i="2"/>
  <c r="C64" i="2"/>
  <c r="B63" i="2"/>
  <c r="C63" i="2"/>
  <c r="B62" i="2"/>
  <c r="C62" i="2"/>
  <c r="B61" i="2"/>
  <c r="C61" i="2"/>
  <c r="B60" i="2"/>
  <c r="C60" i="2"/>
  <c r="B59" i="2"/>
  <c r="C59" i="2"/>
  <c r="B58" i="2"/>
  <c r="C58" i="2"/>
  <c r="B57" i="2"/>
  <c r="C57" i="2"/>
  <c r="G56" i="2"/>
  <c r="J56" i="2" s="1"/>
  <c r="B56" i="2"/>
  <c r="C56" i="2"/>
  <c r="G55" i="2"/>
  <c r="J55" i="2" s="1"/>
  <c r="B55" i="2"/>
  <c r="C55" i="2"/>
  <c r="G54" i="2"/>
  <c r="B54" i="2"/>
  <c r="C54" i="2"/>
  <c r="B53" i="2"/>
  <c r="C53" i="2"/>
  <c r="G52" i="2"/>
  <c r="J52" i="2" s="1"/>
  <c r="B52" i="2"/>
  <c r="C52" i="2"/>
  <c r="B51" i="2"/>
  <c r="C51" i="2"/>
  <c r="G50" i="2"/>
  <c r="J50" i="2" s="1"/>
  <c r="B50" i="2"/>
  <c r="C50" i="2"/>
  <c r="G49" i="2"/>
  <c r="B49" i="2"/>
  <c r="C49" i="2"/>
  <c r="B48" i="2"/>
  <c r="C48" i="2"/>
  <c r="G47" i="2"/>
  <c r="B47" i="2"/>
  <c r="C47" i="2"/>
  <c r="G46" i="2"/>
  <c r="B46" i="2"/>
  <c r="C46" i="2"/>
  <c r="B45" i="2"/>
  <c r="C45" i="2"/>
  <c r="G44" i="2"/>
  <c r="B44" i="2"/>
  <c r="C44" i="2"/>
  <c r="G43" i="2"/>
  <c r="B43" i="2"/>
  <c r="C43" i="2"/>
  <c r="B42" i="2"/>
  <c r="C42" i="2"/>
  <c r="B41" i="2"/>
  <c r="C41" i="2"/>
  <c r="G40" i="2"/>
  <c r="B40" i="2"/>
  <c r="C40" i="2"/>
  <c r="B39" i="2"/>
  <c r="C39" i="2"/>
  <c r="B38" i="2"/>
  <c r="C38" i="2"/>
  <c r="G37" i="2"/>
  <c r="B37" i="2"/>
  <c r="C37" i="2"/>
  <c r="C36" i="2"/>
  <c r="B35" i="2"/>
  <c r="C35" i="2"/>
  <c r="B34" i="2"/>
  <c r="C34" i="2"/>
  <c r="G33" i="2"/>
  <c r="B33" i="2"/>
  <c r="C33" i="2"/>
  <c r="G32" i="2"/>
  <c r="B32" i="2"/>
  <c r="C32" i="2"/>
  <c r="B31" i="2"/>
  <c r="C31" i="2"/>
  <c r="C30" i="2"/>
  <c r="B30" i="2"/>
  <c r="G29" i="2"/>
  <c r="C29" i="2"/>
  <c r="B29" i="2"/>
  <c r="B28" i="2"/>
  <c r="C28" i="2"/>
  <c r="C27" i="2"/>
  <c r="B27" i="2"/>
  <c r="G26" i="2"/>
  <c r="C26" i="2"/>
  <c r="B26" i="2"/>
  <c r="C25" i="2"/>
  <c r="B25" i="2"/>
  <c r="C24" i="2"/>
  <c r="B24" i="2"/>
  <c r="G23" i="2"/>
  <c r="C23" i="2"/>
  <c r="B23" i="2"/>
  <c r="C22" i="2"/>
  <c r="B22" i="2"/>
  <c r="G21" i="2"/>
  <c r="C21" i="2"/>
  <c r="B21" i="2"/>
  <c r="C20" i="2"/>
  <c r="B20" i="2"/>
  <c r="G19" i="2"/>
  <c r="J19" i="2" s="1"/>
  <c r="C19" i="2"/>
  <c r="B19" i="2"/>
  <c r="C18" i="2"/>
  <c r="B18" i="2"/>
  <c r="J66" i="2"/>
  <c r="J54" i="2"/>
  <c r="M10" i="105"/>
  <c r="P9" i="105"/>
  <c r="P8" i="105"/>
  <c r="P7" i="105"/>
  <c r="P6" i="105"/>
  <c r="P5" i="105"/>
  <c r="P4" i="105"/>
  <c r="P3" i="105"/>
  <c r="P422" i="104"/>
  <c r="P421" i="104"/>
  <c r="P420" i="104"/>
  <c r="P419" i="104"/>
  <c r="P418" i="104"/>
  <c r="P417" i="104"/>
  <c r="P416" i="104"/>
  <c r="P415" i="104"/>
  <c r="P414" i="104"/>
  <c r="P413" i="104"/>
  <c r="P412" i="104"/>
  <c r="P411" i="104"/>
  <c r="P410" i="104"/>
  <c r="P409" i="104"/>
  <c r="P408" i="104"/>
  <c r="P407" i="104"/>
  <c r="P406" i="104"/>
  <c r="P405" i="104"/>
  <c r="P404" i="104"/>
  <c r="P403" i="104"/>
  <c r="P402" i="104"/>
  <c r="P401" i="104"/>
  <c r="P400" i="104"/>
  <c r="P399" i="104"/>
  <c r="P398" i="104"/>
  <c r="P397" i="104"/>
  <c r="P396" i="104"/>
  <c r="P395" i="104"/>
  <c r="P394" i="104"/>
  <c r="P393" i="104"/>
  <c r="P392" i="104"/>
  <c r="P391" i="104"/>
  <c r="P390" i="104"/>
  <c r="P389" i="104"/>
  <c r="P388" i="104"/>
  <c r="P387" i="104"/>
  <c r="P386" i="104"/>
  <c r="P385" i="104"/>
  <c r="P384" i="104"/>
  <c r="P383" i="104"/>
  <c r="P382" i="104"/>
  <c r="P381" i="104"/>
  <c r="P380" i="104"/>
  <c r="P379" i="104"/>
  <c r="P378" i="104"/>
  <c r="P377" i="104"/>
  <c r="P376" i="104"/>
  <c r="P375" i="104"/>
  <c r="P374" i="104"/>
  <c r="P373" i="104"/>
  <c r="P372" i="104"/>
  <c r="P371" i="104"/>
  <c r="P370" i="104"/>
  <c r="P369" i="104"/>
  <c r="P368" i="104"/>
  <c r="P367" i="104"/>
  <c r="P366" i="104"/>
  <c r="P365" i="104"/>
  <c r="P364" i="104"/>
  <c r="P363" i="104"/>
  <c r="P362" i="104"/>
  <c r="P361" i="104"/>
  <c r="P360" i="104"/>
  <c r="P359" i="104"/>
  <c r="P358" i="104"/>
  <c r="P357" i="104"/>
  <c r="P356" i="104"/>
  <c r="P355" i="104"/>
  <c r="P354" i="104"/>
  <c r="P353" i="104"/>
  <c r="P352" i="104"/>
  <c r="P351" i="104"/>
  <c r="P350" i="104"/>
  <c r="P349" i="104"/>
  <c r="P348" i="104"/>
  <c r="P347" i="104"/>
  <c r="P346" i="104"/>
  <c r="P345" i="104"/>
  <c r="P344" i="104"/>
  <c r="P343" i="104"/>
  <c r="P342" i="104"/>
  <c r="P341" i="104"/>
  <c r="P340" i="104"/>
  <c r="P339" i="104"/>
  <c r="P338" i="104"/>
  <c r="P337" i="104"/>
  <c r="P336" i="104"/>
  <c r="P335" i="104"/>
  <c r="P334" i="104"/>
  <c r="P333" i="104"/>
  <c r="P332" i="104"/>
  <c r="P331" i="104"/>
  <c r="P330" i="104"/>
  <c r="P329" i="104"/>
  <c r="P328" i="104"/>
  <c r="P327" i="104"/>
  <c r="P326" i="104"/>
  <c r="P325" i="104"/>
  <c r="P324" i="104"/>
  <c r="P323" i="104"/>
  <c r="P322" i="104"/>
  <c r="P321" i="104"/>
  <c r="P320" i="104"/>
  <c r="P319" i="104"/>
  <c r="P318" i="104"/>
  <c r="P317" i="104"/>
  <c r="P316" i="104"/>
  <c r="P315" i="104"/>
  <c r="P314" i="104"/>
  <c r="P313" i="104"/>
  <c r="P312" i="104"/>
  <c r="P311" i="104"/>
  <c r="P310" i="104"/>
  <c r="P309" i="104"/>
  <c r="P308" i="104"/>
  <c r="P307" i="104"/>
  <c r="P306" i="104"/>
  <c r="P305" i="104"/>
  <c r="P304" i="104"/>
  <c r="P303" i="104"/>
  <c r="P302" i="104"/>
  <c r="P301" i="104"/>
  <c r="P300" i="104"/>
  <c r="P299" i="104"/>
  <c r="P298" i="104"/>
  <c r="P297" i="104"/>
  <c r="P296" i="104"/>
  <c r="P295" i="104"/>
  <c r="P294" i="104"/>
  <c r="P293" i="104"/>
  <c r="P292" i="104"/>
  <c r="P291" i="104"/>
  <c r="P290" i="104"/>
  <c r="P289" i="104"/>
  <c r="P288" i="104"/>
  <c r="P287" i="104"/>
  <c r="P286" i="104"/>
  <c r="P285" i="104"/>
  <c r="P284" i="104"/>
  <c r="P283" i="104"/>
  <c r="P282" i="104"/>
  <c r="P281" i="104"/>
  <c r="P280" i="104"/>
  <c r="P279" i="104"/>
  <c r="P278" i="104"/>
  <c r="P277" i="104"/>
  <c r="P276" i="104"/>
  <c r="P275" i="104"/>
  <c r="P274" i="104"/>
  <c r="P273" i="104"/>
  <c r="P272" i="104"/>
  <c r="P271" i="104"/>
  <c r="P270" i="104"/>
  <c r="P269" i="104"/>
  <c r="P268" i="104"/>
  <c r="P267" i="104"/>
  <c r="P266" i="104"/>
  <c r="P265" i="104"/>
  <c r="P264" i="104"/>
  <c r="P263" i="104"/>
  <c r="P262" i="104"/>
  <c r="P261" i="104"/>
  <c r="P260" i="104"/>
  <c r="P259" i="104"/>
  <c r="P258" i="104"/>
  <c r="P257" i="104"/>
  <c r="P256" i="104"/>
  <c r="P255" i="104"/>
  <c r="P254" i="104"/>
  <c r="P253" i="104"/>
  <c r="P252" i="104"/>
  <c r="P251" i="104"/>
  <c r="P250" i="104"/>
  <c r="P249" i="104"/>
  <c r="P248" i="104"/>
  <c r="P247" i="104"/>
  <c r="P246" i="104"/>
  <c r="P245" i="104"/>
  <c r="P244" i="104"/>
  <c r="P243" i="104"/>
  <c r="P242" i="104"/>
  <c r="P241" i="104"/>
  <c r="P240" i="104"/>
  <c r="P239" i="104"/>
  <c r="P238" i="104"/>
  <c r="P237" i="104"/>
  <c r="P236" i="104"/>
  <c r="P235" i="104"/>
  <c r="P234" i="104"/>
  <c r="P233" i="104"/>
  <c r="P232" i="104"/>
  <c r="P231" i="104"/>
  <c r="P230" i="104"/>
  <c r="P229" i="104"/>
  <c r="P228" i="104"/>
  <c r="P227" i="104"/>
  <c r="P226" i="104"/>
  <c r="P225" i="104"/>
  <c r="P224" i="104"/>
  <c r="P223" i="104"/>
  <c r="P222" i="104"/>
  <c r="P221" i="104"/>
  <c r="P220" i="104"/>
  <c r="P219" i="104"/>
  <c r="P218" i="104"/>
  <c r="P217" i="104"/>
  <c r="P216" i="104"/>
  <c r="P215" i="104"/>
  <c r="P214" i="104"/>
  <c r="P213" i="104"/>
  <c r="P212" i="104"/>
  <c r="P211" i="104"/>
  <c r="P210" i="104"/>
  <c r="P209" i="104"/>
  <c r="P208" i="104"/>
  <c r="P207" i="104"/>
  <c r="P206" i="104"/>
  <c r="P205" i="104"/>
  <c r="P204" i="104"/>
  <c r="P203" i="104"/>
  <c r="P202" i="104"/>
  <c r="P201" i="104"/>
  <c r="P200" i="104"/>
  <c r="P199" i="104"/>
  <c r="P198" i="104"/>
  <c r="P197" i="104"/>
  <c r="P196" i="104"/>
  <c r="P195" i="104"/>
  <c r="P194" i="104"/>
  <c r="P193" i="104"/>
  <c r="P192" i="104"/>
  <c r="P191" i="104"/>
  <c r="P190" i="104"/>
  <c r="P189" i="104"/>
  <c r="P188" i="104"/>
  <c r="P187" i="104"/>
  <c r="P186" i="104"/>
  <c r="P185" i="104"/>
  <c r="P184" i="104"/>
  <c r="P183" i="104"/>
  <c r="P182" i="104"/>
  <c r="P181" i="104"/>
  <c r="P180" i="104"/>
  <c r="P179" i="104"/>
  <c r="P178" i="104"/>
  <c r="P177" i="104"/>
  <c r="P176" i="104"/>
  <c r="P175" i="104"/>
  <c r="P174" i="104"/>
  <c r="P173" i="104"/>
  <c r="P172" i="104"/>
  <c r="P171" i="104"/>
  <c r="P170" i="104"/>
  <c r="P169" i="104"/>
  <c r="P168" i="104"/>
  <c r="P167" i="104"/>
  <c r="P166" i="104"/>
  <c r="P165" i="104"/>
  <c r="P164" i="104"/>
  <c r="P163" i="104"/>
  <c r="P162" i="104"/>
  <c r="P161" i="104"/>
  <c r="P160" i="104"/>
  <c r="P159" i="104"/>
  <c r="P158" i="104"/>
  <c r="P157" i="104"/>
  <c r="P156" i="104"/>
  <c r="P155" i="104"/>
  <c r="P154" i="104"/>
  <c r="P153" i="104"/>
  <c r="P152" i="104"/>
  <c r="P151" i="104"/>
  <c r="P150" i="104"/>
  <c r="P149" i="104"/>
  <c r="P148" i="104"/>
  <c r="P147" i="104"/>
  <c r="P146" i="104"/>
  <c r="P145" i="104"/>
  <c r="P144" i="104"/>
  <c r="P143" i="104"/>
  <c r="P142" i="104"/>
  <c r="P141" i="104"/>
  <c r="P140" i="104"/>
  <c r="P139" i="104"/>
  <c r="P138" i="104"/>
  <c r="P137" i="104"/>
  <c r="P136" i="104"/>
  <c r="P135" i="104"/>
  <c r="P134" i="104"/>
  <c r="P133" i="104"/>
  <c r="P132" i="104"/>
  <c r="P131" i="104"/>
  <c r="P130" i="104"/>
  <c r="P129" i="104"/>
  <c r="P128" i="104"/>
  <c r="P127" i="104"/>
  <c r="P126" i="104"/>
  <c r="P125" i="104"/>
  <c r="P124" i="104"/>
  <c r="P123" i="104"/>
  <c r="P122" i="104"/>
  <c r="P121" i="104"/>
  <c r="P120" i="104"/>
  <c r="P119" i="104"/>
  <c r="P118" i="104"/>
  <c r="P117" i="104"/>
  <c r="P116" i="104"/>
  <c r="P115" i="104"/>
  <c r="P114" i="104"/>
  <c r="P113" i="104"/>
  <c r="P112" i="104"/>
  <c r="P111" i="104"/>
  <c r="P110" i="104"/>
  <c r="P109" i="104"/>
  <c r="P108" i="104"/>
  <c r="P107" i="104"/>
  <c r="P106" i="104"/>
  <c r="P105" i="104"/>
  <c r="P104" i="104"/>
  <c r="P103" i="104"/>
  <c r="P102" i="104"/>
  <c r="P101" i="104"/>
  <c r="P100" i="104"/>
  <c r="P99" i="104"/>
  <c r="P98" i="104"/>
  <c r="P97" i="104"/>
  <c r="P96" i="104"/>
  <c r="P95" i="104"/>
  <c r="P94" i="104"/>
  <c r="P93" i="104"/>
  <c r="P92" i="104"/>
  <c r="P91" i="104"/>
  <c r="P90" i="104"/>
  <c r="P89" i="104"/>
  <c r="P88" i="104"/>
  <c r="P87" i="104"/>
  <c r="P86" i="104"/>
  <c r="P85" i="104"/>
  <c r="P84" i="104"/>
  <c r="P83" i="104"/>
  <c r="P82" i="104"/>
  <c r="P81" i="104"/>
  <c r="P80" i="104"/>
  <c r="P79" i="104"/>
  <c r="P78" i="104"/>
  <c r="P77" i="104"/>
  <c r="P76" i="104"/>
  <c r="P75" i="104"/>
  <c r="P74" i="104"/>
  <c r="P73" i="104"/>
  <c r="P72" i="104"/>
  <c r="P71" i="104"/>
  <c r="P70" i="104"/>
  <c r="P69" i="104"/>
  <c r="P68" i="104"/>
  <c r="P67" i="104"/>
  <c r="P66" i="104"/>
  <c r="P65" i="104"/>
  <c r="P64" i="104"/>
  <c r="P63" i="104"/>
  <c r="P62" i="104"/>
  <c r="P61" i="104"/>
  <c r="P60" i="104"/>
  <c r="P59" i="104"/>
  <c r="P58" i="104"/>
  <c r="P57" i="104"/>
  <c r="P56" i="104"/>
  <c r="P55" i="104"/>
  <c r="P54" i="104"/>
  <c r="P53" i="104"/>
  <c r="P52" i="104"/>
  <c r="P51" i="104"/>
  <c r="P50" i="104"/>
  <c r="P49" i="104"/>
  <c r="P48" i="104"/>
  <c r="P47" i="104"/>
  <c r="P46" i="104"/>
  <c r="P45" i="104"/>
  <c r="P44" i="104"/>
  <c r="P43" i="104"/>
  <c r="P42" i="104"/>
  <c r="P41" i="104"/>
  <c r="P40" i="104"/>
  <c r="P39" i="104"/>
  <c r="P38" i="104"/>
  <c r="P37" i="104"/>
  <c r="P36" i="104"/>
  <c r="P35" i="104"/>
  <c r="P34" i="104"/>
  <c r="P33" i="104"/>
  <c r="P32" i="104"/>
  <c r="P31" i="104"/>
  <c r="P30" i="104"/>
  <c r="P29" i="104"/>
  <c r="P28" i="104"/>
  <c r="P27" i="104"/>
  <c r="P26" i="104"/>
  <c r="P25" i="104"/>
  <c r="P24" i="104"/>
  <c r="P23" i="104"/>
  <c r="P22" i="104"/>
  <c r="P21" i="104"/>
  <c r="P20" i="104"/>
  <c r="P19" i="104"/>
  <c r="P18" i="104"/>
  <c r="P17" i="104"/>
  <c r="P16" i="104"/>
  <c r="P15" i="104"/>
  <c r="P14" i="104"/>
  <c r="P13" i="104"/>
  <c r="P12" i="104"/>
  <c r="P11" i="104"/>
  <c r="P10" i="104"/>
  <c r="P9" i="104"/>
  <c r="P8" i="104"/>
  <c r="P7" i="104"/>
  <c r="P6" i="104"/>
  <c r="P5" i="104"/>
  <c r="P4" i="104"/>
  <c r="P11" i="105" l="1"/>
  <c r="P12" i="105" s="1"/>
  <c r="P14" i="105" l="1"/>
  <c r="P13" i="105"/>
  <c r="P15" i="105" s="1"/>
  <c r="P77" i="103" l="1"/>
  <c r="P76" i="103"/>
  <c r="P75" i="103"/>
  <c r="P74" i="103"/>
  <c r="P73" i="103"/>
  <c r="P72" i="103"/>
  <c r="P71" i="103"/>
  <c r="P70" i="103"/>
  <c r="P69" i="103"/>
  <c r="P68" i="103"/>
  <c r="P67" i="103"/>
  <c r="P66" i="103"/>
  <c r="P65" i="103"/>
  <c r="P64" i="103"/>
  <c r="P63" i="103"/>
  <c r="P62" i="103"/>
  <c r="P61" i="103"/>
  <c r="P60" i="103"/>
  <c r="P59" i="103"/>
  <c r="P58" i="103"/>
  <c r="P57" i="103"/>
  <c r="P56" i="103"/>
  <c r="P55" i="103"/>
  <c r="P54" i="103"/>
  <c r="P53" i="103"/>
  <c r="P52" i="103"/>
  <c r="P51" i="103"/>
  <c r="P50" i="103"/>
  <c r="P49" i="103"/>
  <c r="P48" i="103"/>
  <c r="P47" i="103"/>
  <c r="P46" i="103"/>
  <c r="P45" i="103"/>
  <c r="P44" i="103"/>
  <c r="P43" i="103"/>
  <c r="P42" i="103"/>
  <c r="P41" i="103"/>
  <c r="P40" i="103"/>
  <c r="P39" i="103"/>
  <c r="P38" i="103"/>
  <c r="P37" i="103"/>
  <c r="P36" i="103"/>
  <c r="P35" i="103"/>
  <c r="P34" i="103"/>
  <c r="P33" i="103"/>
  <c r="P32" i="103"/>
  <c r="P31" i="103"/>
  <c r="P30" i="103"/>
  <c r="P29" i="103"/>
  <c r="P28" i="103"/>
  <c r="P27" i="103"/>
  <c r="P26" i="103"/>
  <c r="P25" i="103"/>
  <c r="P24" i="103"/>
  <c r="P23" i="103"/>
  <c r="P22" i="103"/>
  <c r="P21" i="103"/>
  <c r="P20" i="103"/>
  <c r="P19" i="103"/>
  <c r="P18" i="103"/>
  <c r="P17" i="103"/>
  <c r="P16" i="103"/>
  <c r="P15" i="103"/>
  <c r="P14" i="103"/>
  <c r="P13" i="103"/>
  <c r="P12" i="103"/>
  <c r="P11" i="103"/>
  <c r="P10" i="103"/>
  <c r="P9" i="103"/>
  <c r="P8" i="103"/>
  <c r="P7" i="103"/>
  <c r="P6" i="103"/>
  <c r="P5" i="103"/>
  <c r="P4" i="103"/>
  <c r="P124" i="101"/>
  <c r="P123" i="101"/>
  <c r="P122" i="101"/>
  <c r="P121" i="101"/>
  <c r="P120" i="101"/>
  <c r="P119" i="101"/>
  <c r="P118" i="101"/>
  <c r="P117" i="101"/>
  <c r="P116" i="101"/>
  <c r="P115" i="101"/>
  <c r="P114" i="101"/>
  <c r="P113" i="101"/>
  <c r="P112" i="101"/>
  <c r="P111" i="101"/>
  <c r="P110" i="101"/>
  <c r="P109" i="101"/>
  <c r="P108" i="101"/>
  <c r="P107" i="101"/>
  <c r="P106" i="101"/>
  <c r="P105" i="101"/>
  <c r="P104" i="101"/>
  <c r="P103" i="101"/>
  <c r="P102" i="101"/>
  <c r="P101" i="101"/>
  <c r="P100" i="101"/>
  <c r="P99" i="101"/>
  <c r="P98" i="101"/>
  <c r="P97" i="101"/>
  <c r="P96" i="101"/>
  <c r="P95" i="101"/>
  <c r="P94" i="101"/>
  <c r="P93" i="101"/>
  <c r="P92" i="101"/>
  <c r="P91" i="101"/>
  <c r="P90" i="101"/>
  <c r="P89" i="101"/>
  <c r="P88" i="101"/>
  <c r="P87" i="101"/>
  <c r="P86" i="101"/>
  <c r="P85" i="101"/>
  <c r="P84" i="101"/>
  <c r="P83" i="101"/>
  <c r="P82" i="101"/>
  <c r="P81" i="101"/>
  <c r="P80" i="101"/>
  <c r="P79" i="101"/>
  <c r="P78" i="101"/>
  <c r="P77" i="101"/>
  <c r="P76" i="101"/>
  <c r="P75" i="101"/>
  <c r="P74" i="101"/>
  <c r="P73" i="101"/>
  <c r="P72" i="101"/>
  <c r="P71" i="101"/>
  <c r="P70" i="101"/>
  <c r="P69" i="101"/>
  <c r="P68" i="101"/>
  <c r="P67" i="101"/>
  <c r="P66" i="101"/>
  <c r="P65" i="101"/>
  <c r="P64" i="101"/>
  <c r="P63" i="101"/>
  <c r="P62" i="101"/>
  <c r="P61" i="101"/>
  <c r="P60" i="101"/>
  <c r="P59" i="101"/>
  <c r="P58" i="101"/>
  <c r="P57" i="101"/>
  <c r="P56" i="101"/>
  <c r="P55" i="101"/>
  <c r="P54" i="101"/>
  <c r="P53" i="101"/>
  <c r="P52" i="101"/>
  <c r="P51" i="101"/>
  <c r="P50" i="101"/>
  <c r="P49" i="101"/>
  <c r="P48" i="101"/>
  <c r="P47" i="101"/>
  <c r="P46" i="101"/>
  <c r="P45" i="101"/>
  <c r="P44" i="101"/>
  <c r="P43" i="101"/>
  <c r="P42" i="101"/>
  <c r="P41" i="101"/>
  <c r="P40" i="101"/>
  <c r="P39" i="101"/>
  <c r="P38" i="101"/>
  <c r="P37" i="101"/>
  <c r="P36" i="101"/>
  <c r="P35" i="101"/>
  <c r="P34" i="101"/>
  <c r="P33" i="101"/>
  <c r="P32" i="101"/>
  <c r="P31" i="101"/>
  <c r="P30" i="101"/>
  <c r="P29" i="101"/>
  <c r="P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4" i="101"/>
  <c r="G65" i="2"/>
  <c r="J65" i="2" s="1"/>
  <c r="M423" i="104"/>
  <c r="P3" i="104"/>
  <c r="N78" i="103"/>
  <c r="G64" i="2" s="1"/>
  <c r="J64" i="2" s="1"/>
  <c r="M78" i="103"/>
  <c r="P3" i="103"/>
  <c r="G61" i="2"/>
  <c r="J61" i="2" s="1"/>
  <c r="P441" i="100"/>
  <c r="P440" i="100"/>
  <c r="P439" i="100"/>
  <c r="P438" i="100"/>
  <c r="P437" i="100"/>
  <c r="P436" i="100"/>
  <c r="P435" i="100"/>
  <c r="P434" i="100"/>
  <c r="P433" i="100"/>
  <c r="P432" i="100"/>
  <c r="P431" i="100"/>
  <c r="P430" i="100"/>
  <c r="P429" i="100"/>
  <c r="P428" i="100"/>
  <c r="P427" i="100"/>
  <c r="P426" i="100"/>
  <c r="P425" i="100"/>
  <c r="P424" i="100"/>
  <c r="P423" i="100"/>
  <c r="P422" i="100"/>
  <c r="P421" i="100"/>
  <c r="P420" i="100"/>
  <c r="P419" i="100"/>
  <c r="P418" i="100"/>
  <c r="P417" i="100"/>
  <c r="P416" i="100"/>
  <c r="P415" i="100"/>
  <c r="P414" i="100"/>
  <c r="P413" i="100"/>
  <c r="P412" i="100"/>
  <c r="P411" i="100"/>
  <c r="P410" i="100"/>
  <c r="P409" i="100"/>
  <c r="P408" i="100"/>
  <c r="P407" i="100"/>
  <c r="P406" i="100"/>
  <c r="P405" i="100"/>
  <c r="P404" i="100"/>
  <c r="P403" i="100"/>
  <c r="P402" i="100"/>
  <c r="P401" i="100"/>
  <c r="P400" i="100"/>
  <c r="P399" i="100"/>
  <c r="P398" i="100"/>
  <c r="P397" i="100"/>
  <c r="P396" i="100"/>
  <c r="P395" i="100"/>
  <c r="P394" i="100"/>
  <c r="P393" i="100"/>
  <c r="P392" i="100"/>
  <c r="P391" i="100"/>
  <c r="P390" i="100"/>
  <c r="P389" i="100"/>
  <c r="P388" i="100"/>
  <c r="P387" i="100"/>
  <c r="P386" i="100"/>
  <c r="P385" i="100"/>
  <c r="P384" i="100"/>
  <c r="P383" i="100"/>
  <c r="P382" i="100"/>
  <c r="P381" i="100"/>
  <c r="P380" i="100"/>
  <c r="P379" i="100"/>
  <c r="P378" i="100"/>
  <c r="P377" i="100"/>
  <c r="P376" i="100"/>
  <c r="P375" i="100"/>
  <c r="P374" i="100"/>
  <c r="P373" i="100"/>
  <c r="P372" i="100"/>
  <c r="P371" i="100"/>
  <c r="P370" i="100"/>
  <c r="P369" i="100"/>
  <c r="P368" i="100"/>
  <c r="P367" i="100"/>
  <c r="P366" i="100"/>
  <c r="P365" i="100"/>
  <c r="P364" i="100"/>
  <c r="P363" i="100"/>
  <c r="P362" i="100"/>
  <c r="P361" i="100"/>
  <c r="P360" i="100"/>
  <c r="P359" i="100"/>
  <c r="P358" i="100"/>
  <c r="P357" i="100"/>
  <c r="P356" i="100"/>
  <c r="P355" i="100"/>
  <c r="P354" i="100"/>
  <c r="P353" i="100"/>
  <c r="P352" i="100"/>
  <c r="P351" i="100"/>
  <c r="P350" i="100"/>
  <c r="P349" i="100"/>
  <c r="P348" i="100"/>
  <c r="P347" i="100"/>
  <c r="P346" i="100"/>
  <c r="P345" i="100"/>
  <c r="P344" i="100"/>
  <c r="P343" i="100"/>
  <c r="P342" i="100"/>
  <c r="P341" i="100"/>
  <c r="P340" i="100"/>
  <c r="P339" i="100"/>
  <c r="P338" i="100"/>
  <c r="P337" i="100"/>
  <c r="P336" i="100"/>
  <c r="P335" i="100"/>
  <c r="P334" i="100"/>
  <c r="P333" i="100"/>
  <c r="P332" i="100"/>
  <c r="P331" i="100"/>
  <c r="P330" i="100"/>
  <c r="P329" i="100"/>
  <c r="P328" i="100"/>
  <c r="P327" i="100"/>
  <c r="P326" i="100"/>
  <c r="P325" i="100"/>
  <c r="P324" i="100"/>
  <c r="P323" i="100"/>
  <c r="P322" i="100"/>
  <c r="P321" i="100"/>
  <c r="P320" i="100"/>
  <c r="P319" i="100"/>
  <c r="P318" i="100"/>
  <c r="P317" i="100"/>
  <c r="P316" i="100"/>
  <c r="P315" i="100"/>
  <c r="P314" i="100"/>
  <c r="P313" i="100"/>
  <c r="P312" i="100"/>
  <c r="P311" i="100"/>
  <c r="P310" i="100"/>
  <c r="P309" i="100"/>
  <c r="P308" i="100"/>
  <c r="P307" i="100"/>
  <c r="P306" i="100"/>
  <c r="P305" i="100"/>
  <c r="P304" i="100"/>
  <c r="P303" i="100"/>
  <c r="P302" i="100"/>
  <c r="P301" i="100"/>
  <c r="P300" i="100"/>
  <c r="P299" i="100"/>
  <c r="P298" i="100"/>
  <c r="P297" i="100"/>
  <c r="P296" i="100"/>
  <c r="P295" i="100"/>
  <c r="P294" i="100"/>
  <c r="P293" i="100"/>
  <c r="P292" i="100"/>
  <c r="P291" i="100"/>
  <c r="P290" i="100"/>
  <c r="P289" i="100"/>
  <c r="P288" i="100"/>
  <c r="P287" i="100"/>
  <c r="P286" i="100"/>
  <c r="P285" i="100"/>
  <c r="P284" i="100"/>
  <c r="P283" i="100"/>
  <c r="P282" i="100"/>
  <c r="P281" i="100"/>
  <c r="P280" i="100"/>
  <c r="P279" i="100"/>
  <c r="P278" i="100"/>
  <c r="P277" i="100"/>
  <c r="P276" i="100"/>
  <c r="P275" i="100"/>
  <c r="P274" i="100"/>
  <c r="P273" i="100"/>
  <c r="P272" i="100"/>
  <c r="P271" i="100"/>
  <c r="P270" i="100"/>
  <c r="P269" i="100"/>
  <c r="P268" i="100"/>
  <c r="P267" i="100"/>
  <c r="P266" i="100"/>
  <c r="P265" i="100"/>
  <c r="P264" i="100"/>
  <c r="P263" i="100"/>
  <c r="P262" i="100"/>
  <c r="P261" i="100"/>
  <c r="P260" i="100"/>
  <c r="P259" i="100"/>
  <c r="P258" i="100"/>
  <c r="P257" i="100"/>
  <c r="P256" i="100"/>
  <c r="P255" i="100"/>
  <c r="P254" i="100"/>
  <c r="P253" i="100"/>
  <c r="P252" i="100"/>
  <c r="P251" i="100"/>
  <c r="P250" i="100"/>
  <c r="P249" i="100"/>
  <c r="P248" i="100"/>
  <c r="P247" i="100"/>
  <c r="P246" i="100"/>
  <c r="P245" i="100"/>
  <c r="P244" i="100"/>
  <c r="P243" i="100"/>
  <c r="P242" i="100"/>
  <c r="P241" i="100"/>
  <c r="P240" i="100"/>
  <c r="P239" i="100"/>
  <c r="P238" i="100"/>
  <c r="P237" i="100"/>
  <c r="P236" i="100"/>
  <c r="P235" i="100"/>
  <c r="P234" i="100"/>
  <c r="P233" i="100"/>
  <c r="P232" i="100"/>
  <c r="P231" i="100"/>
  <c r="P230" i="100"/>
  <c r="P229" i="100"/>
  <c r="P228" i="100"/>
  <c r="P227" i="100"/>
  <c r="P226" i="100"/>
  <c r="P225" i="100"/>
  <c r="P224" i="100"/>
  <c r="P223" i="100"/>
  <c r="P222" i="100"/>
  <c r="P221" i="100"/>
  <c r="P220" i="100"/>
  <c r="P219" i="100"/>
  <c r="P218" i="100"/>
  <c r="P217" i="100"/>
  <c r="P216" i="100"/>
  <c r="P215" i="100"/>
  <c r="P214" i="100"/>
  <c r="P213" i="100"/>
  <c r="P212" i="100"/>
  <c r="P211" i="100"/>
  <c r="P210" i="100"/>
  <c r="P209" i="100"/>
  <c r="P208" i="100"/>
  <c r="P207" i="100"/>
  <c r="P206" i="100"/>
  <c r="P205" i="100"/>
  <c r="P204" i="100"/>
  <c r="P203" i="100"/>
  <c r="P202" i="100"/>
  <c r="P201" i="100"/>
  <c r="P200" i="100"/>
  <c r="P199" i="100"/>
  <c r="P198" i="100"/>
  <c r="P197" i="100"/>
  <c r="P196" i="100"/>
  <c r="P195" i="100"/>
  <c r="P194" i="100"/>
  <c r="P193" i="100"/>
  <c r="P192" i="100"/>
  <c r="P191" i="100"/>
  <c r="P190" i="100"/>
  <c r="P189" i="100"/>
  <c r="P188" i="100"/>
  <c r="P187" i="100"/>
  <c r="P186" i="100"/>
  <c r="P185" i="100"/>
  <c r="P184" i="100"/>
  <c r="P183" i="100"/>
  <c r="P182" i="100"/>
  <c r="P181" i="100"/>
  <c r="P180" i="100"/>
  <c r="P179" i="100"/>
  <c r="P178" i="100"/>
  <c r="P177" i="100"/>
  <c r="P176" i="100"/>
  <c r="P175" i="100"/>
  <c r="P174" i="100"/>
  <c r="P173" i="100"/>
  <c r="P172" i="100"/>
  <c r="P171" i="100"/>
  <c r="P170" i="100"/>
  <c r="P169" i="100"/>
  <c r="P168" i="100"/>
  <c r="P167" i="100"/>
  <c r="P166" i="100"/>
  <c r="P165" i="100"/>
  <c r="P164" i="100"/>
  <c r="P163" i="100"/>
  <c r="P162" i="100"/>
  <c r="P161" i="100"/>
  <c r="P160" i="100"/>
  <c r="P159" i="100"/>
  <c r="P158" i="100"/>
  <c r="P157" i="100"/>
  <c r="P156" i="100"/>
  <c r="P155" i="100"/>
  <c r="P154" i="100"/>
  <c r="P153" i="100"/>
  <c r="P152" i="100"/>
  <c r="P151" i="100"/>
  <c r="P150" i="100"/>
  <c r="P149" i="100"/>
  <c r="P148" i="100"/>
  <c r="P147" i="100"/>
  <c r="P146" i="100"/>
  <c r="P145" i="100"/>
  <c r="P144" i="100"/>
  <c r="P143" i="100"/>
  <c r="P142" i="100"/>
  <c r="P141" i="100"/>
  <c r="P140" i="100"/>
  <c r="P139" i="100"/>
  <c r="P138" i="100"/>
  <c r="P137" i="100"/>
  <c r="P136" i="100"/>
  <c r="P135" i="100"/>
  <c r="P134" i="100"/>
  <c r="P133" i="100"/>
  <c r="P132" i="100"/>
  <c r="P131" i="100"/>
  <c r="P130" i="100"/>
  <c r="P129" i="100"/>
  <c r="P128" i="100"/>
  <c r="P127" i="100"/>
  <c r="P126" i="100"/>
  <c r="P125" i="100"/>
  <c r="P124" i="100"/>
  <c r="P123" i="100"/>
  <c r="P122" i="100"/>
  <c r="P121" i="100"/>
  <c r="P120" i="100"/>
  <c r="P119" i="100"/>
  <c r="P118" i="100"/>
  <c r="P117" i="100"/>
  <c r="P116" i="100"/>
  <c r="P115" i="100"/>
  <c r="P114" i="100"/>
  <c r="P113" i="100"/>
  <c r="P112" i="100"/>
  <c r="P111" i="100"/>
  <c r="P110" i="100"/>
  <c r="P109" i="100"/>
  <c r="P108" i="100"/>
  <c r="P107" i="100"/>
  <c r="P106" i="100"/>
  <c r="P105" i="100"/>
  <c r="P104" i="100"/>
  <c r="P103" i="100"/>
  <c r="P102" i="100"/>
  <c r="P101" i="100"/>
  <c r="P100" i="100"/>
  <c r="P99" i="100"/>
  <c r="P98" i="100"/>
  <c r="P97" i="100"/>
  <c r="P96" i="100"/>
  <c r="P95" i="100"/>
  <c r="P94" i="100"/>
  <c r="P93" i="100"/>
  <c r="P92" i="100"/>
  <c r="P91" i="100"/>
  <c r="P90" i="100"/>
  <c r="P89" i="100"/>
  <c r="P88" i="100"/>
  <c r="P87" i="100"/>
  <c r="P86" i="100"/>
  <c r="P85" i="100"/>
  <c r="P84" i="100"/>
  <c r="P83" i="100"/>
  <c r="P82" i="100"/>
  <c r="P81" i="100"/>
  <c r="P80" i="100"/>
  <c r="P79" i="100"/>
  <c r="P78" i="100"/>
  <c r="P77" i="100"/>
  <c r="P76" i="100"/>
  <c r="P75" i="100"/>
  <c r="P74" i="100"/>
  <c r="P73" i="100"/>
  <c r="P72" i="100"/>
  <c r="P71" i="100"/>
  <c r="P70" i="100"/>
  <c r="P69" i="100"/>
  <c r="P68" i="100"/>
  <c r="P67" i="100"/>
  <c r="P66" i="100"/>
  <c r="P65" i="100"/>
  <c r="P64" i="100"/>
  <c r="P63" i="100"/>
  <c r="P62" i="100"/>
  <c r="P61" i="100"/>
  <c r="P60" i="100"/>
  <c r="P59" i="100"/>
  <c r="P58" i="100"/>
  <c r="P57" i="100"/>
  <c r="P56" i="100"/>
  <c r="P55" i="100"/>
  <c r="P54" i="100"/>
  <c r="P53" i="100"/>
  <c r="P52" i="100"/>
  <c r="P51" i="100"/>
  <c r="P50" i="100"/>
  <c r="P49" i="100"/>
  <c r="P48" i="100"/>
  <c r="P47" i="100"/>
  <c r="P46" i="100"/>
  <c r="P45" i="100"/>
  <c r="P44" i="100"/>
  <c r="P43" i="100"/>
  <c r="P42" i="100"/>
  <c r="P41" i="100"/>
  <c r="P40" i="100"/>
  <c r="P39" i="100"/>
  <c r="P38" i="100"/>
  <c r="P37" i="100"/>
  <c r="P36" i="100"/>
  <c r="P35" i="100"/>
  <c r="P34" i="100"/>
  <c r="P33" i="100"/>
  <c r="P32" i="100"/>
  <c r="P31" i="100"/>
  <c r="P30" i="100"/>
  <c r="P29" i="100"/>
  <c r="P28" i="100"/>
  <c r="P27" i="100"/>
  <c r="P26" i="100"/>
  <c r="P25" i="100"/>
  <c r="P24" i="100"/>
  <c r="P23" i="100"/>
  <c r="P22" i="100"/>
  <c r="P21" i="100"/>
  <c r="P20" i="100"/>
  <c r="P19" i="100"/>
  <c r="P18" i="100"/>
  <c r="P17" i="100"/>
  <c r="P16" i="100"/>
  <c r="P15" i="100"/>
  <c r="P14" i="100"/>
  <c r="P13" i="100"/>
  <c r="P12" i="100"/>
  <c r="P11" i="100"/>
  <c r="P10" i="100"/>
  <c r="P9" i="100"/>
  <c r="P8" i="100"/>
  <c r="P7" i="100"/>
  <c r="P6" i="100"/>
  <c r="P5" i="100"/>
  <c r="P4" i="100"/>
  <c r="P153" i="99"/>
  <c r="P152" i="99"/>
  <c r="P151" i="99"/>
  <c r="P150" i="99"/>
  <c r="P149" i="99"/>
  <c r="P148" i="99"/>
  <c r="P147" i="99"/>
  <c r="P146" i="99"/>
  <c r="P145" i="99"/>
  <c r="P144" i="99"/>
  <c r="P143" i="99"/>
  <c r="P142" i="99"/>
  <c r="P141" i="99"/>
  <c r="P140" i="99"/>
  <c r="P139" i="99"/>
  <c r="P138" i="99"/>
  <c r="P137" i="99"/>
  <c r="P136" i="99"/>
  <c r="P135" i="99"/>
  <c r="P134" i="99"/>
  <c r="P133" i="99"/>
  <c r="P132" i="99"/>
  <c r="P131" i="99"/>
  <c r="P130" i="99"/>
  <c r="P129" i="99"/>
  <c r="P128" i="99"/>
  <c r="P127" i="99"/>
  <c r="P126" i="99"/>
  <c r="P125" i="99"/>
  <c r="P124" i="99"/>
  <c r="P123" i="99"/>
  <c r="P122" i="99"/>
  <c r="P121" i="99"/>
  <c r="P120" i="99"/>
  <c r="P119" i="99"/>
  <c r="P118" i="99"/>
  <c r="P117" i="99"/>
  <c r="P116" i="99"/>
  <c r="P115" i="99"/>
  <c r="P114" i="99"/>
  <c r="P113" i="99"/>
  <c r="P112" i="99"/>
  <c r="P111" i="99"/>
  <c r="P110" i="99"/>
  <c r="P109" i="99"/>
  <c r="P108" i="99"/>
  <c r="P107" i="99"/>
  <c r="P106" i="99"/>
  <c r="P105" i="99"/>
  <c r="P104" i="99"/>
  <c r="P103" i="99"/>
  <c r="P102" i="99"/>
  <c r="P101" i="99"/>
  <c r="P100" i="99"/>
  <c r="P99" i="99"/>
  <c r="P98" i="99"/>
  <c r="P97" i="99"/>
  <c r="P96" i="99"/>
  <c r="P95" i="99"/>
  <c r="P94" i="99"/>
  <c r="P93" i="99"/>
  <c r="P92" i="99"/>
  <c r="P91" i="99"/>
  <c r="P90" i="99"/>
  <c r="P89" i="99"/>
  <c r="P88" i="99"/>
  <c r="P87" i="99"/>
  <c r="P86" i="99"/>
  <c r="P85" i="99"/>
  <c r="P84" i="99"/>
  <c r="P83" i="99"/>
  <c r="P82" i="99"/>
  <c r="P81" i="99"/>
  <c r="P80" i="99"/>
  <c r="P79" i="99"/>
  <c r="P78" i="99"/>
  <c r="P77" i="99"/>
  <c r="P76" i="99"/>
  <c r="P75" i="99"/>
  <c r="P74" i="99"/>
  <c r="P73" i="99"/>
  <c r="P72" i="99"/>
  <c r="P71" i="99"/>
  <c r="P70" i="99"/>
  <c r="P69" i="99"/>
  <c r="P68" i="99"/>
  <c r="P67" i="99"/>
  <c r="P66" i="99"/>
  <c r="P65" i="99"/>
  <c r="P64" i="99"/>
  <c r="P63" i="99"/>
  <c r="P62" i="99"/>
  <c r="P61" i="99"/>
  <c r="P60" i="99"/>
  <c r="P59" i="99"/>
  <c r="P58" i="99"/>
  <c r="P57" i="99"/>
  <c r="P56" i="99"/>
  <c r="P55" i="99"/>
  <c r="P54" i="99"/>
  <c r="P53" i="99"/>
  <c r="P52" i="99"/>
  <c r="P51" i="99"/>
  <c r="P50" i="99"/>
  <c r="P49" i="99"/>
  <c r="P48" i="99"/>
  <c r="P47" i="99"/>
  <c r="P46" i="99"/>
  <c r="P45" i="99"/>
  <c r="P44" i="99"/>
  <c r="P43" i="99"/>
  <c r="P42" i="99"/>
  <c r="P41" i="99"/>
  <c r="P40" i="99"/>
  <c r="P39" i="99"/>
  <c r="P38" i="99"/>
  <c r="P37" i="99"/>
  <c r="P36" i="99"/>
  <c r="P35" i="99"/>
  <c r="P34" i="99"/>
  <c r="P33" i="99"/>
  <c r="P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P19" i="99"/>
  <c r="P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G63" i="2"/>
  <c r="J63" i="2" s="1"/>
  <c r="M47" i="102"/>
  <c r="P46" i="102"/>
  <c r="P45" i="102"/>
  <c r="P44" i="102"/>
  <c r="P43" i="102"/>
  <c r="P42" i="102"/>
  <c r="P41" i="102"/>
  <c r="P40" i="102"/>
  <c r="P39" i="102"/>
  <c r="P38" i="102"/>
  <c r="P37" i="102"/>
  <c r="P36" i="102"/>
  <c r="P35" i="102"/>
  <c r="P34" i="102"/>
  <c r="P33" i="102"/>
  <c r="P32" i="102"/>
  <c r="P31" i="102"/>
  <c r="P30" i="102"/>
  <c r="P29" i="102"/>
  <c r="P28" i="102"/>
  <c r="P27" i="102"/>
  <c r="P26" i="102"/>
  <c r="P25" i="102"/>
  <c r="P24" i="102"/>
  <c r="P23" i="102"/>
  <c r="P22" i="102"/>
  <c r="P21" i="102"/>
  <c r="P20" i="102"/>
  <c r="P19" i="102"/>
  <c r="P18" i="102"/>
  <c r="P17" i="102"/>
  <c r="P16" i="102"/>
  <c r="P15" i="102"/>
  <c r="P14" i="102"/>
  <c r="P13" i="102"/>
  <c r="P12" i="102"/>
  <c r="P11" i="102"/>
  <c r="P10" i="102"/>
  <c r="P9" i="102"/>
  <c r="P8" i="102"/>
  <c r="P7" i="102"/>
  <c r="P6" i="102"/>
  <c r="P5" i="102"/>
  <c r="P4" i="102"/>
  <c r="P3" i="102"/>
  <c r="G62" i="2"/>
  <c r="J62" i="2" s="1"/>
  <c r="M125" i="101"/>
  <c r="P3" i="101"/>
  <c r="M442" i="100"/>
  <c r="P3" i="100"/>
  <c r="G60" i="2"/>
  <c r="J60" i="2" s="1"/>
  <c r="M154" i="99"/>
  <c r="P4" i="99"/>
  <c r="P3" i="99"/>
  <c r="P222" i="94"/>
  <c r="P221" i="94"/>
  <c r="P220" i="94"/>
  <c r="P219" i="94"/>
  <c r="P218" i="94"/>
  <c r="P217" i="94"/>
  <c r="P216" i="94"/>
  <c r="P215" i="94"/>
  <c r="P214" i="94"/>
  <c r="P213" i="94"/>
  <c r="P212" i="94"/>
  <c r="P211" i="94"/>
  <c r="P210" i="94"/>
  <c r="P209" i="94"/>
  <c r="P208" i="94"/>
  <c r="P207" i="94"/>
  <c r="P206" i="94"/>
  <c r="P205" i="94"/>
  <c r="P204" i="94"/>
  <c r="P203" i="94"/>
  <c r="P202" i="94"/>
  <c r="P201" i="94"/>
  <c r="P200" i="94"/>
  <c r="P199" i="94"/>
  <c r="P198" i="94"/>
  <c r="P197" i="94"/>
  <c r="P196" i="94"/>
  <c r="P195" i="94"/>
  <c r="P194" i="94"/>
  <c r="P193" i="94"/>
  <c r="P192" i="94"/>
  <c r="P191" i="94"/>
  <c r="P190" i="94"/>
  <c r="P189" i="94"/>
  <c r="P188" i="94"/>
  <c r="P187" i="94"/>
  <c r="P186" i="94"/>
  <c r="P185" i="94"/>
  <c r="P184" i="94"/>
  <c r="P183" i="94"/>
  <c r="P182" i="94"/>
  <c r="P181" i="94"/>
  <c r="P180" i="94"/>
  <c r="P179" i="94"/>
  <c r="P178" i="94"/>
  <c r="P177" i="94"/>
  <c r="P176" i="94"/>
  <c r="P175" i="94"/>
  <c r="P174" i="94"/>
  <c r="P173" i="94"/>
  <c r="P172" i="94"/>
  <c r="P171" i="94"/>
  <c r="P170" i="94"/>
  <c r="P169" i="94"/>
  <c r="P168" i="94"/>
  <c r="P167" i="94"/>
  <c r="P166" i="94"/>
  <c r="P165" i="94"/>
  <c r="P164" i="94"/>
  <c r="P163" i="94"/>
  <c r="P162" i="94"/>
  <c r="P161" i="94"/>
  <c r="P160" i="94"/>
  <c r="P159" i="94"/>
  <c r="P158" i="94"/>
  <c r="P157" i="94"/>
  <c r="P156" i="94"/>
  <c r="P155" i="94"/>
  <c r="P154" i="94"/>
  <c r="P153" i="94"/>
  <c r="P152" i="94"/>
  <c r="P151" i="94"/>
  <c r="P150" i="94"/>
  <c r="P149" i="94"/>
  <c r="P148" i="94"/>
  <c r="P147" i="94"/>
  <c r="P146" i="94"/>
  <c r="P145" i="94"/>
  <c r="P144" i="94"/>
  <c r="P143" i="94"/>
  <c r="P142" i="94"/>
  <c r="P141" i="94"/>
  <c r="P140" i="94"/>
  <c r="P139" i="94"/>
  <c r="P138" i="94"/>
  <c r="P137" i="94"/>
  <c r="P136" i="94"/>
  <c r="P135" i="94"/>
  <c r="P134" i="94"/>
  <c r="P133" i="94"/>
  <c r="P132" i="94"/>
  <c r="P131" i="94"/>
  <c r="P130" i="94"/>
  <c r="P129" i="94"/>
  <c r="P128" i="94"/>
  <c r="P127" i="94"/>
  <c r="P126" i="94"/>
  <c r="P125" i="94"/>
  <c r="P124" i="94"/>
  <c r="P123" i="94"/>
  <c r="P122" i="94"/>
  <c r="P121" i="94"/>
  <c r="P120" i="94"/>
  <c r="P119" i="94"/>
  <c r="P118" i="94"/>
  <c r="P117" i="94"/>
  <c r="P116" i="94"/>
  <c r="P115" i="94"/>
  <c r="P114" i="94"/>
  <c r="P113" i="94"/>
  <c r="P112" i="94"/>
  <c r="P111" i="94"/>
  <c r="P110" i="94"/>
  <c r="P109" i="94"/>
  <c r="P108" i="94"/>
  <c r="P107" i="94"/>
  <c r="P106" i="94"/>
  <c r="P105" i="94"/>
  <c r="P104" i="94"/>
  <c r="P103" i="94"/>
  <c r="P102" i="94"/>
  <c r="P101" i="94"/>
  <c r="P100" i="94"/>
  <c r="P99" i="94"/>
  <c r="P98" i="94"/>
  <c r="P97" i="94"/>
  <c r="P96" i="94"/>
  <c r="P95" i="94"/>
  <c r="P94" i="94"/>
  <c r="P93" i="94"/>
  <c r="P92" i="94"/>
  <c r="P91" i="94"/>
  <c r="P90" i="94"/>
  <c r="P89" i="94"/>
  <c r="P88" i="94"/>
  <c r="P87" i="94"/>
  <c r="P86" i="94"/>
  <c r="P85" i="94"/>
  <c r="P84" i="94"/>
  <c r="P83" i="94"/>
  <c r="P82" i="94"/>
  <c r="P81" i="94"/>
  <c r="P80" i="94"/>
  <c r="P79" i="94"/>
  <c r="P78" i="94"/>
  <c r="P77" i="94"/>
  <c r="P76" i="94"/>
  <c r="P75" i="94"/>
  <c r="P74" i="94"/>
  <c r="P73" i="94"/>
  <c r="P72" i="94"/>
  <c r="P71" i="94"/>
  <c r="P70" i="94"/>
  <c r="P69" i="94"/>
  <c r="P68" i="94"/>
  <c r="P67" i="94"/>
  <c r="P66" i="94"/>
  <c r="P65" i="94"/>
  <c r="P64" i="94"/>
  <c r="P63" i="94"/>
  <c r="P62" i="94"/>
  <c r="P61" i="94"/>
  <c r="P60" i="94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O423" i="104" l="1"/>
  <c r="P424" i="104" s="1"/>
  <c r="O78" i="103"/>
  <c r="P79" i="103" s="1"/>
  <c r="P80" i="103" s="1"/>
  <c r="P126" i="101"/>
  <c r="P127" i="101" s="1"/>
  <c r="P443" i="100"/>
  <c r="P444" i="100" s="1"/>
  <c r="P155" i="99"/>
  <c r="P156" i="99" s="1"/>
  <c r="P48" i="102"/>
  <c r="P49" i="102" s="1"/>
  <c r="P425" i="104" l="1"/>
  <c r="P427" i="104" s="1"/>
  <c r="P426" i="104"/>
  <c r="P82" i="103"/>
  <c r="P81" i="103"/>
  <c r="P83" i="103" s="1"/>
  <c r="P51" i="102"/>
  <c r="P50" i="102"/>
  <c r="P129" i="101"/>
  <c r="P128" i="101"/>
  <c r="P445" i="100"/>
  <c r="P446" i="100"/>
  <c r="P158" i="99"/>
  <c r="P157" i="99"/>
  <c r="P52" i="102" l="1"/>
  <c r="P130" i="101"/>
  <c r="P428" i="104"/>
  <c r="P447" i="100"/>
  <c r="P159" i="99"/>
  <c r="N41" i="98" l="1"/>
  <c r="G59" i="2" s="1"/>
  <c r="J59" i="2" s="1"/>
  <c r="M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P3" i="98"/>
  <c r="G58" i="2"/>
  <c r="J58" i="2" s="1"/>
  <c r="M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P3" i="97"/>
  <c r="G57" i="2"/>
  <c r="J57" i="2" s="1"/>
  <c r="M53" i="96"/>
  <c r="P52" i="96"/>
  <c r="P51" i="96"/>
  <c r="P50" i="96"/>
  <c r="P49" i="96"/>
  <c r="P48" i="96"/>
  <c r="P47" i="96"/>
  <c r="P46" i="96"/>
  <c r="P45" i="96"/>
  <c r="P44" i="96"/>
  <c r="P43" i="96"/>
  <c r="P42" i="96"/>
  <c r="P41" i="96"/>
  <c r="P40" i="96"/>
  <c r="P39" i="96"/>
  <c r="P38" i="96"/>
  <c r="P37" i="96"/>
  <c r="P36" i="96"/>
  <c r="P35" i="96"/>
  <c r="P34" i="96"/>
  <c r="P33" i="96"/>
  <c r="P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P19" i="96"/>
  <c r="P18" i="96"/>
  <c r="P17" i="96"/>
  <c r="P16" i="96"/>
  <c r="P15" i="96"/>
  <c r="P14" i="96"/>
  <c r="P13" i="96"/>
  <c r="P12" i="96"/>
  <c r="P11" i="96"/>
  <c r="P10" i="96"/>
  <c r="P9" i="96"/>
  <c r="P8" i="96"/>
  <c r="P7" i="96"/>
  <c r="P6" i="96"/>
  <c r="P5" i="96"/>
  <c r="P4" i="96"/>
  <c r="P3" i="96"/>
  <c r="O41" i="98" l="1"/>
  <c r="P42" i="98" s="1"/>
  <c r="P43" i="98" s="1"/>
  <c r="P54" i="96"/>
  <c r="P55" i="96" s="1"/>
  <c r="P88" i="91"/>
  <c r="P87" i="91"/>
  <c r="P86" i="91"/>
  <c r="P85" i="91"/>
  <c r="P84" i="91"/>
  <c r="P83" i="91"/>
  <c r="P82" i="91"/>
  <c r="P81" i="91"/>
  <c r="P80" i="91"/>
  <c r="P79" i="91"/>
  <c r="P78" i="91"/>
  <c r="P77" i="91"/>
  <c r="P76" i="91"/>
  <c r="P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P210" i="90"/>
  <c r="P209" i="90"/>
  <c r="P208" i="90"/>
  <c r="P207" i="90"/>
  <c r="P206" i="90"/>
  <c r="P205" i="90"/>
  <c r="P204" i="90"/>
  <c r="P203" i="90"/>
  <c r="P202" i="90"/>
  <c r="P201" i="90"/>
  <c r="P200" i="90"/>
  <c r="P199" i="90"/>
  <c r="P198" i="90"/>
  <c r="P197" i="90"/>
  <c r="P196" i="90"/>
  <c r="P195" i="90"/>
  <c r="P194" i="90"/>
  <c r="P193" i="90"/>
  <c r="P192" i="90"/>
  <c r="P191" i="90"/>
  <c r="P190" i="90"/>
  <c r="P189" i="90"/>
  <c r="P188" i="90"/>
  <c r="P187" i="90"/>
  <c r="P186" i="90"/>
  <c r="P185" i="90"/>
  <c r="P184" i="90"/>
  <c r="P183" i="90"/>
  <c r="P182" i="90"/>
  <c r="P181" i="90"/>
  <c r="P180" i="90"/>
  <c r="P179" i="90"/>
  <c r="P178" i="90"/>
  <c r="P177" i="90"/>
  <c r="P176" i="90"/>
  <c r="P175" i="90"/>
  <c r="P174" i="90"/>
  <c r="P173" i="90"/>
  <c r="P172" i="90"/>
  <c r="P171" i="90"/>
  <c r="P170" i="90"/>
  <c r="P169" i="90"/>
  <c r="P168" i="90"/>
  <c r="P167" i="90"/>
  <c r="P166" i="90"/>
  <c r="P165" i="90"/>
  <c r="P164" i="90"/>
  <c r="P163" i="90"/>
  <c r="P162" i="90"/>
  <c r="P161" i="90"/>
  <c r="P160" i="90"/>
  <c r="P159" i="90"/>
  <c r="P158" i="90"/>
  <c r="P157" i="90"/>
  <c r="P156" i="90"/>
  <c r="P155" i="90"/>
  <c r="P154" i="90"/>
  <c r="P153" i="90"/>
  <c r="P152" i="90"/>
  <c r="P151" i="90"/>
  <c r="P150" i="90"/>
  <c r="P149" i="90"/>
  <c r="P148" i="90"/>
  <c r="P147" i="90"/>
  <c r="P146" i="90"/>
  <c r="P145" i="90"/>
  <c r="P144" i="90"/>
  <c r="P143" i="90"/>
  <c r="P142" i="90"/>
  <c r="P141" i="90"/>
  <c r="P140" i="90"/>
  <c r="P139" i="90"/>
  <c r="P138" i="90"/>
  <c r="P137" i="90"/>
  <c r="P136" i="90"/>
  <c r="P135" i="90"/>
  <c r="P134" i="90"/>
  <c r="P133" i="90"/>
  <c r="P132" i="90"/>
  <c r="P131" i="90"/>
  <c r="P130" i="90"/>
  <c r="P129" i="90"/>
  <c r="P128" i="90"/>
  <c r="P127" i="90"/>
  <c r="P126" i="90"/>
  <c r="P125" i="90"/>
  <c r="P124" i="90"/>
  <c r="P123" i="90"/>
  <c r="P122" i="90"/>
  <c r="P121" i="90"/>
  <c r="P120" i="90"/>
  <c r="P119" i="90"/>
  <c r="P118" i="90"/>
  <c r="P117" i="90"/>
  <c r="P116" i="90"/>
  <c r="P115" i="90"/>
  <c r="P114" i="90"/>
  <c r="P113" i="90"/>
  <c r="P112" i="90"/>
  <c r="P111" i="90"/>
  <c r="P110" i="90"/>
  <c r="P109" i="90"/>
  <c r="P108" i="90"/>
  <c r="P107" i="90"/>
  <c r="P106" i="90"/>
  <c r="P105" i="90"/>
  <c r="P104" i="90"/>
  <c r="P103" i="90"/>
  <c r="P102" i="90"/>
  <c r="P101" i="90"/>
  <c r="P100" i="90"/>
  <c r="P99" i="90"/>
  <c r="P98" i="90"/>
  <c r="P97" i="90"/>
  <c r="P96" i="90"/>
  <c r="P95" i="90"/>
  <c r="P94" i="90"/>
  <c r="P93" i="90"/>
  <c r="P92" i="90"/>
  <c r="P91" i="90"/>
  <c r="P90" i="90"/>
  <c r="P89" i="90"/>
  <c r="P88" i="90"/>
  <c r="P87" i="90"/>
  <c r="P86" i="90"/>
  <c r="P85" i="90"/>
  <c r="P84" i="90"/>
  <c r="P83" i="90"/>
  <c r="P82" i="90"/>
  <c r="P81" i="90"/>
  <c r="P80" i="90"/>
  <c r="P79" i="90"/>
  <c r="P78" i="90"/>
  <c r="P77" i="90"/>
  <c r="P76" i="90"/>
  <c r="P75" i="90"/>
  <c r="P74" i="90"/>
  <c r="P73" i="90"/>
  <c r="P72" i="90"/>
  <c r="P71" i="90"/>
  <c r="P70" i="90"/>
  <c r="P69" i="90"/>
  <c r="P68" i="90"/>
  <c r="P67" i="90"/>
  <c r="P66" i="90"/>
  <c r="P65" i="90"/>
  <c r="P64" i="90"/>
  <c r="P63" i="90"/>
  <c r="P62" i="90"/>
  <c r="P61" i="90"/>
  <c r="P60" i="90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7" i="90"/>
  <c r="P36" i="90"/>
  <c r="P35" i="90"/>
  <c r="P34" i="90"/>
  <c r="P33" i="90"/>
  <c r="P32" i="90"/>
  <c r="P31" i="90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M43" i="95"/>
  <c r="P42" i="95"/>
  <c r="P41" i="95"/>
  <c r="P40" i="95"/>
  <c r="P39" i="95"/>
  <c r="P38" i="95"/>
  <c r="P37" i="95"/>
  <c r="P36" i="95"/>
  <c r="P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3" i="95"/>
  <c r="M223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5" i="94"/>
  <c r="P4" i="94"/>
  <c r="P3" i="94"/>
  <c r="M38" i="93"/>
  <c r="P37" i="93"/>
  <c r="P36" i="93"/>
  <c r="P35" i="93"/>
  <c r="P34" i="93"/>
  <c r="P33" i="93"/>
  <c r="P32" i="93"/>
  <c r="P31" i="93"/>
  <c r="P30" i="93"/>
  <c r="P29" i="93"/>
  <c r="P28" i="93"/>
  <c r="P27" i="93"/>
  <c r="P26" i="93"/>
  <c r="P25" i="93"/>
  <c r="P24" i="93"/>
  <c r="P23" i="93"/>
  <c r="P22" i="93"/>
  <c r="P21" i="93"/>
  <c r="P20" i="93"/>
  <c r="P19" i="93"/>
  <c r="P18" i="93"/>
  <c r="P17" i="93"/>
  <c r="P16" i="93"/>
  <c r="P15" i="93"/>
  <c r="P14" i="93"/>
  <c r="P13" i="93"/>
  <c r="P12" i="93"/>
  <c r="P11" i="93"/>
  <c r="P10" i="93"/>
  <c r="P9" i="93"/>
  <c r="P8" i="93"/>
  <c r="P7" i="93"/>
  <c r="P6" i="93"/>
  <c r="P5" i="93"/>
  <c r="P4" i="93"/>
  <c r="P3" i="93"/>
  <c r="G53" i="2"/>
  <c r="J53" i="2" s="1"/>
  <c r="M41" i="92"/>
  <c r="P40" i="92"/>
  <c r="P39" i="92"/>
  <c r="P38" i="92"/>
  <c r="P37" i="92"/>
  <c r="P36" i="92"/>
  <c r="P35" i="92"/>
  <c r="P34" i="92"/>
  <c r="P33" i="92"/>
  <c r="P32" i="92"/>
  <c r="P31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P3" i="92"/>
  <c r="M97" i="91"/>
  <c r="P96" i="91"/>
  <c r="P95" i="91"/>
  <c r="P94" i="91"/>
  <c r="P93" i="91"/>
  <c r="P92" i="91"/>
  <c r="P91" i="91"/>
  <c r="P90" i="91"/>
  <c r="P89" i="91"/>
  <c r="P3" i="91"/>
  <c r="G51" i="2"/>
  <c r="J51" i="2" s="1"/>
  <c r="M211" i="90"/>
  <c r="P3" i="90"/>
  <c r="M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65" i="88"/>
  <c r="P63" i="88"/>
  <c r="P62" i="88"/>
  <c r="P61" i="88"/>
  <c r="P60" i="88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7" i="88"/>
  <c r="P36" i="88"/>
  <c r="P35" i="88"/>
  <c r="P34" i="88"/>
  <c r="P33" i="88"/>
  <c r="P32" i="88"/>
  <c r="P31" i="88"/>
  <c r="P30" i="88"/>
  <c r="P29" i="88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G48" i="2"/>
  <c r="P243" i="87"/>
  <c r="P242" i="87"/>
  <c r="P241" i="87"/>
  <c r="P240" i="87"/>
  <c r="P239" i="87"/>
  <c r="P238" i="87"/>
  <c r="P237" i="87"/>
  <c r="P236" i="87"/>
  <c r="P235" i="87"/>
  <c r="P234" i="87"/>
  <c r="P233" i="87"/>
  <c r="P232" i="87"/>
  <c r="P231" i="87"/>
  <c r="P230" i="87"/>
  <c r="P229" i="87"/>
  <c r="P228" i="87"/>
  <c r="P227" i="87"/>
  <c r="P226" i="87"/>
  <c r="P225" i="87"/>
  <c r="P224" i="87"/>
  <c r="P223" i="87"/>
  <c r="P222" i="87"/>
  <c r="P221" i="87"/>
  <c r="P220" i="87"/>
  <c r="P219" i="87"/>
  <c r="P218" i="87"/>
  <c r="P217" i="87"/>
  <c r="P216" i="87"/>
  <c r="P215" i="87"/>
  <c r="P214" i="87"/>
  <c r="P213" i="87"/>
  <c r="P212" i="87"/>
  <c r="P211" i="87"/>
  <c r="P210" i="87"/>
  <c r="P209" i="87"/>
  <c r="P208" i="87"/>
  <c r="P207" i="87"/>
  <c r="P206" i="87"/>
  <c r="P205" i="87"/>
  <c r="P204" i="87"/>
  <c r="P203" i="87"/>
  <c r="P202" i="87"/>
  <c r="P201" i="87"/>
  <c r="P200" i="87"/>
  <c r="P199" i="87"/>
  <c r="P198" i="87"/>
  <c r="P197" i="87"/>
  <c r="P196" i="87"/>
  <c r="P195" i="87"/>
  <c r="P194" i="87"/>
  <c r="P193" i="87"/>
  <c r="P192" i="87"/>
  <c r="P191" i="87"/>
  <c r="P190" i="87"/>
  <c r="P189" i="87"/>
  <c r="P188" i="87"/>
  <c r="P187" i="87"/>
  <c r="P186" i="87"/>
  <c r="P185" i="87"/>
  <c r="P184" i="87"/>
  <c r="P183" i="87"/>
  <c r="P182" i="87"/>
  <c r="P181" i="87"/>
  <c r="P180" i="87"/>
  <c r="P179" i="87"/>
  <c r="P178" i="87"/>
  <c r="P177" i="87"/>
  <c r="P176" i="87"/>
  <c r="P175" i="87"/>
  <c r="P174" i="87"/>
  <c r="P173" i="87"/>
  <c r="P172" i="87"/>
  <c r="P171" i="87"/>
  <c r="P170" i="87"/>
  <c r="P169" i="87"/>
  <c r="P168" i="87"/>
  <c r="P167" i="87"/>
  <c r="P166" i="87"/>
  <c r="P165" i="87"/>
  <c r="P164" i="87"/>
  <c r="P163" i="87"/>
  <c r="P162" i="87"/>
  <c r="P161" i="87"/>
  <c r="P160" i="87"/>
  <c r="P159" i="87"/>
  <c r="P158" i="87"/>
  <c r="P157" i="87"/>
  <c r="P156" i="87"/>
  <c r="P155" i="87"/>
  <c r="P154" i="87"/>
  <c r="P153" i="87"/>
  <c r="P152" i="87"/>
  <c r="P151" i="87"/>
  <c r="P150" i="87"/>
  <c r="P149" i="87"/>
  <c r="P148" i="87"/>
  <c r="P147" i="87"/>
  <c r="P146" i="87"/>
  <c r="P145" i="87"/>
  <c r="P144" i="87"/>
  <c r="P143" i="87"/>
  <c r="P142" i="87"/>
  <c r="P141" i="87"/>
  <c r="P140" i="87"/>
  <c r="P139" i="87"/>
  <c r="P138" i="87"/>
  <c r="P137" i="87"/>
  <c r="P136" i="87"/>
  <c r="P135" i="87"/>
  <c r="P134" i="87"/>
  <c r="P133" i="87"/>
  <c r="P132" i="87"/>
  <c r="P131" i="87"/>
  <c r="P130" i="87"/>
  <c r="P129" i="87"/>
  <c r="P128" i="87"/>
  <c r="P127" i="87"/>
  <c r="P126" i="87"/>
  <c r="P125" i="87"/>
  <c r="P124" i="87"/>
  <c r="P123" i="87"/>
  <c r="P122" i="87"/>
  <c r="P121" i="87"/>
  <c r="P120" i="87"/>
  <c r="P119" i="87"/>
  <c r="P118" i="87"/>
  <c r="P117" i="87"/>
  <c r="P116" i="87"/>
  <c r="P115" i="87"/>
  <c r="P114" i="87"/>
  <c r="P113" i="87"/>
  <c r="P112" i="87"/>
  <c r="P111" i="87"/>
  <c r="P110" i="87"/>
  <c r="P109" i="87"/>
  <c r="P108" i="87"/>
  <c r="P107" i="87"/>
  <c r="P106" i="87"/>
  <c r="P105" i="87"/>
  <c r="P104" i="87"/>
  <c r="P103" i="87"/>
  <c r="P102" i="87"/>
  <c r="P101" i="87"/>
  <c r="P100" i="87"/>
  <c r="P99" i="87"/>
  <c r="P98" i="87"/>
  <c r="P97" i="87"/>
  <c r="P96" i="87"/>
  <c r="P95" i="87"/>
  <c r="P94" i="87"/>
  <c r="P93" i="87"/>
  <c r="P92" i="87"/>
  <c r="P91" i="87"/>
  <c r="P90" i="87"/>
  <c r="P89" i="87"/>
  <c r="P88" i="87"/>
  <c r="P87" i="87"/>
  <c r="P86" i="87"/>
  <c r="P85" i="87"/>
  <c r="P84" i="87"/>
  <c r="P83" i="87"/>
  <c r="P82" i="87"/>
  <c r="P81" i="87"/>
  <c r="P80" i="87"/>
  <c r="P79" i="87"/>
  <c r="P78" i="87"/>
  <c r="P77" i="87"/>
  <c r="P76" i="87"/>
  <c r="P75" i="87"/>
  <c r="P74" i="87"/>
  <c r="P73" i="87"/>
  <c r="P72" i="87"/>
  <c r="P71" i="87"/>
  <c r="P70" i="87"/>
  <c r="P69" i="87"/>
  <c r="P68" i="87"/>
  <c r="P67" i="87"/>
  <c r="P66" i="87"/>
  <c r="P65" i="87"/>
  <c r="P64" i="87"/>
  <c r="P63" i="87"/>
  <c r="P62" i="87"/>
  <c r="P61" i="87"/>
  <c r="P60" i="87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7" i="87"/>
  <c r="P36" i="87"/>
  <c r="P35" i="87"/>
  <c r="P34" i="87"/>
  <c r="P33" i="87"/>
  <c r="P32" i="87"/>
  <c r="P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70" i="85"/>
  <c r="P68" i="85"/>
  <c r="P67" i="85"/>
  <c r="P66" i="85"/>
  <c r="P65" i="85"/>
  <c r="P64" i="85"/>
  <c r="P63" i="85"/>
  <c r="P62" i="85"/>
  <c r="P61" i="85"/>
  <c r="P60" i="85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7" i="85"/>
  <c r="P36" i="85"/>
  <c r="P35" i="85"/>
  <c r="P34" i="85"/>
  <c r="P33" i="85"/>
  <c r="P32" i="85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N234" i="84"/>
  <c r="G45" i="2" s="1"/>
  <c r="P233" i="84"/>
  <c r="P232" i="84"/>
  <c r="P231" i="84"/>
  <c r="P230" i="84"/>
  <c r="P229" i="84"/>
  <c r="P228" i="84"/>
  <c r="P227" i="84"/>
  <c r="P226" i="84"/>
  <c r="P225" i="84"/>
  <c r="P224" i="84"/>
  <c r="P223" i="84"/>
  <c r="P222" i="84"/>
  <c r="P221" i="84"/>
  <c r="P220" i="84"/>
  <c r="P219" i="84"/>
  <c r="P218" i="84"/>
  <c r="P217" i="84"/>
  <c r="P216" i="84"/>
  <c r="P215" i="84"/>
  <c r="P214" i="84"/>
  <c r="P213" i="84"/>
  <c r="P212" i="84"/>
  <c r="P211" i="84"/>
  <c r="P210" i="84"/>
  <c r="P209" i="84"/>
  <c r="P208" i="84"/>
  <c r="P207" i="84"/>
  <c r="P206" i="84"/>
  <c r="P205" i="84"/>
  <c r="P204" i="84"/>
  <c r="P203" i="84"/>
  <c r="P202" i="84"/>
  <c r="P201" i="84"/>
  <c r="P200" i="84"/>
  <c r="P199" i="84"/>
  <c r="P198" i="84"/>
  <c r="P197" i="84"/>
  <c r="P196" i="84"/>
  <c r="P195" i="84"/>
  <c r="P194" i="84"/>
  <c r="P193" i="84"/>
  <c r="P192" i="84"/>
  <c r="P191" i="84"/>
  <c r="P190" i="84"/>
  <c r="P189" i="84"/>
  <c r="P188" i="84"/>
  <c r="P187" i="84"/>
  <c r="P186" i="84"/>
  <c r="P185" i="84"/>
  <c r="P184" i="84"/>
  <c r="P183" i="84"/>
  <c r="P182" i="84"/>
  <c r="P181" i="84"/>
  <c r="P180" i="84"/>
  <c r="P179" i="84"/>
  <c r="P178" i="84"/>
  <c r="P177" i="84"/>
  <c r="P176" i="84"/>
  <c r="P175" i="84"/>
  <c r="P174" i="84"/>
  <c r="P173" i="84"/>
  <c r="P172" i="84"/>
  <c r="P171" i="84"/>
  <c r="P170" i="84"/>
  <c r="P169" i="84"/>
  <c r="P168" i="84"/>
  <c r="P167" i="84"/>
  <c r="P166" i="84"/>
  <c r="P165" i="84"/>
  <c r="P164" i="84"/>
  <c r="P163" i="84"/>
  <c r="P162" i="84"/>
  <c r="P161" i="84"/>
  <c r="P160" i="84"/>
  <c r="P159" i="84"/>
  <c r="P158" i="84"/>
  <c r="P157" i="84"/>
  <c r="P156" i="84"/>
  <c r="P155" i="84"/>
  <c r="P154" i="84"/>
  <c r="P153" i="84"/>
  <c r="P152" i="84"/>
  <c r="P151" i="84"/>
  <c r="P150" i="84"/>
  <c r="P149" i="84"/>
  <c r="P148" i="84"/>
  <c r="P147" i="84"/>
  <c r="P146" i="84"/>
  <c r="P145" i="84"/>
  <c r="P144" i="84"/>
  <c r="P143" i="84"/>
  <c r="P142" i="84"/>
  <c r="P141" i="84"/>
  <c r="P140" i="84"/>
  <c r="P139" i="84"/>
  <c r="P138" i="84"/>
  <c r="P137" i="84"/>
  <c r="P136" i="84"/>
  <c r="P135" i="84"/>
  <c r="P134" i="84"/>
  <c r="P133" i="84"/>
  <c r="P132" i="84"/>
  <c r="P131" i="84"/>
  <c r="P130" i="84"/>
  <c r="P129" i="84"/>
  <c r="P128" i="84"/>
  <c r="P127" i="84"/>
  <c r="P126" i="84"/>
  <c r="P125" i="84"/>
  <c r="P124" i="84"/>
  <c r="P123" i="84"/>
  <c r="P122" i="84"/>
  <c r="P121" i="84"/>
  <c r="P120" i="84"/>
  <c r="P119" i="84"/>
  <c r="P118" i="84"/>
  <c r="P117" i="84"/>
  <c r="P116" i="84"/>
  <c r="P115" i="84"/>
  <c r="P114" i="84"/>
  <c r="P113" i="84"/>
  <c r="P112" i="84"/>
  <c r="P111" i="84"/>
  <c r="P110" i="84"/>
  <c r="P109" i="84"/>
  <c r="P108" i="84"/>
  <c r="P107" i="84"/>
  <c r="P106" i="84"/>
  <c r="P105" i="84"/>
  <c r="P104" i="84"/>
  <c r="P103" i="84"/>
  <c r="P102" i="84"/>
  <c r="P101" i="84"/>
  <c r="P100" i="84"/>
  <c r="P99" i="84"/>
  <c r="P98" i="84"/>
  <c r="P97" i="84"/>
  <c r="P96" i="84"/>
  <c r="P95" i="84"/>
  <c r="P94" i="84"/>
  <c r="P93" i="84"/>
  <c r="P92" i="84"/>
  <c r="P91" i="84"/>
  <c r="P90" i="84"/>
  <c r="P89" i="84"/>
  <c r="P88" i="84"/>
  <c r="P87" i="84"/>
  <c r="P86" i="84"/>
  <c r="P85" i="84"/>
  <c r="P84" i="84"/>
  <c r="P83" i="84"/>
  <c r="P82" i="84"/>
  <c r="P81" i="84"/>
  <c r="P80" i="84"/>
  <c r="P79" i="84"/>
  <c r="P78" i="84"/>
  <c r="P77" i="84"/>
  <c r="P76" i="84"/>
  <c r="P75" i="84"/>
  <c r="P74" i="84"/>
  <c r="P73" i="84"/>
  <c r="P72" i="84"/>
  <c r="P71" i="84"/>
  <c r="P70" i="84"/>
  <c r="P69" i="84"/>
  <c r="P68" i="84"/>
  <c r="P67" i="84"/>
  <c r="P66" i="84"/>
  <c r="P65" i="84"/>
  <c r="P64" i="84"/>
  <c r="P63" i="84"/>
  <c r="P62" i="84"/>
  <c r="P61" i="84"/>
  <c r="P60" i="84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68" i="83"/>
  <c r="P66" i="83"/>
  <c r="P65" i="83"/>
  <c r="P64" i="83"/>
  <c r="P63" i="83"/>
  <c r="P62" i="83"/>
  <c r="P61" i="83"/>
  <c r="P60" i="83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18" i="82"/>
  <c r="O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G42" i="2"/>
  <c r="P249" i="81"/>
  <c r="P248" i="81"/>
  <c r="P247" i="81"/>
  <c r="P246" i="81"/>
  <c r="P245" i="81"/>
  <c r="P244" i="81"/>
  <c r="P243" i="81"/>
  <c r="P242" i="81"/>
  <c r="P241" i="81"/>
  <c r="P240" i="81"/>
  <c r="P239" i="81"/>
  <c r="P238" i="81"/>
  <c r="P237" i="81"/>
  <c r="P236" i="81"/>
  <c r="P235" i="81"/>
  <c r="P234" i="81"/>
  <c r="P233" i="81"/>
  <c r="P232" i="81"/>
  <c r="P231" i="81"/>
  <c r="P230" i="81"/>
  <c r="P229" i="81"/>
  <c r="P228" i="81"/>
  <c r="P227" i="81"/>
  <c r="P226" i="81"/>
  <c r="P225" i="81"/>
  <c r="P224" i="81"/>
  <c r="P223" i="81"/>
  <c r="P222" i="81"/>
  <c r="P221" i="81"/>
  <c r="P220" i="81"/>
  <c r="P219" i="81"/>
  <c r="P218" i="81"/>
  <c r="P217" i="81"/>
  <c r="P216" i="81"/>
  <c r="P215" i="81"/>
  <c r="P214" i="81"/>
  <c r="P213" i="81"/>
  <c r="P212" i="81"/>
  <c r="P211" i="81"/>
  <c r="P210" i="81"/>
  <c r="P209" i="81"/>
  <c r="P208" i="81"/>
  <c r="P207" i="81"/>
  <c r="P206" i="81"/>
  <c r="P205" i="81"/>
  <c r="P204" i="81"/>
  <c r="P203" i="81"/>
  <c r="P202" i="81"/>
  <c r="P201" i="81"/>
  <c r="P200" i="81"/>
  <c r="P199" i="81"/>
  <c r="P198" i="81"/>
  <c r="P197" i="81"/>
  <c r="P196" i="81"/>
  <c r="P195" i="81"/>
  <c r="P194" i="81"/>
  <c r="P193" i="81"/>
  <c r="P192" i="81"/>
  <c r="P191" i="81"/>
  <c r="P190" i="81"/>
  <c r="P189" i="81"/>
  <c r="P188" i="81"/>
  <c r="P187" i="81"/>
  <c r="P186" i="81"/>
  <c r="P185" i="81"/>
  <c r="P184" i="81"/>
  <c r="P183" i="81"/>
  <c r="P182" i="81"/>
  <c r="P181" i="81"/>
  <c r="P180" i="81"/>
  <c r="P179" i="81"/>
  <c r="P178" i="81"/>
  <c r="P177" i="81"/>
  <c r="P176" i="81"/>
  <c r="P175" i="81"/>
  <c r="P174" i="81"/>
  <c r="P173" i="81"/>
  <c r="P172" i="81"/>
  <c r="P171" i="81"/>
  <c r="P170" i="81"/>
  <c r="P169" i="81"/>
  <c r="P168" i="81"/>
  <c r="P167" i="81"/>
  <c r="P166" i="81"/>
  <c r="P165" i="81"/>
  <c r="P164" i="81"/>
  <c r="P163" i="81"/>
  <c r="P162" i="81"/>
  <c r="P161" i="81"/>
  <c r="P160" i="81"/>
  <c r="P159" i="81"/>
  <c r="P158" i="81"/>
  <c r="P157" i="81"/>
  <c r="P156" i="81"/>
  <c r="P155" i="81"/>
  <c r="P154" i="81"/>
  <c r="P153" i="81"/>
  <c r="P152" i="81"/>
  <c r="P151" i="81"/>
  <c r="P150" i="81"/>
  <c r="P149" i="81"/>
  <c r="P148" i="81"/>
  <c r="P147" i="81"/>
  <c r="P146" i="81"/>
  <c r="P145" i="81"/>
  <c r="P144" i="81"/>
  <c r="P143" i="81"/>
  <c r="P142" i="81"/>
  <c r="P141" i="81"/>
  <c r="P140" i="81"/>
  <c r="P139" i="81"/>
  <c r="P138" i="81"/>
  <c r="P137" i="81"/>
  <c r="P136" i="81"/>
  <c r="P135" i="81"/>
  <c r="P134" i="81"/>
  <c r="P133" i="81"/>
  <c r="P132" i="81"/>
  <c r="P131" i="81"/>
  <c r="P130" i="81"/>
  <c r="P129" i="81"/>
  <c r="P128" i="81"/>
  <c r="P127" i="81"/>
  <c r="P126" i="81"/>
  <c r="P125" i="81"/>
  <c r="P124" i="81"/>
  <c r="P123" i="81"/>
  <c r="P122" i="81"/>
  <c r="P121" i="81"/>
  <c r="P120" i="81"/>
  <c r="P119" i="81"/>
  <c r="P118" i="81"/>
  <c r="P117" i="81"/>
  <c r="P116" i="81"/>
  <c r="P115" i="81"/>
  <c r="P114" i="81"/>
  <c r="P113" i="81"/>
  <c r="P112" i="81"/>
  <c r="P111" i="81"/>
  <c r="P110" i="81"/>
  <c r="P109" i="81"/>
  <c r="P108" i="81"/>
  <c r="P107" i="81"/>
  <c r="P106" i="81"/>
  <c r="P105" i="81"/>
  <c r="P104" i="81"/>
  <c r="P103" i="81"/>
  <c r="P102" i="81"/>
  <c r="P101" i="81"/>
  <c r="P100" i="81"/>
  <c r="P99" i="81"/>
  <c r="P98" i="81"/>
  <c r="P97" i="81"/>
  <c r="P96" i="81"/>
  <c r="P95" i="81"/>
  <c r="P94" i="81"/>
  <c r="P93" i="81"/>
  <c r="P92" i="81"/>
  <c r="P91" i="81"/>
  <c r="P90" i="81"/>
  <c r="P89" i="81"/>
  <c r="P88" i="81"/>
  <c r="P87" i="81"/>
  <c r="P86" i="81"/>
  <c r="P85" i="81"/>
  <c r="P84" i="81"/>
  <c r="P83" i="81"/>
  <c r="P82" i="81"/>
  <c r="P81" i="81"/>
  <c r="P80" i="81"/>
  <c r="P79" i="81"/>
  <c r="P78" i="81"/>
  <c r="P77" i="81"/>
  <c r="P76" i="81"/>
  <c r="P75" i="81"/>
  <c r="P74" i="81"/>
  <c r="P73" i="81"/>
  <c r="P72" i="81"/>
  <c r="P71" i="81"/>
  <c r="P70" i="81"/>
  <c r="P69" i="81"/>
  <c r="P68" i="81"/>
  <c r="P67" i="81"/>
  <c r="P66" i="81"/>
  <c r="P65" i="81"/>
  <c r="P64" i="81"/>
  <c r="P63" i="81"/>
  <c r="P62" i="81"/>
  <c r="P61" i="81"/>
  <c r="P60" i="8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62" i="80"/>
  <c r="P61" i="80"/>
  <c r="P60" i="80"/>
  <c r="P59" i="80"/>
  <c r="P58" i="80"/>
  <c r="P57" i="80"/>
  <c r="P56" i="80"/>
  <c r="P55" i="80"/>
  <c r="P54" i="80"/>
  <c r="P53" i="80"/>
  <c r="P52" i="80"/>
  <c r="P51" i="80"/>
  <c r="P50" i="80"/>
  <c r="P49" i="80"/>
  <c r="P48" i="80"/>
  <c r="P47" i="80"/>
  <c r="P46" i="80"/>
  <c r="P45" i="80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24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P252" i="78"/>
  <c r="P251" i="78"/>
  <c r="P250" i="78"/>
  <c r="P249" i="78"/>
  <c r="P248" i="78"/>
  <c r="P247" i="78"/>
  <c r="P246" i="78"/>
  <c r="P245" i="78"/>
  <c r="P244" i="78"/>
  <c r="P243" i="78"/>
  <c r="P242" i="78"/>
  <c r="P241" i="78"/>
  <c r="P240" i="78"/>
  <c r="P239" i="78"/>
  <c r="P238" i="78"/>
  <c r="P237" i="78"/>
  <c r="P236" i="78"/>
  <c r="P235" i="78"/>
  <c r="P234" i="78"/>
  <c r="P233" i="78"/>
  <c r="P232" i="78"/>
  <c r="P231" i="78"/>
  <c r="P230" i="78"/>
  <c r="P229" i="78"/>
  <c r="P228" i="78"/>
  <c r="P227" i="78"/>
  <c r="P226" i="78"/>
  <c r="P225" i="78"/>
  <c r="P224" i="78"/>
  <c r="P223" i="78"/>
  <c r="P222" i="78"/>
  <c r="P221" i="78"/>
  <c r="P220" i="78"/>
  <c r="P219" i="78"/>
  <c r="P218" i="78"/>
  <c r="P217" i="78"/>
  <c r="P216" i="78"/>
  <c r="P215" i="78"/>
  <c r="P214" i="78"/>
  <c r="P213" i="78"/>
  <c r="P212" i="78"/>
  <c r="P211" i="78"/>
  <c r="P210" i="78"/>
  <c r="P209" i="78"/>
  <c r="P208" i="78"/>
  <c r="P207" i="78"/>
  <c r="P206" i="78"/>
  <c r="P205" i="78"/>
  <c r="P204" i="78"/>
  <c r="P203" i="78"/>
  <c r="P202" i="78"/>
  <c r="P201" i="78"/>
  <c r="P200" i="78"/>
  <c r="P199" i="78"/>
  <c r="P198" i="78"/>
  <c r="P197" i="78"/>
  <c r="P196" i="78"/>
  <c r="P195" i="78"/>
  <c r="P194" i="78"/>
  <c r="P193" i="78"/>
  <c r="P192" i="78"/>
  <c r="P191" i="78"/>
  <c r="P190" i="78"/>
  <c r="P189" i="78"/>
  <c r="P188" i="78"/>
  <c r="P187" i="78"/>
  <c r="P186" i="78"/>
  <c r="P185" i="78"/>
  <c r="P184" i="78"/>
  <c r="P183" i="78"/>
  <c r="P182" i="78"/>
  <c r="P181" i="78"/>
  <c r="P180" i="78"/>
  <c r="P179" i="78"/>
  <c r="P178" i="78"/>
  <c r="P177" i="78"/>
  <c r="P176" i="78"/>
  <c r="P175" i="78"/>
  <c r="P174" i="78"/>
  <c r="P173" i="78"/>
  <c r="P172" i="78"/>
  <c r="P171" i="78"/>
  <c r="P170" i="78"/>
  <c r="P169" i="78"/>
  <c r="P168" i="78"/>
  <c r="P167" i="78"/>
  <c r="P166" i="78"/>
  <c r="P165" i="78"/>
  <c r="P164" i="78"/>
  <c r="P163" i="78"/>
  <c r="P162" i="78"/>
  <c r="P161" i="78"/>
  <c r="P160" i="78"/>
  <c r="P159" i="78"/>
  <c r="P158" i="78"/>
  <c r="P157" i="78"/>
  <c r="P156" i="78"/>
  <c r="P155" i="78"/>
  <c r="P154" i="78"/>
  <c r="P153" i="78"/>
  <c r="P152" i="78"/>
  <c r="P151" i="78"/>
  <c r="P150" i="78"/>
  <c r="P149" i="78"/>
  <c r="P148" i="78"/>
  <c r="P147" i="78"/>
  <c r="P146" i="78"/>
  <c r="P145" i="78"/>
  <c r="P144" i="78"/>
  <c r="P143" i="78"/>
  <c r="P142" i="78"/>
  <c r="P141" i="78"/>
  <c r="P140" i="78"/>
  <c r="P139" i="78"/>
  <c r="P138" i="78"/>
  <c r="P137" i="78"/>
  <c r="P136" i="78"/>
  <c r="P135" i="78"/>
  <c r="P134" i="78"/>
  <c r="P133" i="78"/>
  <c r="P132" i="78"/>
  <c r="P131" i="78"/>
  <c r="P130" i="78"/>
  <c r="P129" i="78"/>
  <c r="P128" i="78"/>
  <c r="P127" i="78"/>
  <c r="P126" i="78"/>
  <c r="P125" i="78"/>
  <c r="P124" i="78"/>
  <c r="P123" i="78"/>
  <c r="P122" i="78"/>
  <c r="P121" i="78"/>
  <c r="P120" i="78"/>
  <c r="P119" i="78"/>
  <c r="P118" i="78"/>
  <c r="P117" i="78"/>
  <c r="P116" i="78"/>
  <c r="P115" i="78"/>
  <c r="P114" i="78"/>
  <c r="P113" i="78"/>
  <c r="P112" i="78"/>
  <c r="P111" i="78"/>
  <c r="P110" i="78"/>
  <c r="P109" i="78"/>
  <c r="P108" i="78"/>
  <c r="P107" i="78"/>
  <c r="P106" i="78"/>
  <c r="P105" i="78"/>
  <c r="P104" i="78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64" i="77"/>
  <c r="P63" i="77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73" i="76"/>
  <c r="P72" i="76"/>
  <c r="P71" i="76"/>
  <c r="P70" i="76"/>
  <c r="P69" i="76"/>
  <c r="P68" i="76"/>
  <c r="P67" i="76"/>
  <c r="P66" i="76"/>
  <c r="P65" i="76"/>
  <c r="P64" i="76"/>
  <c r="P63" i="76"/>
  <c r="P62" i="76"/>
  <c r="P61" i="76"/>
  <c r="P60" i="76"/>
  <c r="P59" i="76"/>
  <c r="P58" i="76"/>
  <c r="P57" i="76"/>
  <c r="P56" i="76"/>
  <c r="P55" i="76"/>
  <c r="P54" i="76"/>
  <c r="P53" i="76"/>
  <c r="P52" i="76"/>
  <c r="P51" i="76"/>
  <c r="P50" i="76"/>
  <c r="P49" i="76"/>
  <c r="P48" i="76"/>
  <c r="P47" i="76"/>
  <c r="P46" i="76"/>
  <c r="P45" i="76"/>
  <c r="P44" i="76"/>
  <c r="P43" i="76"/>
  <c r="P42" i="76"/>
  <c r="P41" i="76"/>
  <c r="P40" i="76"/>
  <c r="P39" i="76"/>
  <c r="P38" i="76"/>
  <c r="P37" i="76"/>
  <c r="P36" i="76"/>
  <c r="P35" i="76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210" i="75"/>
  <c r="P209" i="75"/>
  <c r="P208" i="75"/>
  <c r="P207" i="75"/>
  <c r="P206" i="75"/>
  <c r="P205" i="75"/>
  <c r="P204" i="75"/>
  <c r="P203" i="75"/>
  <c r="P202" i="75"/>
  <c r="P201" i="75"/>
  <c r="P200" i="75"/>
  <c r="P199" i="75"/>
  <c r="P198" i="75"/>
  <c r="P197" i="75"/>
  <c r="P196" i="75"/>
  <c r="P195" i="75"/>
  <c r="P194" i="75"/>
  <c r="P193" i="75"/>
  <c r="P192" i="75"/>
  <c r="P191" i="75"/>
  <c r="P190" i="75"/>
  <c r="P189" i="75"/>
  <c r="P188" i="75"/>
  <c r="P187" i="75"/>
  <c r="P186" i="75"/>
  <c r="P185" i="75"/>
  <c r="P184" i="75"/>
  <c r="P183" i="75"/>
  <c r="P182" i="75"/>
  <c r="P181" i="75"/>
  <c r="P180" i="75"/>
  <c r="P179" i="75"/>
  <c r="P178" i="75"/>
  <c r="P177" i="75"/>
  <c r="P176" i="75"/>
  <c r="P175" i="75"/>
  <c r="P174" i="75"/>
  <c r="P173" i="75"/>
  <c r="P172" i="75"/>
  <c r="P171" i="75"/>
  <c r="P170" i="75"/>
  <c r="P169" i="75"/>
  <c r="P168" i="75"/>
  <c r="P167" i="75"/>
  <c r="P166" i="75"/>
  <c r="P165" i="75"/>
  <c r="P164" i="75"/>
  <c r="P163" i="75"/>
  <c r="P162" i="75"/>
  <c r="P161" i="75"/>
  <c r="P160" i="75"/>
  <c r="P159" i="75"/>
  <c r="P158" i="75"/>
  <c r="P157" i="75"/>
  <c r="P156" i="75"/>
  <c r="P155" i="75"/>
  <c r="P154" i="75"/>
  <c r="P153" i="75"/>
  <c r="P152" i="75"/>
  <c r="P151" i="75"/>
  <c r="P150" i="75"/>
  <c r="P149" i="75"/>
  <c r="P148" i="75"/>
  <c r="P147" i="75"/>
  <c r="P146" i="75"/>
  <c r="P145" i="75"/>
  <c r="P144" i="75"/>
  <c r="P143" i="75"/>
  <c r="P142" i="75"/>
  <c r="P141" i="75"/>
  <c r="P140" i="75"/>
  <c r="P139" i="75"/>
  <c r="P138" i="75"/>
  <c r="P137" i="75"/>
  <c r="P136" i="75"/>
  <c r="P135" i="75"/>
  <c r="P134" i="75"/>
  <c r="P133" i="75"/>
  <c r="P132" i="75"/>
  <c r="P131" i="75"/>
  <c r="P130" i="75"/>
  <c r="P129" i="75"/>
  <c r="P128" i="75"/>
  <c r="P127" i="75"/>
  <c r="P126" i="75"/>
  <c r="P125" i="75"/>
  <c r="P124" i="75"/>
  <c r="P123" i="75"/>
  <c r="P122" i="75"/>
  <c r="P121" i="75"/>
  <c r="P120" i="75"/>
  <c r="P119" i="75"/>
  <c r="P118" i="75"/>
  <c r="P117" i="75"/>
  <c r="P116" i="75"/>
  <c r="P115" i="75"/>
  <c r="P114" i="75"/>
  <c r="P113" i="75"/>
  <c r="P112" i="75"/>
  <c r="P111" i="75"/>
  <c r="P110" i="75"/>
  <c r="P109" i="75"/>
  <c r="P108" i="75"/>
  <c r="P107" i="75"/>
  <c r="P106" i="75"/>
  <c r="P105" i="75"/>
  <c r="P104" i="75"/>
  <c r="P103" i="75"/>
  <c r="P102" i="75"/>
  <c r="P101" i="75"/>
  <c r="P100" i="75"/>
  <c r="P99" i="75"/>
  <c r="P98" i="75"/>
  <c r="P97" i="75"/>
  <c r="P96" i="75"/>
  <c r="P95" i="75"/>
  <c r="P94" i="75"/>
  <c r="P93" i="75"/>
  <c r="P92" i="75"/>
  <c r="P91" i="75"/>
  <c r="P90" i="75"/>
  <c r="P89" i="75"/>
  <c r="P88" i="75"/>
  <c r="P87" i="75"/>
  <c r="P86" i="75"/>
  <c r="P85" i="75"/>
  <c r="P84" i="75"/>
  <c r="P83" i="75"/>
  <c r="P82" i="75"/>
  <c r="P81" i="75"/>
  <c r="P80" i="75"/>
  <c r="P79" i="75"/>
  <c r="P78" i="75"/>
  <c r="P77" i="75"/>
  <c r="P76" i="75"/>
  <c r="P75" i="75"/>
  <c r="P74" i="75"/>
  <c r="P73" i="75"/>
  <c r="P72" i="75"/>
  <c r="P71" i="75"/>
  <c r="P70" i="75"/>
  <c r="P69" i="75"/>
  <c r="P68" i="75"/>
  <c r="P67" i="75"/>
  <c r="P66" i="75"/>
  <c r="P65" i="75"/>
  <c r="P64" i="75"/>
  <c r="P63" i="75"/>
  <c r="P62" i="75"/>
  <c r="P61" i="75"/>
  <c r="P60" i="75"/>
  <c r="P59" i="75"/>
  <c r="P58" i="75"/>
  <c r="P57" i="75"/>
  <c r="P56" i="75"/>
  <c r="P55" i="75"/>
  <c r="P54" i="75"/>
  <c r="P53" i="75"/>
  <c r="P52" i="75"/>
  <c r="P51" i="75"/>
  <c r="P50" i="75"/>
  <c r="P49" i="75"/>
  <c r="P48" i="75"/>
  <c r="P47" i="75"/>
  <c r="P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G35" i="2"/>
  <c r="P4" i="74"/>
  <c r="P5" i="74"/>
  <c r="P6" i="74"/>
  <c r="P7" i="74"/>
  <c r="P8" i="74"/>
  <c r="P9" i="74"/>
  <c r="P10" i="74"/>
  <c r="P11" i="74"/>
  <c r="P12" i="74"/>
  <c r="P13" i="74"/>
  <c r="P14" i="74"/>
  <c r="P15" i="74"/>
  <c r="P16" i="74"/>
  <c r="P17" i="74"/>
  <c r="P18" i="74"/>
  <c r="P19" i="74"/>
  <c r="P20" i="74"/>
  <c r="P21" i="74"/>
  <c r="P22" i="74"/>
  <c r="P23" i="74"/>
  <c r="P24" i="74"/>
  <c r="P25" i="74"/>
  <c r="P26" i="74"/>
  <c r="P27" i="74"/>
  <c r="P28" i="74"/>
  <c r="P29" i="74"/>
  <c r="P30" i="74"/>
  <c r="P31" i="74"/>
  <c r="P32" i="74"/>
  <c r="P33" i="74"/>
  <c r="P34" i="74"/>
  <c r="P35" i="74"/>
  <c r="P36" i="74"/>
  <c r="P37" i="74"/>
  <c r="P38" i="74"/>
  <c r="P39" i="74"/>
  <c r="P40" i="74"/>
  <c r="P41" i="74"/>
  <c r="P42" i="74"/>
  <c r="P43" i="74"/>
  <c r="P44" i="74"/>
  <c r="P45" i="74"/>
  <c r="P46" i="74"/>
  <c r="P47" i="74"/>
  <c r="P48" i="74"/>
  <c r="P49" i="74"/>
  <c r="P50" i="74"/>
  <c r="P51" i="74"/>
  <c r="P52" i="74"/>
  <c r="P53" i="74"/>
  <c r="P54" i="74"/>
  <c r="P55" i="74"/>
  <c r="P56" i="74"/>
  <c r="P57" i="74"/>
  <c r="P58" i="74"/>
  <c r="P59" i="74"/>
  <c r="P60" i="74"/>
  <c r="P61" i="74"/>
  <c r="G34" i="2"/>
  <c r="P86" i="73"/>
  <c r="P85" i="73"/>
  <c r="P84" i="73"/>
  <c r="P83" i="73"/>
  <c r="P82" i="73"/>
  <c r="P81" i="73"/>
  <c r="P80" i="73"/>
  <c r="P79" i="73"/>
  <c r="P78" i="73"/>
  <c r="P77" i="73"/>
  <c r="P76" i="73"/>
  <c r="P75" i="73"/>
  <c r="P74" i="73"/>
  <c r="P73" i="73"/>
  <c r="P72" i="73"/>
  <c r="P71" i="73"/>
  <c r="P70" i="73"/>
  <c r="P69" i="73"/>
  <c r="P68" i="73"/>
  <c r="P67" i="73"/>
  <c r="P66" i="73"/>
  <c r="P65" i="73"/>
  <c r="P64" i="73"/>
  <c r="P63" i="73"/>
  <c r="P62" i="73"/>
  <c r="P61" i="73"/>
  <c r="P60" i="73"/>
  <c r="P59" i="73"/>
  <c r="P58" i="73"/>
  <c r="P57" i="73"/>
  <c r="P56" i="73"/>
  <c r="P55" i="73"/>
  <c r="P54" i="73"/>
  <c r="P53" i="73"/>
  <c r="P52" i="73"/>
  <c r="P51" i="73"/>
  <c r="P50" i="73"/>
  <c r="P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24" i="72"/>
  <c r="P9" i="71"/>
  <c r="G31" i="2"/>
  <c r="P4" i="70"/>
  <c r="P5" i="70"/>
  <c r="P6" i="70"/>
  <c r="P7" i="70"/>
  <c r="P8" i="70"/>
  <c r="P9" i="70"/>
  <c r="P10" i="70"/>
  <c r="P11" i="70"/>
  <c r="P12" i="70"/>
  <c r="P13" i="70"/>
  <c r="P14" i="70"/>
  <c r="P15" i="70"/>
  <c r="P16" i="70"/>
  <c r="P17" i="70"/>
  <c r="P18" i="70"/>
  <c r="P19" i="70"/>
  <c r="P20" i="70"/>
  <c r="P21" i="70"/>
  <c r="P22" i="70"/>
  <c r="P23" i="70"/>
  <c r="P24" i="70"/>
  <c r="P25" i="70"/>
  <c r="P26" i="70"/>
  <c r="P27" i="70"/>
  <c r="P28" i="70"/>
  <c r="P29" i="70"/>
  <c r="P30" i="70"/>
  <c r="P31" i="70"/>
  <c r="P32" i="70"/>
  <c r="P33" i="70"/>
  <c r="P34" i="70"/>
  <c r="P35" i="70"/>
  <c r="P36" i="70"/>
  <c r="P37" i="70"/>
  <c r="P38" i="70"/>
  <c r="P39" i="70"/>
  <c r="P40" i="70"/>
  <c r="P41" i="70"/>
  <c r="P42" i="70"/>
  <c r="P43" i="70"/>
  <c r="P44" i="70"/>
  <c r="P45" i="70"/>
  <c r="P46" i="70"/>
  <c r="P47" i="70"/>
  <c r="P48" i="70"/>
  <c r="P49" i="70"/>
  <c r="P50" i="70"/>
  <c r="P51" i="70"/>
  <c r="P52" i="70"/>
  <c r="P53" i="70"/>
  <c r="P54" i="70"/>
  <c r="P55" i="70"/>
  <c r="P56" i="70"/>
  <c r="P57" i="70"/>
  <c r="P58" i="70"/>
  <c r="P59" i="70"/>
  <c r="P60" i="70"/>
  <c r="P61" i="70"/>
  <c r="P62" i="70"/>
  <c r="P63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P78" i="70"/>
  <c r="P79" i="70"/>
  <c r="P80" i="70"/>
  <c r="P81" i="70"/>
  <c r="P82" i="70"/>
  <c r="P83" i="70"/>
  <c r="P84" i="70"/>
  <c r="P85" i="70"/>
  <c r="P86" i="70"/>
  <c r="P87" i="70"/>
  <c r="P88" i="70"/>
  <c r="P89" i="70"/>
  <c r="P90" i="70"/>
  <c r="P91" i="70"/>
  <c r="P92" i="70"/>
  <c r="P93" i="70"/>
  <c r="P94" i="70"/>
  <c r="P95" i="70"/>
  <c r="P96" i="70"/>
  <c r="P97" i="70"/>
  <c r="P98" i="70"/>
  <c r="P99" i="70"/>
  <c r="P100" i="70"/>
  <c r="P101" i="70"/>
  <c r="P102" i="70"/>
  <c r="P103" i="70"/>
  <c r="P104" i="70"/>
  <c r="P105" i="70"/>
  <c r="P106" i="70"/>
  <c r="P107" i="70"/>
  <c r="P108" i="70"/>
  <c r="P109" i="70"/>
  <c r="P110" i="70"/>
  <c r="P111" i="70"/>
  <c r="P112" i="70"/>
  <c r="P113" i="70"/>
  <c r="P114" i="70"/>
  <c r="P115" i="70"/>
  <c r="P116" i="70"/>
  <c r="P117" i="70"/>
  <c r="P118" i="70"/>
  <c r="P119" i="70"/>
  <c r="P120" i="70"/>
  <c r="P121" i="70"/>
  <c r="P122" i="70"/>
  <c r="P123" i="70"/>
  <c r="P124" i="70"/>
  <c r="P125" i="70"/>
  <c r="P126" i="70"/>
  <c r="P127" i="70"/>
  <c r="P128" i="70"/>
  <c r="P129" i="70"/>
  <c r="P130" i="70"/>
  <c r="P131" i="70"/>
  <c r="P132" i="70"/>
  <c r="P133" i="70"/>
  <c r="P134" i="70"/>
  <c r="P135" i="70"/>
  <c r="P136" i="70"/>
  <c r="P137" i="70"/>
  <c r="P138" i="70"/>
  <c r="P139" i="70"/>
  <c r="P140" i="70"/>
  <c r="P141" i="70"/>
  <c r="P142" i="70"/>
  <c r="P143" i="70"/>
  <c r="P144" i="70"/>
  <c r="P145" i="70"/>
  <c r="P146" i="70"/>
  <c r="P147" i="70"/>
  <c r="P148" i="70"/>
  <c r="P149" i="70"/>
  <c r="P150" i="70"/>
  <c r="P151" i="70"/>
  <c r="P152" i="70"/>
  <c r="P153" i="70"/>
  <c r="P154" i="70"/>
  <c r="P155" i="70"/>
  <c r="P156" i="70"/>
  <c r="P157" i="70"/>
  <c r="P158" i="70"/>
  <c r="P159" i="70"/>
  <c r="P160" i="70"/>
  <c r="P161" i="70"/>
  <c r="P162" i="70"/>
  <c r="P163" i="70"/>
  <c r="P164" i="70"/>
  <c r="P165" i="70"/>
  <c r="P166" i="70"/>
  <c r="P167" i="70"/>
  <c r="P168" i="70"/>
  <c r="P169" i="70"/>
  <c r="P170" i="70"/>
  <c r="P171" i="70"/>
  <c r="P172" i="70"/>
  <c r="P173" i="70"/>
  <c r="P174" i="70"/>
  <c r="P175" i="70"/>
  <c r="P176" i="70"/>
  <c r="P177" i="70"/>
  <c r="P178" i="70"/>
  <c r="P179" i="70"/>
  <c r="P180" i="70"/>
  <c r="P181" i="70"/>
  <c r="P182" i="70"/>
  <c r="P183" i="70"/>
  <c r="P184" i="70"/>
  <c r="P185" i="70"/>
  <c r="P186" i="70"/>
  <c r="P187" i="70"/>
  <c r="P188" i="70"/>
  <c r="P189" i="70"/>
  <c r="P190" i="70"/>
  <c r="P191" i="70"/>
  <c r="P192" i="70"/>
  <c r="P193" i="70"/>
  <c r="P194" i="70"/>
  <c r="P195" i="70"/>
  <c r="P196" i="70"/>
  <c r="P197" i="70"/>
  <c r="P198" i="70"/>
  <c r="P199" i="70"/>
  <c r="P200" i="70"/>
  <c r="P201" i="70"/>
  <c r="P202" i="70"/>
  <c r="P203" i="70"/>
  <c r="P204" i="70"/>
  <c r="P205" i="70"/>
  <c r="P206" i="70"/>
  <c r="P207" i="70"/>
  <c r="P208" i="70"/>
  <c r="P209" i="70"/>
  <c r="P210" i="70"/>
  <c r="P211" i="70"/>
  <c r="P212" i="70"/>
  <c r="P213" i="70"/>
  <c r="P214" i="70"/>
  <c r="P215" i="70"/>
  <c r="P216" i="70"/>
  <c r="P217" i="70"/>
  <c r="P218" i="70"/>
  <c r="P219" i="70"/>
  <c r="P220" i="70"/>
  <c r="P221" i="70"/>
  <c r="P222" i="70"/>
  <c r="P223" i="70"/>
  <c r="P224" i="70"/>
  <c r="P225" i="70"/>
  <c r="P226" i="70"/>
  <c r="P227" i="70"/>
  <c r="P228" i="70"/>
  <c r="P229" i="70"/>
  <c r="P230" i="70"/>
  <c r="P231" i="70"/>
  <c r="P232" i="70"/>
  <c r="P233" i="70"/>
  <c r="P234" i="70"/>
  <c r="P235" i="70"/>
  <c r="P236" i="70"/>
  <c r="P237" i="70"/>
  <c r="P238" i="70"/>
  <c r="P239" i="70"/>
  <c r="P240" i="70"/>
  <c r="P241" i="70"/>
  <c r="P242" i="70"/>
  <c r="P243" i="70"/>
  <c r="P244" i="70"/>
  <c r="P245" i="70"/>
  <c r="P246" i="70"/>
  <c r="P247" i="70"/>
  <c r="P248" i="70"/>
  <c r="P249" i="70"/>
  <c r="P250" i="70"/>
  <c r="P251" i="70"/>
  <c r="P252" i="70"/>
  <c r="P253" i="70"/>
  <c r="P254" i="70"/>
  <c r="P255" i="70"/>
  <c r="P256" i="70"/>
  <c r="P257" i="70"/>
  <c r="P258" i="70"/>
  <c r="P259" i="70"/>
  <c r="P260" i="70"/>
  <c r="P261" i="70"/>
  <c r="P262" i="70"/>
  <c r="P263" i="70"/>
  <c r="P264" i="70"/>
  <c r="P265" i="70"/>
  <c r="P266" i="70"/>
  <c r="P4" i="69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37" i="69"/>
  <c r="P38" i="69"/>
  <c r="P39" i="69"/>
  <c r="P40" i="69"/>
  <c r="P41" i="69"/>
  <c r="P42" i="69"/>
  <c r="P43" i="69"/>
  <c r="P44" i="69"/>
  <c r="P45" i="69"/>
  <c r="P46" i="69"/>
  <c r="P47" i="69"/>
  <c r="P48" i="69"/>
  <c r="P49" i="69"/>
  <c r="P50" i="69"/>
  <c r="P51" i="69"/>
  <c r="P52" i="69"/>
  <c r="P53" i="69"/>
  <c r="P54" i="69"/>
  <c r="P55" i="69"/>
  <c r="P56" i="69"/>
  <c r="P57" i="69"/>
  <c r="P58" i="69"/>
  <c r="P59" i="69"/>
  <c r="P60" i="69"/>
  <c r="P61" i="69"/>
  <c r="P62" i="69"/>
  <c r="P63" i="69"/>
  <c r="P64" i="69"/>
  <c r="P65" i="69"/>
  <c r="P66" i="69"/>
  <c r="P67" i="69"/>
  <c r="P68" i="69"/>
  <c r="P69" i="69"/>
  <c r="P70" i="69"/>
  <c r="P5" i="68"/>
  <c r="G28" i="2"/>
  <c r="P3" i="67"/>
  <c r="P4" i="67"/>
  <c r="P5" i="67"/>
  <c r="P6" i="67"/>
  <c r="P7" i="67"/>
  <c r="P8" i="67"/>
  <c r="P9" i="67"/>
  <c r="P10" i="67"/>
  <c r="P11" i="67"/>
  <c r="P12" i="67"/>
  <c r="P13" i="67"/>
  <c r="P14" i="67"/>
  <c r="P15" i="67"/>
  <c r="P16" i="67"/>
  <c r="P17" i="67"/>
  <c r="P18" i="67"/>
  <c r="P19" i="67"/>
  <c r="P20" i="67"/>
  <c r="P21" i="67"/>
  <c r="P22" i="67"/>
  <c r="P23" i="67"/>
  <c r="P24" i="67"/>
  <c r="P25" i="67"/>
  <c r="P26" i="67"/>
  <c r="P27" i="67"/>
  <c r="P28" i="67"/>
  <c r="P29" i="67"/>
  <c r="P30" i="67"/>
  <c r="P31" i="67"/>
  <c r="P32" i="67"/>
  <c r="P33" i="67"/>
  <c r="P34" i="67"/>
  <c r="P35" i="67"/>
  <c r="P36" i="67"/>
  <c r="P37" i="67"/>
  <c r="P38" i="67"/>
  <c r="P39" i="67"/>
  <c r="P40" i="67"/>
  <c r="P41" i="67"/>
  <c r="P42" i="67"/>
  <c r="P43" i="67"/>
  <c r="P44" i="67"/>
  <c r="P45" i="67"/>
  <c r="P46" i="67"/>
  <c r="P47" i="67"/>
  <c r="P48" i="67"/>
  <c r="P49" i="67"/>
  <c r="P50" i="67"/>
  <c r="P51" i="67"/>
  <c r="P52" i="67"/>
  <c r="P53" i="67"/>
  <c r="P54" i="67"/>
  <c r="P55" i="67"/>
  <c r="P56" i="67"/>
  <c r="P57" i="67"/>
  <c r="P58" i="67"/>
  <c r="P59" i="67"/>
  <c r="P60" i="67"/>
  <c r="P61" i="67"/>
  <c r="P62" i="67"/>
  <c r="P63" i="67"/>
  <c r="P64" i="67"/>
  <c r="P65" i="67"/>
  <c r="P66" i="67"/>
  <c r="P67" i="67"/>
  <c r="P68" i="67"/>
  <c r="P69" i="67"/>
  <c r="P70" i="67"/>
  <c r="P71" i="67"/>
  <c r="P72" i="67"/>
  <c r="P73" i="67"/>
  <c r="P74" i="67"/>
  <c r="P75" i="67"/>
  <c r="P76" i="67"/>
  <c r="P77" i="67"/>
  <c r="P78" i="67"/>
  <c r="P79" i="67"/>
  <c r="P80" i="67"/>
  <c r="P81" i="67"/>
  <c r="P82" i="67"/>
  <c r="P83" i="67"/>
  <c r="P84" i="67"/>
  <c r="P85" i="67"/>
  <c r="P86" i="67"/>
  <c r="P87" i="67"/>
  <c r="P88" i="67"/>
  <c r="P89" i="67"/>
  <c r="P90" i="67"/>
  <c r="P91" i="67"/>
  <c r="P92" i="67"/>
  <c r="P93" i="67"/>
  <c r="P94" i="67"/>
  <c r="P95" i="67"/>
  <c r="P96" i="67"/>
  <c r="P97" i="67"/>
  <c r="P98" i="67"/>
  <c r="P99" i="67"/>
  <c r="P100" i="67"/>
  <c r="P101" i="67"/>
  <c r="P102" i="67"/>
  <c r="P103" i="67"/>
  <c r="P104" i="67"/>
  <c r="P105" i="67"/>
  <c r="P106" i="67"/>
  <c r="P107" i="67"/>
  <c r="P108" i="67"/>
  <c r="P109" i="67"/>
  <c r="P110" i="67"/>
  <c r="P111" i="67"/>
  <c r="P112" i="67"/>
  <c r="P113" i="67"/>
  <c r="P114" i="67"/>
  <c r="P115" i="67"/>
  <c r="P116" i="67"/>
  <c r="P117" i="67"/>
  <c r="P118" i="67"/>
  <c r="P119" i="67"/>
  <c r="P120" i="67"/>
  <c r="P121" i="67"/>
  <c r="P122" i="67"/>
  <c r="P123" i="67"/>
  <c r="P124" i="67"/>
  <c r="P125" i="67"/>
  <c r="P126" i="67"/>
  <c r="P127" i="67"/>
  <c r="P128" i="67"/>
  <c r="P129" i="67"/>
  <c r="P130" i="67"/>
  <c r="P131" i="67"/>
  <c r="P132" i="67"/>
  <c r="P133" i="67"/>
  <c r="P134" i="67"/>
  <c r="P135" i="67"/>
  <c r="P136" i="67"/>
  <c r="P137" i="67"/>
  <c r="P138" i="67"/>
  <c r="P139" i="67"/>
  <c r="P140" i="67"/>
  <c r="P141" i="67"/>
  <c r="P142" i="67"/>
  <c r="P143" i="67"/>
  <c r="P144" i="67"/>
  <c r="P145" i="67"/>
  <c r="P146" i="67"/>
  <c r="P147" i="67"/>
  <c r="P148" i="67"/>
  <c r="P149" i="67"/>
  <c r="P150" i="67"/>
  <c r="P151" i="67"/>
  <c r="P152" i="67"/>
  <c r="P153" i="67"/>
  <c r="P154" i="67"/>
  <c r="P155" i="67"/>
  <c r="P156" i="67"/>
  <c r="P157" i="67"/>
  <c r="P158" i="67"/>
  <c r="P159" i="67"/>
  <c r="P160" i="67"/>
  <c r="P161" i="67"/>
  <c r="P162" i="67"/>
  <c r="P163" i="67"/>
  <c r="P164" i="67"/>
  <c r="P165" i="67"/>
  <c r="P166" i="67"/>
  <c r="P167" i="67"/>
  <c r="P168" i="67"/>
  <c r="P169" i="67"/>
  <c r="P170" i="67"/>
  <c r="P171" i="67"/>
  <c r="P172" i="67"/>
  <c r="P173" i="67"/>
  <c r="P174" i="67"/>
  <c r="P175" i="67"/>
  <c r="P176" i="67"/>
  <c r="P177" i="67"/>
  <c r="P178" i="67"/>
  <c r="P179" i="67"/>
  <c r="P180" i="67"/>
  <c r="P181" i="67"/>
  <c r="P182" i="67"/>
  <c r="P183" i="67"/>
  <c r="P184" i="67"/>
  <c r="P185" i="67"/>
  <c r="P186" i="67"/>
  <c r="P187" i="67"/>
  <c r="P188" i="67"/>
  <c r="P189" i="67"/>
  <c r="P190" i="67"/>
  <c r="P191" i="67"/>
  <c r="P192" i="67"/>
  <c r="P193" i="67"/>
  <c r="P194" i="67"/>
  <c r="P195" i="67"/>
  <c r="P196" i="67"/>
  <c r="P197" i="67"/>
  <c r="P198" i="67"/>
  <c r="P199" i="67"/>
  <c r="P200" i="67"/>
  <c r="P201" i="67"/>
  <c r="P202" i="67"/>
  <c r="P203" i="67"/>
  <c r="P204" i="67"/>
  <c r="P205" i="67"/>
  <c r="P206" i="67"/>
  <c r="P207" i="67"/>
  <c r="P208" i="67"/>
  <c r="P209" i="67"/>
  <c r="P210" i="67"/>
  <c r="P211" i="67"/>
  <c r="P212" i="67"/>
  <c r="P213" i="67"/>
  <c r="P214" i="67"/>
  <c r="P215" i="67"/>
  <c r="P216" i="67"/>
  <c r="P217" i="67"/>
  <c r="P218" i="67"/>
  <c r="P219" i="67"/>
  <c r="P220" i="67"/>
  <c r="P221" i="67"/>
  <c r="P222" i="67"/>
  <c r="P223" i="67"/>
  <c r="P224" i="67"/>
  <c r="P225" i="67"/>
  <c r="P226" i="67"/>
  <c r="P227" i="67"/>
  <c r="P228" i="67"/>
  <c r="P229" i="67"/>
  <c r="P230" i="67"/>
  <c r="P231" i="67"/>
  <c r="P232" i="67"/>
  <c r="P233" i="67"/>
  <c r="P234" i="67"/>
  <c r="P50" i="64"/>
  <c r="G24" i="2"/>
  <c r="P5" i="61"/>
  <c r="G22" i="2"/>
  <c r="P16" i="59"/>
  <c r="P227" i="57"/>
  <c r="G18" i="2"/>
  <c r="P36" i="97" l="1"/>
  <c r="P37" i="97" s="1"/>
  <c r="G36" i="2"/>
  <c r="B36" i="2"/>
  <c r="P45" i="98"/>
  <c r="P44" i="98"/>
  <c r="P56" i="96"/>
  <c r="P57" i="96"/>
  <c r="P39" i="93"/>
  <c r="P40" i="93" s="1"/>
  <c r="P42" i="92"/>
  <c r="P43" i="92" s="1"/>
  <c r="P98" i="91"/>
  <c r="P99" i="91" s="1"/>
  <c r="P212" i="90"/>
  <c r="P213" i="90" s="1"/>
  <c r="P44" i="95"/>
  <c r="P45" i="95" s="1"/>
  <c r="P224" i="94"/>
  <c r="P225" i="94" s="1"/>
  <c r="P54" i="89"/>
  <c r="P56" i="65"/>
  <c r="P55" i="65"/>
  <c r="P54" i="65"/>
  <c r="P53" i="65"/>
  <c r="P52" i="65"/>
  <c r="P51" i="65"/>
  <c r="P50" i="65"/>
  <c r="P49" i="65"/>
  <c r="P48" i="65"/>
  <c r="P47" i="65"/>
  <c r="P46" i="65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212" i="63"/>
  <c r="P211" i="63"/>
  <c r="P210" i="63"/>
  <c r="P209" i="63"/>
  <c r="P208" i="63"/>
  <c r="P207" i="63"/>
  <c r="P206" i="63"/>
  <c r="P205" i="63"/>
  <c r="P204" i="63"/>
  <c r="P203" i="63"/>
  <c r="P202" i="63"/>
  <c r="P201" i="63"/>
  <c r="P200" i="63"/>
  <c r="P199" i="63"/>
  <c r="P198" i="63"/>
  <c r="P197" i="63"/>
  <c r="P196" i="63"/>
  <c r="P195" i="63"/>
  <c r="P194" i="63"/>
  <c r="P193" i="63"/>
  <c r="P192" i="63"/>
  <c r="P191" i="63"/>
  <c r="P190" i="63"/>
  <c r="P189" i="63"/>
  <c r="P188" i="63"/>
  <c r="P187" i="63"/>
  <c r="P186" i="63"/>
  <c r="P185" i="63"/>
  <c r="P184" i="63"/>
  <c r="P183" i="63"/>
  <c r="P182" i="63"/>
  <c r="P181" i="63"/>
  <c r="P180" i="63"/>
  <c r="P179" i="63"/>
  <c r="P178" i="63"/>
  <c r="P177" i="63"/>
  <c r="P176" i="63"/>
  <c r="P175" i="63"/>
  <c r="P174" i="63"/>
  <c r="P173" i="63"/>
  <c r="P172" i="63"/>
  <c r="P171" i="63"/>
  <c r="P170" i="63"/>
  <c r="P169" i="63"/>
  <c r="P168" i="63"/>
  <c r="P167" i="63"/>
  <c r="P166" i="63"/>
  <c r="P165" i="63"/>
  <c r="P164" i="63"/>
  <c r="P163" i="63"/>
  <c r="P162" i="63"/>
  <c r="P161" i="63"/>
  <c r="P160" i="63"/>
  <c r="P159" i="63"/>
  <c r="P158" i="63"/>
  <c r="P157" i="63"/>
  <c r="P156" i="63"/>
  <c r="P155" i="63"/>
  <c r="P154" i="63"/>
  <c r="P153" i="63"/>
  <c r="P152" i="63"/>
  <c r="P151" i="63"/>
  <c r="P150" i="63"/>
  <c r="P149" i="63"/>
  <c r="P148" i="63"/>
  <c r="P147" i="63"/>
  <c r="P146" i="63"/>
  <c r="P145" i="63"/>
  <c r="P144" i="63"/>
  <c r="P143" i="63"/>
  <c r="P142" i="63"/>
  <c r="P141" i="63"/>
  <c r="P140" i="63"/>
  <c r="P139" i="63"/>
  <c r="P138" i="63"/>
  <c r="P137" i="63"/>
  <c r="P136" i="63"/>
  <c r="P135" i="63"/>
  <c r="P134" i="63"/>
  <c r="P133" i="63"/>
  <c r="P132" i="63"/>
  <c r="P131" i="63"/>
  <c r="P130" i="63"/>
  <c r="P129" i="63"/>
  <c r="P128" i="63"/>
  <c r="P127" i="63"/>
  <c r="P126" i="63"/>
  <c r="P125" i="63"/>
  <c r="P124" i="63"/>
  <c r="P123" i="63"/>
  <c r="P122" i="63"/>
  <c r="P121" i="63"/>
  <c r="P120" i="63"/>
  <c r="P119" i="63"/>
  <c r="P118" i="63"/>
  <c r="P117" i="63"/>
  <c r="P116" i="63"/>
  <c r="P115" i="63"/>
  <c r="P114" i="63"/>
  <c r="P113" i="63"/>
  <c r="P112" i="63"/>
  <c r="P111" i="63"/>
  <c r="P110" i="63"/>
  <c r="P109" i="63"/>
  <c r="P108" i="63"/>
  <c r="P107" i="63"/>
  <c r="P106" i="63"/>
  <c r="P105" i="63"/>
  <c r="P104" i="63"/>
  <c r="P103" i="63"/>
  <c r="P102" i="63"/>
  <c r="P101" i="63"/>
  <c r="P100" i="63"/>
  <c r="P99" i="63"/>
  <c r="P98" i="63"/>
  <c r="P97" i="63"/>
  <c r="P96" i="63"/>
  <c r="P95" i="63"/>
  <c r="P94" i="63"/>
  <c r="P93" i="63"/>
  <c r="P92" i="63"/>
  <c r="P91" i="63"/>
  <c r="P90" i="63"/>
  <c r="P89" i="63"/>
  <c r="P88" i="63"/>
  <c r="P87" i="63"/>
  <c r="P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72" i="62"/>
  <c r="P71" i="62"/>
  <c r="P70" i="62"/>
  <c r="P69" i="62"/>
  <c r="P68" i="62"/>
  <c r="P67" i="62"/>
  <c r="P66" i="62"/>
  <c r="P65" i="62"/>
  <c r="P64" i="62"/>
  <c r="P63" i="62"/>
  <c r="P62" i="62"/>
  <c r="P61" i="62"/>
  <c r="P60" i="62"/>
  <c r="P59" i="62"/>
  <c r="P58" i="62"/>
  <c r="P57" i="62"/>
  <c r="P56" i="62"/>
  <c r="P55" i="62"/>
  <c r="P54" i="62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179" i="60"/>
  <c r="P178" i="60"/>
  <c r="P177" i="60"/>
  <c r="P176" i="60"/>
  <c r="P175" i="60"/>
  <c r="P174" i="60"/>
  <c r="P173" i="60"/>
  <c r="P172" i="60"/>
  <c r="P171" i="60"/>
  <c r="P170" i="60"/>
  <c r="P169" i="60"/>
  <c r="P168" i="60"/>
  <c r="P167" i="60"/>
  <c r="P166" i="60"/>
  <c r="P165" i="60"/>
  <c r="P164" i="60"/>
  <c r="P163" i="60"/>
  <c r="P162" i="60"/>
  <c r="P161" i="60"/>
  <c r="P160" i="60"/>
  <c r="P159" i="60"/>
  <c r="P158" i="60"/>
  <c r="P157" i="60"/>
  <c r="P156" i="60"/>
  <c r="P155" i="60"/>
  <c r="P154" i="60"/>
  <c r="P153" i="60"/>
  <c r="P152" i="60"/>
  <c r="P151" i="60"/>
  <c r="P150" i="60"/>
  <c r="P149" i="60"/>
  <c r="P148" i="60"/>
  <c r="P147" i="60"/>
  <c r="P146" i="60"/>
  <c r="P145" i="60"/>
  <c r="P144" i="60"/>
  <c r="P143" i="60"/>
  <c r="P142" i="60"/>
  <c r="P141" i="60"/>
  <c r="P140" i="60"/>
  <c r="P139" i="60"/>
  <c r="P138" i="60"/>
  <c r="P137" i="60"/>
  <c r="P136" i="60"/>
  <c r="P135" i="60"/>
  <c r="P134" i="60"/>
  <c r="P133" i="60"/>
  <c r="P132" i="60"/>
  <c r="P131" i="60"/>
  <c r="P130" i="60"/>
  <c r="P129" i="60"/>
  <c r="P128" i="60"/>
  <c r="P127" i="60"/>
  <c r="P126" i="60"/>
  <c r="P125" i="60"/>
  <c r="P124" i="60"/>
  <c r="P123" i="60"/>
  <c r="P122" i="60"/>
  <c r="P121" i="60"/>
  <c r="P120" i="60"/>
  <c r="P119" i="60"/>
  <c r="P118" i="60"/>
  <c r="P117" i="60"/>
  <c r="P116" i="60"/>
  <c r="P115" i="60"/>
  <c r="P114" i="60"/>
  <c r="P113" i="60"/>
  <c r="P112" i="60"/>
  <c r="P111" i="60"/>
  <c r="P110" i="60"/>
  <c r="P109" i="60"/>
  <c r="P108" i="60"/>
  <c r="P107" i="60"/>
  <c r="P106" i="60"/>
  <c r="P105" i="60"/>
  <c r="P104" i="60"/>
  <c r="P103" i="60"/>
  <c r="P102" i="60"/>
  <c r="P101" i="60"/>
  <c r="P100" i="60"/>
  <c r="P99" i="60"/>
  <c r="P98" i="60"/>
  <c r="P97" i="60"/>
  <c r="P96" i="60"/>
  <c r="P95" i="60"/>
  <c r="P94" i="60"/>
  <c r="P93" i="60"/>
  <c r="P92" i="60"/>
  <c r="P91" i="60"/>
  <c r="P90" i="60"/>
  <c r="P89" i="60"/>
  <c r="P88" i="60"/>
  <c r="P87" i="60"/>
  <c r="P86" i="60"/>
  <c r="P85" i="60"/>
  <c r="P84" i="60"/>
  <c r="P83" i="60"/>
  <c r="P82" i="60"/>
  <c r="P81" i="60"/>
  <c r="P80" i="60"/>
  <c r="P79" i="60"/>
  <c r="P78" i="60"/>
  <c r="P77" i="60"/>
  <c r="P76" i="60"/>
  <c r="P75" i="60"/>
  <c r="P74" i="60"/>
  <c r="P73" i="60"/>
  <c r="P72" i="60"/>
  <c r="P71" i="60"/>
  <c r="P70" i="60"/>
  <c r="P69" i="60"/>
  <c r="P68" i="60"/>
  <c r="P67" i="60"/>
  <c r="P66" i="60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222" i="60"/>
  <c r="P221" i="60"/>
  <c r="P220" i="60"/>
  <c r="P219" i="60"/>
  <c r="P218" i="60"/>
  <c r="P217" i="60"/>
  <c r="P216" i="60"/>
  <c r="P215" i="60"/>
  <c r="P214" i="60"/>
  <c r="P213" i="60"/>
  <c r="P212" i="60"/>
  <c r="P211" i="60"/>
  <c r="P210" i="60"/>
  <c r="P209" i="60"/>
  <c r="P208" i="60"/>
  <c r="P207" i="60"/>
  <c r="P206" i="60"/>
  <c r="P205" i="60"/>
  <c r="P204" i="60"/>
  <c r="P203" i="60"/>
  <c r="P202" i="60"/>
  <c r="P201" i="60"/>
  <c r="P200" i="60"/>
  <c r="P199" i="60"/>
  <c r="P198" i="60"/>
  <c r="P197" i="60"/>
  <c r="P196" i="60"/>
  <c r="P195" i="60"/>
  <c r="P194" i="60"/>
  <c r="P193" i="60"/>
  <c r="P192" i="60"/>
  <c r="P191" i="60"/>
  <c r="P190" i="60"/>
  <c r="P189" i="60"/>
  <c r="P188" i="60"/>
  <c r="P187" i="60"/>
  <c r="P186" i="60"/>
  <c r="P185" i="60"/>
  <c r="P184" i="60"/>
  <c r="P183" i="60"/>
  <c r="P182" i="60"/>
  <c r="P181" i="60"/>
  <c r="P180" i="60"/>
  <c r="P56" i="58"/>
  <c r="P55" i="58"/>
  <c r="P54" i="58"/>
  <c r="P53" i="58"/>
  <c r="P52" i="58"/>
  <c r="P51" i="58"/>
  <c r="P50" i="58"/>
  <c r="P49" i="58"/>
  <c r="P48" i="58"/>
  <c r="P47" i="58"/>
  <c r="P46" i="58"/>
  <c r="P45" i="58"/>
  <c r="P44" i="58"/>
  <c r="P43" i="58"/>
  <c r="P42" i="58"/>
  <c r="P41" i="58"/>
  <c r="P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225" i="57"/>
  <c r="P224" i="57"/>
  <c r="P223" i="57"/>
  <c r="P222" i="57"/>
  <c r="P221" i="57"/>
  <c r="P220" i="57"/>
  <c r="P219" i="57"/>
  <c r="P218" i="57"/>
  <c r="P217" i="57"/>
  <c r="P216" i="57"/>
  <c r="P215" i="57"/>
  <c r="P214" i="57"/>
  <c r="P213" i="57"/>
  <c r="P212" i="57"/>
  <c r="P211" i="57"/>
  <c r="P210" i="57"/>
  <c r="P209" i="57"/>
  <c r="P208" i="57"/>
  <c r="P207" i="57"/>
  <c r="P206" i="57"/>
  <c r="P205" i="57"/>
  <c r="P204" i="57"/>
  <c r="P203" i="57"/>
  <c r="P202" i="57"/>
  <c r="P201" i="57"/>
  <c r="P200" i="57"/>
  <c r="P199" i="57"/>
  <c r="P198" i="57"/>
  <c r="P197" i="57"/>
  <c r="P196" i="57"/>
  <c r="P195" i="57"/>
  <c r="P194" i="57"/>
  <c r="P193" i="57"/>
  <c r="P192" i="57"/>
  <c r="P191" i="57"/>
  <c r="P190" i="57"/>
  <c r="P189" i="57"/>
  <c r="P188" i="57"/>
  <c r="P187" i="57"/>
  <c r="P186" i="57"/>
  <c r="P185" i="57"/>
  <c r="P184" i="57"/>
  <c r="P183" i="57"/>
  <c r="P182" i="57"/>
  <c r="P181" i="57"/>
  <c r="P180" i="57"/>
  <c r="P179" i="57"/>
  <c r="P178" i="57"/>
  <c r="P177" i="57"/>
  <c r="P176" i="57"/>
  <c r="P175" i="57"/>
  <c r="P174" i="57"/>
  <c r="P173" i="57"/>
  <c r="P172" i="57"/>
  <c r="P171" i="57"/>
  <c r="P170" i="57"/>
  <c r="P169" i="57"/>
  <c r="P168" i="57"/>
  <c r="P167" i="57"/>
  <c r="P166" i="57"/>
  <c r="P165" i="57"/>
  <c r="P164" i="57"/>
  <c r="P163" i="57"/>
  <c r="P162" i="57"/>
  <c r="P161" i="57"/>
  <c r="P160" i="57"/>
  <c r="P159" i="57"/>
  <c r="P158" i="57"/>
  <c r="P157" i="57"/>
  <c r="P156" i="57"/>
  <c r="P155" i="57"/>
  <c r="P154" i="57"/>
  <c r="P153" i="57"/>
  <c r="P152" i="57"/>
  <c r="P151" i="57"/>
  <c r="P150" i="57"/>
  <c r="P149" i="57"/>
  <c r="P148" i="57"/>
  <c r="P147" i="57"/>
  <c r="P146" i="57"/>
  <c r="P145" i="57"/>
  <c r="P144" i="57"/>
  <c r="P143" i="57"/>
  <c r="P142" i="57"/>
  <c r="P141" i="57"/>
  <c r="P140" i="57"/>
  <c r="P139" i="57"/>
  <c r="P138" i="57"/>
  <c r="P137" i="57"/>
  <c r="P136" i="57"/>
  <c r="P135" i="57"/>
  <c r="P134" i="57"/>
  <c r="P133" i="57"/>
  <c r="P132" i="57"/>
  <c r="P131" i="57"/>
  <c r="P130" i="57"/>
  <c r="P129" i="57"/>
  <c r="P128" i="57"/>
  <c r="P127" i="57"/>
  <c r="P126" i="57"/>
  <c r="P125" i="57"/>
  <c r="P124" i="57"/>
  <c r="P123" i="57"/>
  <c r="P122" i="57"/>
  <c r="P121" i="57"/>
  <c r="P120" i="57"/>
  <c r="P119" i="57"/>
  <c r="P118" i="57"/>
  <c r="P117" i="57"/>
  <c r="P116" i="57"/>
  <c r="P115" i="57"/>
  <c r="P114" i="57"/>
  <c r="P113" i="57"/>
  <c r="P112" i="57"/>
  <c r="P111" i="57"/>
  <c r="P110" i="57"/>
  <c r="P109" i="57"/>
  <c r="P108" i="57"/>
  <c r="P107" i="57"/>
  <c r="P106" i="57"/>
  <c r="P105" i="57"/>
  <c r="P104" i="57"/>
  <c r="P103" i="57"/>
  <c r="P102" i="57"/>
  <c r="P101" i="57"/>
  <c r="P100" i="57"/>
  <c r="P99" i="57"/>
  <c r="P98" i="57"/>
  <c r="P97" i="57"/>
  <c r="P96" i="57"/>
  <c r="P95" i="57"/>
  <c r="P94" i="57"/>
  <c r="P93" i="57"/>
  <c r="P92" i="57"/>
  <c r="P91" i="57"/>
  <c r="P90" i="57"/>
  <c r="P89" i="57"/>
  <c r="P88" i="57"/>
  <c r="P87" i="57"/>
  <c r="P86" i="57"/>
  <c r="P85" i="57"/>
  <c r="P84" i="57"/>
  <c r="P83" i="57"/>
  <c r="P82" i="57"/>
  <c r="P81" i="57"/>
  <c r="P80" i="57"/>
  <c r="P79" i="57"/>
  <c r="P78" i="57"/>
  <c r="P77" i="57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4" i="57"/>
  <c r="P70" i="26"/>
  <c r="P69" i="26"/>
  <c r="P68" i="26"/>
  <c r="P67" i="26"/>
  <c r="P66" i="26"/>
  <c r="P65" i="26"/>
  <c r="P64" i="26"/>
  <c r="P63" i="26"/>
  <c r="P62" i="26"/>
  <c r="P61" i="26"/>
  <c r="P60" i="26"/>
  <c r="P59" i="26"/>
  <c r="P58" i="26"/>
  <c r="P57" i="26"/>
  <c r="P56" i="26"/>
  <c r="P55" i="26"/>
  <c r="P54" i="26"/>
  <c r="P53" i="26"/>
  <c r="P52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8" i="97" l="1"/>
  <c r="P39" i="97"/>
  <c r="P40" i="97" s="1"/>
  <c r="P58" i="96"/>
  <c r="P46" i="98"/>
  <c r="P47" i="95"/>
  <c r="P46" i="95"/>
  <c r="P227" i="94"/>
  <c r="P226" i="94"/>
  <c r="P228" i="94" s="1"/>
  <c r="P42" i="93"/>
  <c r="P41" i="93"/>
  <c r="P45" i="92"/>
  <c r="P44" i="92"/>
  <c r="P100" i="91"/>
  <c r="P101" i="91"/>
  <c r="P215" i="90"/>
  <c r="P214" i="90"/>
  <c r="P55" i="89"/>
  <c r="P57" i="89" s="1"/>
  <c r="P43" i="93" l="1"/>
  <c r="P48" i="95"/>
  <c r="P46" i="92"/>
  <c r="P102" i="91"/>
  <c r="P216" i="90"/>
  <c r="P56" i="89"/>
  <c r="P58" i="89" s="1"/>
  <c r="J49" i="2"/>
  <c r="M64" i="88"/>
  <c r="P3" i="88"/>
  <c r="J48" i="2"/>
  <c r="M244" i="87"/>
  <c r="P3" i="87"/>
  <c r="P245" i="87" s="1"/>
  <c r="N23" i="86"/>
  <c r="J47" i="2" s="1"/>
  <c r="M23" i="86"/>
  <c r="P3" i="86"/>
  <c r="J46" i="2"/>
  <c r="M69" i="85"/>
  <c r="P3" i="85"/>
  <c r="M234" i="84"/>
  <c r="P3" i="84"/>
  <c r="O234" i="84" s="1"/>
  <c r="P235" i="84" s="1"/>
  <c r="M67" i="83"/>
  <c r="P3" i="83"/>
  <c r="M17" i="82"/>
  <c r="P3" i="82"/>
  <c r="M250" i="81"/>
  <c r="P3" i="81"/>
  <c r="P251" i="81" s="1"/>
  <c r="G41" i="2"/>
  <c r="M63" i="80"/>
  <c r="P3" i="80"/>
  <c r="M23" i="79"/>
  <c r="P22" i="79"/>
  <c r="G39" i="2"/>
  <c r="M253" i="78"/>
  <c r="P3" i="78"/>
  <c r="G38" i="2"/>
  <c r="M65" i="77"/>
  <c r="P3" i="77"/>
  <c r="M74" i="76"/>
  <c r="P3" i="76"/>
  <c r="M211" i="75"/>
  <c r="P3" i="75"/>
  <c r="P212" i="75" s="1"/>
  <c r="M62" i="74"/>
  <c r="P3" i="74"/>
  <c r="M87" i="73"/>
  <c r="P3" i="73"/>
  <c r="P88" i="73" s="1"/>
  <c r="M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3" i="72"/>
  <c r="M8" i="71"/>
  <c r="P7" i="71"/>
  <c r="P6" i="71"/>
  <c r="P5" i="71"/>
  <c r="P4" i="71"/>
  <c r="P3" i="71"/>
  <c r="M267" i="70"/>
  <c r="P3" i="70"/>
  <c r="P268" i="70" s="1"/>
  <c r="G30" i="2"/>
  <c r="M71" i="69"/>
  <c r="P3" i="69"/>
  <c r="M4" i="68"/>
  <c r="P3" i="68"/>
  <c r="P6" i="68" s="1"/>
  <c r="M236" i="67"/>
  <c r="P235" i="67"/>
  <c r="P237" i="67" s="1"/>
  <c r="G27" i="2"/>
  <c r="M57" i="65"/>
  <c r="P3" i="65"/>
  <c r="P58" i="65" s="1"/>
  <c r="M49" i="64"/>
  <c r="P3" i="64"/>
  <c r="G25" i="2"/>
  <c r="M213" i="63"/>
  <c r="P3" i="63"/>
  <c r="M73" i="62"/>
  <c r="P3" i="62"/>
  <c r="P74" i="62" s="1"/>
  <c r="N4" i="61"/>
  <c r="M4" i="61"/>
  <c r="P3" i="61"/>
  <c r="O4" i="61" s="1"/>
  <c r="P6" i="61" s="1"/>
  <c r="M223" i="60"/>
  <c r="P3" i="60"/>
  <c r="M15" i="59"/>
  <c r="P14" i="59"/>
  <c r="P13" i="59"/>
  <c r="P12" i="59"/>
  <c r="P11" i="59"/>
  <c r="P10" i="59"/>
  <c r="P9" i="59"/>
  <c r="P8" i="59"/>
  <c r="P7" i="59"/>
  <c r="P6" i="59"/>
  <c r="P5" i="59"/>
  <c r="P4" i="59"/>
  <c r="P3" i="59"/>
  <c r="G20" i="2"/>
  <c r="M57" i="58"/>
  <c r="P3" i="58"/>
  <c r="M226" i="57"/>
  <c r="P3" i="57"/>
  <c r="P89" i="73" l="1"/>
  <c r="P91" i="73" s="1"/>
  <c r="P25" i="72"/>
  <c r="P26" i="72" s="1"/>
  <c r="P10" i="71"/>
  <c r="P12" i="71" s="1"/>
  <c r="P238" i="67"/>
  <c r="P240" i="67" s="1"/>
  <c r="P269" i="70"/>
  <c r="P270" i="70" s="1"/>
  <c r="P213" i="75"/>
  <c r="P214" i="75" s="1"/>
  <c r="P76" i="76"/>
  <c r="P78" i="76" s="1"/>
  <c r="P25" i="79"/>
  <c r="P27" i="79" s="1"/>
  <c r="P252" i="81"/>
  <c r="P253" i="81" s="1"/>
  <c r="P19" i="82"/>
  <c r="P21" i="82" s="1"/>
  <c r="P69" i="83"/>
  <c r="P70" i="83" s="1"/>
  <c r="P236" i="84"/>
  <c r="P238" i="84" s="1"/>
  <c r="P71" i="85"/>
  <c r="P73" i="85" s="1"/>
  <c r="O23" i="86"/>
  <c r="P25" i="86" s="1"/>
  <c r="P26" i="86" s="1"/>
  <c r="P246" i="87"/>
  <c r="P248" i="87" s="1"/>
  <c r="P66" i="88"/>
  <c r="P68" i="88" s="1"/>
  <c r="P59" i="65"/>
  <c r="P60" i="65" s="1"/>
  <c r="P51" i="64"/>
  <c r="P52" i="64" s="1"/>
  <c r="P75" i="62"/>
  <c r="P77" i="62" s="1"/>
  <c r="P17" i="59"/>
  <c r="P19" i="59" s="1"/>
  <c r="P228" i="57"/>
  <c r="P229" i="57" s="1"/>
  <c r="P8" i="68"/>
  <c r="P7" i="68"/>
  <c r="P9" i="68" s="1"/>
  <c r="P8" i="61"/>
  <c r="P7" i="61"/>
  <c r="P64" i="80" l="1"/>
  <c r="P65" i="80" s="1"/>
  <c r="P254" i="78"/>
  <c r="P255" i="78" s="1"/>
  <c r="P66" i="77"/>
  <c r="P67" i="77" s="1"/>
  <c r="P63" i="74"/>
  <c r="P64" i="74" s="1"/>
  <c r="P72" i="69"/>
  <c r="P73" i="69" s="1"/>
  <c r="P214" i="63"/>
  <c r="P215" i="63" s="1"/>
  <c r="P224" i="60"/>
  <c r="P225" i="60" s="1"/>
  <c r="P58" i="58"/>
  <c r="P59" i="58" s="1"/>
  <c r="P247" i="87"/>
  <c r="P249" i="87" s="1"/>
  <c r="P27" i="86"/>
  <c r="P28" i="86" s="1"/>
  <c r="P72" i="85"/>
  <c r="P74" i="85" s="1"/>
  <c r="P71" i="83"/>
  <c r="P72" i="83" s="1"/>
  <c r="P20" i="82"/>
  <c r="P22" i="82" s="1"/>
  <c r="P254" i="81"/>
  <c r="P255" i="81" s="1"/>
  <c r="P26" i="79"/>
  <c r="P28" i="79" s="1"/>
  <c r="P215" i="75"/>
  <c r="P216" i="75" s="1"/>
  <c r="P90" i="73"/>
  <c r="P92" i="73" s="1"/>
  <c r="P27" i="72"/>
  <c r="P28" i="72" s="1"/>
  <c r="P11" i="71"/>
  <c r="P13" i="71" s="1"/>
  <c r="P271" i="70"/>
  <c r="P272" i="70" s="1"/>
  <c r="P239" i="67"/>
  <c r="P241" i="67" s="1"/>
  <c r="P77" i="76"/>
  <c r="P79" i="76" s="1"/>
  <c r="P237" i="84"/>
  <c r="P239" i="84" s="1"/>
  <c r="P67" i="88"/>
  <c r="P69" i="88" s="1"/>
  <c r="P61" i="65"/>
  <c r="P62" i="65" s="1"/>
  <c r="P53" i="64"/>
  <c r="P54" i="64" s="1"/>
  <c r="P76" i="62"/>
  <c r="P78" i="62" s="1"/>
  <c r="P9" i="61"/>
  <c r="P18" i="59"/>
  <c r="P20" i="59" s="1"/>
  <c r="P230" i="57"/>
  <c r="P231" i="57" s="1"/>
  <c r="I72" i="2"/>
  <c r="I71" i="2"/>
  <c r="I73" i="2" s="1"/>
  <c r="P67" i="80" l="1"/>
  <c r="P66" i="80"/>
  <c r="P256" i="78"/>
  <c r="P257" i="78"/>
  <c r="P69" i="77"/>
  <c r="P68" i="77"/>
  <c r="P66" i="74"/>
  <c r="P65" i="74"/>
  <c r="P67" i="74" s="1"/>
  <c r="P74" i="69"/>
  <c r="P75" i="69"/>
  <c r="P217" i="63"/>
  <c r="P216" i="63"/>
  <c r="P227" i="60"/>
  <c r="P226" i="60"/>
  <c r="P228" i="60" s="1"/>
  <c r="P61" i="58"/>
  <c r="P60" i="58"/>
  <c r="J44" i="2"/>
  <c r="J43" i="2"/>
  <c r="J42" i="2"/>
  <c r="P68" i="80" l="1"/>
  <c r="P218" i="63"/>
  <c r="P258" i="78"/>
  <c r="P70" i="77"/>
  <c r="P76" i="69"/>
  <c r="P62" i="58"/>
  <c r="J28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M71" i="26"/>
  <c r="P3" i="26"/>
  <c r="P72" i="26" s="1"/>
  <c r="P73" i="26" l="1"/>
  <c r="J45" i="2"/>
  <c r="J27" i="2"/>
  <c r="J26" i="2"/>
  <c r="J25" i="2"/>
  <c r="P74" i="26" l="1"/>
  <c r="P75" i="26"/>
  <c r="J24" i="2"/>
  <c r="P76" i="26" l="1"/>
  <c r="L67" i="2" s="1"/>
  <c r="A19" i="2"/>
  <c r="A20" i="2" s="1"/>
  <c r="A21" i="2" s="1"/>
  <c r="A22" i="2" s="1"/>
  <c r="A23" i="2" s="1"/>
  <c r="A24" i="2" s="1"/>
  <c r="A25" i="2" s="1"/>
  <c r="A26" i="2" s="1"/>
  <c r="A27" i="2" s="1"/>
  <c r="J23" i="2"/>
  <c r="J21" i="2"/>
  <c r="J22" i="2"/>
  <c r="J20" i="2"/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I84" i="2"/>
  <c r="J18" i="2"/>
  <c r="J67" i="2" l="1"/>
  <c r="J69" i="2" s="1"/>
  <c r="J70" i="2" l="1"/>
  <c r="J72" i="2" s="1"/>
  <c r="J71" i="2" l="1"/>
  <c r="J73" i="2" s="1"/>
</calcChain>
</file>

<file path=xl/sharedStrings.xml><?xml version="1.0" encoding="utf-8"?>
<sst xmlns="http://schemas.openxmlformats.org/spreadsheetml/2006/main" count="22914" uniqueCount="5562">
  <si>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</si>
  <si>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</si>
  <si>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</si>
  <si>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</si>
  <si>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</si>
  <si>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</si>
  <si>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</si>
  <si>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</si>
  <si>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</si>
  <si>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</si>
  <si>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</si>
  <si>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</si>
  <si>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</si>
  <si>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</si>
  <si>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</si>
  <si>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</si>
  <si>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</si>
  <si>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</si>
  <si>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</si>
  <si>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</si>
  <si>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</si>
  <si>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</si>
  <si>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</si>
  <si>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</si>
  <si>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</si>
  <si>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</si>
  <si>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</si>
  <si>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</si>
  <si>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</si>
  <si>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</si>
  <si>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</si>
  <si>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</si>
  <si>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</si>
  <si>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</si>
  <si>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</si>
  <si>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</si>
  <si>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</si>
  <si>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</si>
  <si>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</si>
  <si>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</si>
  <si>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</si>
  <si>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</si>
  <si>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</si>
  <si>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</si>
  <si>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</si>
  <si>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</si>
  <si>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</si>
  <si>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</si>
  <si>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</si>
  <si>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</si>
  <si>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</si>
  <si>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</si>
  <si>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</si>
  <si>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</si>
  <si>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</si>
  <si>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</si>
  <si>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DMD/2112/01/XHUS1247</t>
  </si>
  <si>
    <t>GSK211201JWC534</t>
  </si>
  <si>
    <t>GSK211201USL458</t>
  </si>
  <si>
    <t>GSK211201ZIX694</t>
  </si>
  <si>
    <t>GSK211201NWJ204</t>
  </si>
  <si>
    <t>GSK211201LYR249</t>
  </si>
  <si>
    <t>GSK211201AIF902</t>
  </si>
  <si>
    <t>GSK211201XMO546</t>
  </si>
  <si>
    <t>GSK211201JPC156</t>
  </si>
  <si>
    <t>GSK211201WDP130</t>
  </si>
  <si>
    <t>GSK211201LSJ657</t>
  </si>
  <si>
    <t>GSK211201IKE259</t>
  </si>
  <si>
    <t>GSK211201WGQ215</t>
  </si>
  <si>
    <t>GSK211201ZCX320</t>
  </si>
  <si>
    <t>GSK211201LCH370</t>
  </si>
  <si>
    <t>GSK211201BSR754</t>
  </si>
  <si>
    <t>GSK211201MLN098</t>
  </si>
  <si>
    <t>GSK211201OIS984</t>
  </si>
  <si>
    <t>GSK211201VFX327</t>
  </si>
  <si>
    <t>GSK211201SGA041</t>
  </si>
  <si>
    <t>GSK211201BNL640</t>
  </si>
  <si>
    <t>GSK211201YRE239</t>
  </si>
  <si>
    <t>GSK211201KGS529</t>
  </si>
  <si>
    <t>GSK211201ETC642</t>
  </si>
  <si>
    <t>GSK211201AWD183</t>
  </si>
  <si>
    <t>GSK211201CKB361</t>
  </si>
  <si>
    <t>GSK211201BCP274</t>
  </si>
  <si>
    <t>GSK211201IZR785</t>
  </si>
  <si>
    <t>GSK211201KTZ694</t>
  </si>
  <si>
    <t>GSK211201ODJ460</t>
  </si>
  <si>
    <t>GSK211201AKH873</t>
  </si>
  <si>
    <t>GSK211201QGF571</t>
  </si>
  <si>
    <t>GSK211201PGB745</t>
  </si>
  <si>
    <t>GSK211201PAL026</t>
  </si>
  <si>
    <t>GSK211201DRF785</t>
  </si>
  <si>
    <t>GSK211201ECS407</t>
  </si>
  <si>
    <t>GSK211201CGR751</t>
  </si>
  <si>
    <t>GSK211201TLQ975</t>
  </si>
  <si>
    <t>GSK211201HUO315</t>
  </si>
  <si>
    <t>GSK211201LDA548</t>
  </si>
  <si>
    <t>GSK211201PZC157</t>
  </si>
  <si>
    <t>GSK211201ZLA410</t>
  </si>
  <si>
    <t>GSK211201MNK273</t>
  </si>
  <si>
    <t>GSK211201FTH964</t>
  </si>
  <si>
    <t>GSK211201WCR801</t>
  </si>
  <si>
    <t>GSK211201OCW345</t>
  </si>
  <si>
    <t>GSK211201GPF235</t>
  </si>
  <si>
    <t>GSK211201CST273</t>
  </si>
  <si>
    <t>GSK211201IZG407</t>
  </si>
  <si>
    <t>GSK211201DCA510</t>
  </si>
  <si>
    <t>GSK211130MVI092</t>
  </si>
  <si>
    <t>GSK211201EAI981</t>
  </si>
  <si>
    <t>GSK211130ZVM410</t>
  </si>
  <si>
    <t>GSK211130IOB635</t>
  </si>
  <si>
    <t>GSK211201WNB180</t>
  </si>
  <si>
    <t>GSK211201HTY957</t>
  </si>
  <si>
    <t>GSK211201FOD109</t>
  </si>
  <si>
    <t>GSK211201LZD520</t>
  </si>
  <si>
    <t>GSK211201YHK289</t>
  </si>
  <si>
    <t>GSK211201LHZ876</t>
  </si>
  <si>
    <t>GSK211201ADQ413</t>
  </si>
  <si>
    <t>GSK211201RMI469</t>
  </si>
  <si>
    <t>GSK211201NHG963</t>
  </si>
  <si>
    <t>GSK211201XFM872</t>
  </si>
  <si>
    <t>GSK211201BPY026</t>
  </si>
  <si>
    <t>GSK211130UXI189</t>
  </si>
  <si>
    <t>DMD/2112/01/VNYO1527</t>
  </si>
  <si>
    <t>GSK211201RAP751</t>
  </si>
  <si>
    <t>GSK211201IWO573</t>
  </si>
  <si>
    <t>GSK211201WYE396</t>
  </si>
  <si>
    <t>DMP PNK (PONTIANAK)</t>
  </si>
  <si>
    <t>KM FAJAR BAHARI V</t>
  </si>
  <si>
    <t xml:space="preserve">DMD/2112/01/DLKQ2714 </t>
  </si>
  <si>
    <t>GSK211201QCX803</t>
  </si>
  <si>
    <t>GSK211201KCE653</t>
  </si>
  <si>
    <t>GSK211201OWX683</t>
  </si>
  <si>
    <t>GSK211201CQE562</t>
  </si>
  <si>
    <t>GSK211201GYW956</t>
  </si>
  <si>
    <t>GSK211201YKX856</t>
  </si>
  <si>
    <t>GSK211201EHK016</t>
  </si>
  <si>
    <t>GSK211201GJV429</t>
  </si>
  <si>
    <t>GSK211201OYJ039</t>
  </si>
  <si>
    <t>GSK211201UWO134</t>
  </si>
  <si>
    <t>GSK211201NKI871</t>
  </si>
  <si>
    <t>GSK211201TKX683</t>
  </si>
  <si>
    <t>GSK211201KSV352</t>
  </si>
  <si>
    <t>GSK211201RPJ695</t>
  </si>
  <si>
    <t>GSK211201ODY632</t>
  </si>
  <si>
    <t>GSK211201JQX356</t>
  </si>
  <si>
    <t>GSK211201IMG073</t>
  </si>
  <si>
    <t>GSK211201MSH401</t>
  </si>
  <si>
    <t>GSK211201LRT710</t>
  </si>
  <si>
    <t>GSK211130XQC913</t>
  </si>
  <si>
    <t>GSK211201DZH123</t>
  </si>
  <si>
    <t>GSK211201QVH285</t>
  </si>
  <si>
    <t>GSK211201OYP416</t>
  </si>
  <si>
    <t>GSK211201QUC962</t>
  </si>
  <si>
    <t>GSK211201ZHT089</t>
  </si>
  <si>
    <t>GSK211130SZW581</t>
  </si>
  <si>
    <t>GSK211201UHX538</t>
  </si>
  <si>
    <t>GSK211201WBU742</t>
  </si>
  <si>
    <t>GSK211201DXW102</t>
  </si>
  <si>
    <t>GSK211201RIO378</t>
  </si>
  <si>
    <t>GSK211201FNX067</t>
  </si>
  <si>
    <t>GSK211201UJX140</t>
  </si>
  <si>
    <t>GSK211201JNW723</t>
  </si>
  <si>
    <t>GSK211201WGM093</t>
  </si>
  <si>
    <t>GSK211201LCZ873</t>
  </si>
  <si>
    <t>GSK211201UOL846</t>
  </si>
  <si>
    <t>GSK211201BFC516</t>
  </si>
  <si>
    <t>GSK211201KOW123</t>
  </si>
  <si>
    <t>GSK211201DMY475</t>
  </si>
  <si>
    <t>GSK211201RGY047</t>
  </si>
  <si>
    <t>GSK211130OKR975</t>
  </si>
  <si>
    <t>GSK211201OSR807</t>
  </si>
  <si>
    <t>GSK211201BYK201</t>
  </si>
  <si>
    <t>GSK211201KUQ134</t>
  </si>
  <si>
    <t>GSK211201SAB574</t>
  </si>
  <si>
    <t>GSK211201KEL950</t>
  </si>
  <si>
    <t>GSK211201ZHU356</t>
  </si>
  <si>
    <t>GSK211201GOF754</t>
  </si>
  <si>
    <t>GSK211201EPX137</t>
  </si>
  <si>
    <t>GSK211201VZR329</t>
  </si>
  <si>
    <t>GSK211201ZPR647</t>
  </si>
  <si>
    <t>GSK211201BUM728</t>
  </si>
  <si>
    <t>GSK211201VEC184</t>
  </si>
  <si>
    <t>GSK211201VJS812</t>
  </si>
  <si>
    <t>GSK211201NTZ037</t>
  </si>
  <si>
    <t>GSK211201YDR014</t>
  </si>
  <si>
    <t>GSK211201TWQ452</t>
  </si>
  <si>
    <t>GSK211201GEK410</t>
  </si>
  <si>
    <t>GSK211201SRJ179</t>
  </si>
  <si>
    <t>GSK211201BCX376</t>
  </si>
  <si>
    <t>GSK211201AOH985</t>
  </si>
  <si>
    <t>GSK211201HJF438</t>
  </si>
  <si>
    <t>GSK211130ZGD164</t>
  </si>
  <si>
    <t>GSK211201RCO204</t>
  </si>
  <si>
    <t xml:space="preserve">  GSK211201IUC513</t>
  </si>
  <si>
    <t>GSK211201NEG293</t>
  </si>
  <si>
    <t>GSK211201RUV324</t>
  </si>
  <si>
    <t>GSK211201WXU826</t>
  </si>
  <si>
    <t>GSK211201ZSD017</t>
  </si>
  <si>
    <t>GSK211201CAX016</t>
  </si>
  <si>
    <t>GSK211201SRU529</t>
  </si>
  <si>
    <t>GSK211201IEA309</t>
  </si>
  <si>
    <t>GSK211201DKA283</t>
  </si>
  <si>
    <t>GSK211201AKR892</t>
  </si>
  <si>
    <t>GSK211201QON016</t>
  </si>
  <si>
    <t>GSK211201UNW576</t>
  </si>
  <si>
    <t>GSK211201UIT763</t>
  </si>
  <si>
    <t>GSK211201ORS381</t>
  </si>
  <si>
    <t>GSK211201OEF968</t>
  </si>
  <si>
    <t>GSK211130FWY564</t>
  </si>
  <si>
    <t>GSK211201XKW983</t>
  </si>
  <si>
    <t>GSK211130KYN164</t>
  </si>
  <si>
    <t>GSK211201TFA145</t>
  </si>
  <si>
    <t>GSK211201SEA279</t>
  </si>
  <si>
    <t>GSK211130ZPU389</t>
  </si>
  <si>
    <t>GSK211201PST364</t>
  </si>
  <si>
    <t>GSK211201LUH053</t>
  </si>
  <si>
    <t>GSK211201LXH610</t>
  </si>
  <si>
    <t>GSK211201JXY059</t>
  </si>
  <si>
    <t>GSK211201YKL689</t>
  </si>
  <si>
    <t>GSK211201YBF860</t>
  </si>
  <si>
    <t>GSK211130OMI736</t>
  </si>
  <si>
    <t>GSK211130MJB420</t>
  </si>
  <si>
    <t>GSK211201COK407</t>
  </si>
  <si>
    <t>GSK211201OWJ184</t>
  </si>
  <si>
    <t>GSK211201HXZ149</t>
  </si>
  <si>
    <t>GSK211201JID865</t>
  </si>
  <si>
    <t>GSK211130YXE432</t>
  </si>
  <si>
    <t>GSK211201BJC401</t>
  </si>
  <si>
    <t>GSK211201XBK310</t>
  </si>
  <si>
    <t>GSK211201UEW764</t>
  </si>
  <si>
    <t>GSK211201DHR053</t>
  </si>
  <si>
    <t>GSK211201YGB046</t>
  </si>
  <si>
    <t>GSK211201CGK873</t>
  </si>
  <si>
    <t>GSK211201JTL708</t>
  </si>
  <si>
    <t>GSK211201HST146</t>
  </si>
  <si>
    <t>GSK211201SPV278</t>
  </si>
  <si>
    <t>GSK211201VRB518</t>
  </si>
  <si>
    <t>GSK211201UCK695</t>
  </si>
  <si>
    <t>GSK211130ZRC071</t>
  </si>
  <si>
    <t>GSK211201XGK457</t>
  </si>
  <si>
    <t>GSK211201SAH524</t>
  </si>
  <si>
    <t>GSK211201CDT610</t>
  </si>
  <si>
    <t>GSK211129ZFD976</t>
  </si>
  <si>
    <t>GSK211201YKC692</t>
  </si>
  <si>
    <t>GSK211201TGA341</t>
  </si>
  <si>
    <t>GSK211201ALI790</t>
  </si>
  <si>
    <t>GSK211201YHV250</t>
  </si>
  <si>
    <t>GSK211201BUX714</t>
  </si>
  <si>
    <t>GSK211201DHU748</t>
  </si>
  <si>
    <t>GSK211130KTA628</t>
  </si>
  <si>
    <t>GSK211201VNG785</t>
  </si>
  <si>
    <t>GSK211201JEC569</t>
  </si>
  <si>
    <t>GSK211201XIT029</t>
  </si>
  <si>
    <t>GSK211201UEO724</t>
  </si>
  <si>
    <t>GSK211201BEJ245</t>
  </si>
  <si>
    <t>GSK211130KFW290</t>
  </si>
  <si>
    <t>GSK211201KDS294</t>
  </si>
  <si>
    <t>GSK211201FQV725</t>
  </si>
  <si>
    <t>GSK211201BHQ250</t>
  </si>
  <si>
    <t>GSK211201DFT629</t>
  </si>
  <si>
    <t>GSK211201DTY562</t>
  </si>
  <si>
    <t>GSK211201SQA382</t>
  </si>
  <si>
    <t>GSK211129NPJ193</t>
  </si>
  <si>
    <t>GSK211201YRT421</t>
  </si>
  <si>
    <t>GSK211201HVW719</t>
  </si>
  <si>
    <t>GSK211201GCM016</t>
  </si>
  <si>
    <t>GSK211201ZGE705</t>
  </si>
  <si>
    <t>GSK211201UXS240</t>
  </si>
  <si>
    <t>GSK211130WAL417</t>
  </si>
  <si>
    <t>GSK211201DNR684</t>
  </si>
  <si>
    <t>GSK211130ISQ857</t>
  </si>
  <si>
    <t>GSK211201MCN593</t>
  </si>
  <si>
    <t>GSK211201RFT021</t>
  </si>
  <si>
    <t>GSK211201ACQ291</t>
  </si>
  <si>
    <t>GSK211201STX785</t>
  </si>
  <si>
    <t>GSK211201CFM928</t>
  </si>
  <si>
    <t>GSK211201PIW762</t>
  </si>
  <si>
    <t>GSK211201IBY206</t>
  </si>
  <si>
    <t>GSK211201KRF427</t>
  </si>
  <si>
    <t>GSK211201IFX069</t>
  </si>
  <si>
    <t>GSK211201UKE275</t>
  </si>
  <si>
    <t>GSK211130CGE537</t>
  </si>
  <si>
    <t>GSK211201KAY540</t>
  </si>
  <si>
    <t>GSK211130PBK734</t>
  </si>
  <si>
    <t>GSK211201HWQ475</t>
  </si>
  <si>
    <t>GSK211201PZR703</t>
  </si>
  <si>
    <t>GSK211201JDV236</t>
  </si>
  <si>
    <t>GSK211201XPZ862</t>
  </si>
  <si>
    <t>GSK211201PZA249</t>
  </si>
  <si>
    <t>GSK211201IZS704</t>
  </si>
  <si>
    <t>GSK211130TPF026</t>
  </si>
  <si>
    <t>GSK211130GYZ619</t>
  </si>
  <si>
    <t>GSK211201ORG271</t>
  </si>
  <si>
    <t>GSK211201NHP251</t>
  </si>
  <si>
    <t>GSK211201FCY530</t>
  </si>
  <si>
    <t>GSK211201KHO472</t>
  </si>
  <si>
    <t>GSK211130MPU469</t>
  </si>
  <si>
    <t>GSK211201JHS904</t>
  </si>
  <si>
    <t>GSK211201JMO089</t>
  </si>
  <si>
    <t>GSK211201OKH480</t>
  </si>
  <si>
    <t>GSK211201BKA734</t>
  </si>
  <si>
    <t>GSK211130XTQ631</t>
  </si>
  <si>
    <t>GSK211130CDN246</t>
  </si>
  <si>
    <t>GSK211201HKN631</t>
  </si>
  <si>
    <t>GSK211201DLH780</t>
  </si>
  <si>
    <t>gsk211201wka162</t>
  </si>
  <si>
    <t>GSK211130FMP517</t>
  </si>
  <si>
    <t>GSK211201ZCE024</t>
  </si>
  <si>
    <t>GSK211130IGF748</t>
  </si>
  <si>
    <t>GSK211130WFA987</t>
  </si>
  <si>
    <t>GSK211201DJV491</t>
  </si>
  <si>
    <t>GSK211201SBW428</t>
  </si>
  <si>
    <t>GSK211201BGK267</t>
  </si>
  <si>
    <t>GSK211201QOB247</t>
  </si>
  <si>
    <t>GSK211201UCK742</t>
  </si>
  <si>
    <t>GSK211201WQK038</t>
  </si>
  <si>
    <t>GSK211201LYD193</t>
  </si>
  <si>
    <t>GSK211201KSU239</t>
  </si>
  <si>
    <t>GSK211201KVQ927</t>
  </si>
  <si>
    <t>GSK211201YBU283</t>
  </si>
  <si>
    <t>GSK211130QIJ924</t>
  </si>
  <si>
    <t>GSK211201RUH602</t>
  </si>
  <si>
    <t>DMD/2112/01/ZELI7638</t>
  </si>
  <si>
    <t>GSK211201LSC675</t>
  </si>
  <si>
    <t>DMD/2112/01/HQIF1763</t>
  </si>
  <si>
    <t>GSK211130SAU210</t>
  </si>
  <si>
    <t>GSK211201ZPQ802</t>
  </si>
  <si>
    <t>GSK211130DPQ105</t>
  </si>
  <si>
    <t>GSK211201UOY723</t>
  </si>
  <si>
    <t>GSK211201ISB081</t>
  </si>
  <si>
    <t>GSK211201AIF830</t>
  </si>
  <si>
    <t>GSK211130MRV684</t>
  </si>
  <si>
    <t>GSK211130GTL432</t>
  </si>
  <si>
    <t>GSK211201CAM813</t>
  </si>
  <si>
    <t>GSK211130YXK069</t>
  </si>
  <si>
    <t>GSK211201LVW975</t>
  </si>
  <si>
    <t>GSK211201BVK769</t>
  </si>
  <si>
    <t>DMD/2112/01/DBMG9208</t>
  </si>
  <si>
    <t>GSK211130XNT913</t>
  </si>
  <si>
    <t>GSK211201VTA921</t>
  </si>
  <si>
    <t>GSK211201QMZ821</t>
  </si>
  <si>
    <t>GSK211201BSO804</t>
  </si>
  <si>
    <t>GSK211201CJA485</t>
  </si>
  <si>
    <t>GSK211201BZJ913</t>
  </si>
  <si>
    <t>GSK211201VJP601</t>
  </si>
  <si>
    <t>GSK211201FHZ871</t>
  </si>
  <si>
    <t>GSK211201NZI403</t>
  </si>
  <si>
    <t>GSK211201CRT015</t>
  </si>
  <si>
    <t>GSK211201MUV016</t>
  </si>
  <si>
    <t>GSK211201LAU637</t>
  </si>
  <si>
    <t>GSK211201DCG039</t>
  </si>
  <si>
    <t>GSK211201HFB267</t>
  </si>
  <si>
    <t>GSK211201PBR105</t>
  </si>
  <si>
    <t>GSK211201BTW257</t>
  </si>
  <si>
    <t>GSK211201FBC872</t>
  </si>
  <si>
    <t>11`</t>
  </si>
  <si>
    <t>DMD/2112/02/EZSM7509</t>
  </si>
  <si>
    <t>GSK211202ELM406</t>
  </si>
  <si>
    <t>GSK211202VIM843</t>
  </si>
  <si>
    <t>GSK211202KGD509</t>
  </si>
  <si>
    <t>GSK211202YZT531</t>
  </si>
  <si>
    <t>GSK211202UFH916</t>
  </si>
  <si>
    <t>GSK211202TYL640</t>
  </si>
  <si>
    <t>GSK211202NTA206</t>
  </si>
  <si>
    <t>GSK211202ETQ902</t>
  </si>
  <si>
    <t>GSK211202BFP279</t>
  </si>
  <si>
    <t>GSK211201YFQ487</t>
  </si>
  <si>
    <t>GSK211201GLX596</t>
  </si>
  <si>
    <t>GSK211202VMF845</t>
  </si>
  <si>
    <t>GSK211201MIA962</t>
  </si>
  <si>
    <t>GSK211202STD213</t>
  </si>
  <si>
    <t>GSK211202ZIL947</t>
  </si>
  <si>
    <t>GSK211202IVN123</t>
  </si>
  <si>
    <t>GSK211202IWE473</t>
  </si>
  <si>
    <t>GSK211202LSJ605</t>
  </si>
  <si>
    <t>GSK211202AOB061</t>
  </si>
  <si>
    <t>GSK211202KQN230</t>
  </si>
  <si>
    <t>GSK211202WIA165</t>
  </si>
  <si>
    <t>GSK211201VMU690</t>
  </si>
  <si>
    <t>GSK211202LWO613</t>
  </si>
  <si>
    <t>GSK211202ACD364</t>
  </si>
  <si>
    <t>GSK211202PUX710</t>
  </si>
  <si>
    <t>GSK211202IEP279</t>
  </si>
  <si>
    <t>GSK211202NOM082</t>
  </si>
  <si>
    <t>GSK211202BYX869</t>
  </si>
  <si>
    <t>GSK211202WKF367</t>
  </si>
  <si>
    <t>GSK211202HXY764</t>
  </si>
  <si>
    <t>GSK211202KDE730</t>
  </si>
  <si>
    <t>GSK211202ZVW269</t>
  </si>
  <si>
    <t>GSK211201KLB512</t>
  </si>
  <si>
    <t>GSK211202QPR783</t>
  </si>
  <si>
    <t>GSK211202WAV168</t>
  </si>
  <si>
    <t>GSK211201QSV241</t>
  </si>
  <si>
    <t>GSK211202BCM190</t>
  </si>
  <si>
    <t>GSK211202NYD102</t>
  </si>
  <si>
    <t>GSK211202CGP675</t>
  </si>
  <si>
    <t>GSK211202PCO481</t>
  </si>
  <si>
    <t>GSK211202OVU015</t>
  </si>
  <si>
    <t>GSK211202BKH298</t>
  </si>
  <si>
    <t>GSK211201TOX753</t>
  </si>
  <si>
    <t>GSK211202UHX467</t>
  </si>
  <si>
    <t>GSK211202VTR439</t>
  </si>
  <si>
    <t>GSK211202OIQ631</t>
  </si>
  <si>
    <t>GSK211202WBA159</t>
  </si>
  <si>
    <t>GSK211202PRA869</t>
  </si>
  <si>
    <t>GSK211201FEY840</t>
  </si>
  <si>
    <t>GSK211202USB259</t>
  </si>
  <si>
    <t>GSK211202EXH824</t>
  </si>
  <si>
    <t>GSK211202CQD862</t>
  </si>
  <si>
    <t>GSK211202YAX940</t>
  </si>
  <si>
    <t>GSK211202ARP150</t>
  </si>
  <si>
    <t>KM FAJAR BAHARI VI</t>
  </si>
  <si>
    <t>12/7/2021 FARHAN</t>
  </si>
  <si>
    <t>DMD/2112/02/DJZS3458</t>
  </si>
  <si>
    <t>GSK211202QFY356</t>
  </si>
  <si>
    <t>GSK211202WUT078</t>
  </si>
  <si>
    <t>GSK211202DOT129</t>
  </si>
  <si>
    <t>GSK211202EZS628</t>
  </si>
  <si>
    <t>GSK211202AOX546</t>
  </si>
  <si>
    <t>GSK211202AMY250</t>
  </si>
  <si>
    <t>GSK211202EKI706</t>
  </si>
  <si>
    <t>GSK211202OPW460</t>
  </si>
  <si>
    <t>DMD/2112/02/OIGP3986</t>
  </si>
  <si>
    <t>GSK211202KPJ048</t>
  </si>
  <si>
    <t>GSK211202PUA170</t>
  </si>
  <si>
    <t>GSK211202LIK146</t>
  </si>
  <si>
    <t>GSK211202HTJ716</t>
  </si>
  <si>
    <t>DMD/2112/02/KPBE8394</t>
  </si>
  <si>
    <t>GSK211202NZU189</t>
  </si>
  <si>
    <t>GSK211202UMY752</t>
  </si>
  <si>
    <t>GSK211202LQZ610</t>
  </si>
  <si>
    <t>GSK211202IOP197</t>
  </si>
  <si>
    <t>GSK211202NDT920</t>
  </si>
  <si>
    <t>GSK211202NAV813</t>
  </si>
  <si>
    <t>GSK211202PWH346</t>
  </si>
  <si>
    <t>GSK211202ETC679</t>
  </si>
  <si>
    <t>GSK211202IYN548</t>
  </si>
  <si>
    <t>GSK211202VIS459</t>
  </si>
  <si>
    <t>GSK211202WNQ428</t>
  </si>
  <si>
    <t>GSK211202GBA285</t>
  </si>
  <si>
    <t>GSK211202KEA825</t>
  </si>
  <si>
    <t>GSK211201ZCK851</t>
  </si>
  <si>
    <t>GSK211202IOR697</t>
  </si>
  <si>
    <t>GSK211202SFE594</t>
  </si>
  <si>
    <t>GSK211202GVW450</t>
  </si>
  <si>
    <t>GSK211202PAU531</t>
  </si>
  <si>
    <t>GSK211202KGE312</t>
  </si>
  <si>
    <t>GSK211202CRB527</t>
  </si>
  <si>
    <t>GSK211202DNC851</t>
  </si>
  <si>
    <t>GSK211202BIW862</t>
  </si>
  <si>
    <t>GSK211202XRL720</t>
  </si>
  <si>
    <t>GSK211202FIJ701</t>
  </si>
  <si>
    <t>GSK211202RKZ407</t>
  </si>
  <si>
    <t>GSK211202VTY451</t>
  </si>
  <si>
    <t>GSK211202HGO745</t>
  </si>
  <si>
    <t>GSK211202JUN278</t>
  </si>
  <si>
    <t>GSK211202ZYO418</t>
  </si>
  <si>
    <t>GSK211202AYZ624</t>
  </si>
  <si>
    <t>GSK211202NJH497</t>
  </si>
  <si>
    <t>GSK211202NWM462</t>
  </si>
  <si>
    <t>GSK211202ESR391</t>
  </si>
  <si>
    <t>GSK211202NEO718</t>
  </si>
  <si>
    <t>GSK211202DGB734</t>
  </si>
  <si>
    <t>GSK211202IWX147</t>
  </si>
  <si>
    <t>GSK211202XKM970</t>
  </si>
  <si>
    <t>GSK211202BYM137</t>
  </si>
  <si>
    <t>GSK211202YSD516</t>
  </si>
  <si>
    <t>GSK211202VZE782</t>
  </si>
  <si>
    <t>GSK211202TLR245</t>
  </si>
  <si>
    <t>GSK211201FWY683</t>
  </si>
  <si>
    <t>GSK211202HZK279</t>
  </si>
  <si>
    <t>GSK211202MRS375</t>
  </si>
  <si>
    <t>GSK211201SHG089</t>
  </si>
  <si>
    <t>GSK211202KFJ816</t>
  </si>
  <si>
    <t>GSK211201FUS619</t>
  </si>
  <si>
    <t>GSK211202ZOP918</t>
  </si>
  <si>
    <t>GSK211202DPN615</t>
  </si>
  <si>
    <t>GSK211202RXQ568</t>
  </si>
  <si>
    <t>GSK211201SEX283</t>
  </si>
  <si>
    <t>GSK211202ZHR725</t>
  </si>
  <si>
    <t>GSK211202BHG983</t>
  </si>
  <si>
    <t>GSK211202XAW095</t>
  </si>
  <si>
    <t>GSK211202QBV904</t>
  </si>
  <si>
    <t>GSK211201HFB583</t>
  </si>
  <si>
    <t>GSK211201TGP953</t>
  </si>
  <si>
    <t>GSK211202OVW237</t>
  </si>
  <si>
    <t>GSK211202TAQ287</t>
  </si>
  <si>
    <t>GSK211202HJF174</t>
  </si>
  <si>
    <t>GSK211202CGU241</t>
  </si>
  <si>
    <t>GSK211202DGU248</t>
  </si>
  <si>
    <t>GSK211202VYI152</t>
  </si>
  <si>
    <t>GSK211202DOK126</t>
  </si>
  <si>
    <t>GSK211201SOT497</t>
  </si>
  <si>
    <t>GSK211202ZEO293</t>
  </si>
  <si>
    <t>GSK211202VLJ576</t>
  </si>
  <si>
    <t>GSK211202JHL369</t>
  </si>
  <si>
    <t>GSK211202MZR018</t>
  </si>
  <si>
    <t>GSK211202XWD523</t>
  </si>
  <si>
    <t>GSK211202HFW490</t>
  </si>
  <si>
    <t>GSK211202TVG173</t>
  </si>
  <si>
    <t>GSK211202LKT976</t>
  </si>
  <si>
    <t>GSK211202FSR483</t>
  </si>
  <si>
    <t>GSK211202ONV891</t>
  </si>
  <si>
    <t>GSK211202CLU715</t>
  </si>
  <si>
    <t>GSK211202UJN167</t>
  </si>
  <si>
    <t>GSK211202SDV568</t>
  </si>
  <si>
    <t>GSK211202LTU458</t>
  </si>
  <si>
    <t>GSK211201DJO743</t>
  </si>
  <si>
    <t>GSK211202RMD487</t>
  </si>
  <si>
    <t>GSK211202UZK974</t>
  </si>
  <si>
    <t>GSK211202MUB341</t>
  </si>
  <si>
    <t>GSK211202WBA083</t>
  </si>
  <si>
    <t>GSK211202FQL270</t>
  </si>
  <si>
    <t>GSK211201TUH810</t>
  </si>
  <si>
    <t>GSK211202XET521</t>
  </si>
  <si>
    <t>GSK211202APD320</t>
  </si>
  <si>
    <t>GSK211202YGZ243</t>
  </si>
  <si>
    <t>GSK211202YMP092</t>
  </si>
  <si>
    <t>GSK211202MNY018</t>
  </si>
  <si>
    <t>GSK211202TAH079</t>
  </si>
  <si>
    <t>GSK211202OCL903</t>
  </si>
  <si>
    <t>GSK211202FOW279</t>
  </si>
  <si>
    <t>GSK211202ZBD271</t>
  </si>
  <si>
    <t>GSK211202PNV786</t>
  </si>
  <si>
    <t>GSK211202EXV049</t>
  </si>
  <si>
    <t>GSK211202BQF152</t>
  </si>
  <si>
    <t>GSK211202SVX683</t>
  </si>
  <si>
    <t>GSK211202OYD814</t>
  </si>
  <si>
    <t>GSK211202DVZ621</t>
  </si>
  <si>
    <t>GSK211202CMQ387</t>
  </si>
  <si>
    <t>GSK211202UTG693</t>
  </si>
  <si>
    <t>GSK211202CAS234</t>
  </si>
  <si>
    <t>GSK211201RFD180</t>
  </si>
  <si>
    <t>GSK211202TEB804</t>
  </si>
  <si>
    <t>GSK211202OHZ218</t>
  </si>
  <si>
    <t>GSK211202VWB210</t>
  </si>
  <si>
    <t>GSK211202UIK405</t>
  </si>
  <si>
    <t>GSK211202FKC197</t>
  </si>
  <si>
    <t>GSK211202XKH459</t>
  </si>
  <si>
    <t>GSK211202ZPT450</t>
  </si>
  <si>
    <t>GSK211202VOH387</t>
  </si>
  <si>
    <t>GSK211202EHC376</t>
  </si>
  <si>
    <t>GSK211202DZN871</t>
  </si>
  <si>
    <t>GSK211201NEA817</t>
  </si>
  <si>
    <t>GSK211202SGQ134</t>
  </si>
  <si>
    <t>GSK211202IGK436</t>
  </si>
  <si>
    <t>GSK211202BQX893</t>
  </si>
  <si>
    <t>GSK211202NIA105</t>
  </si>
  <si>
    <t>GSK211201OMN468</t>
  </si>
  <si>
    <t>GSK211202HXW109</t>
  </si>
  <si>
    <t>GSK211201ZSK810</t>
  </si>
  <si>
    <t>GSK211201HXT395</t>
  </si>
  <si>
    <t>GSK211202EZB752</t>
  </si>
  <si>
    <t>GSK211202ZSK974</t>
  </si>
  <si>
    <t>GSK211201YBX623</t>
  </si>
  <si>
    <t>GSK211202ZAS857</t>
  </si>
  <si>
    <t>GSK211201CTZ564</t>
  </si>
  <si>
    <t>GSK211202GAO053</t>
  </si>
  <si>
    <t>GSK211202BDQ126</t>
  </si>
  <si>
    <t>GSK211202LAP432</t>
  </si>
  <si>
    <t>GSK211202BNZ485</t>
  </si>
  <si>
    <t>GSK211202LMQ839</t>
  </si>
  <si>
    <t>GSK211202RXQ495</t>
  </si>
  <si>
    <t>GSK211202NHB805</t>
  </si>
  <si>
    <t>GSK211202LOV164</t>
  </si>
  <si>
    <t>GSK211202ISW086</t>
  </si>
  <si>
    <t>GSK211202SKL510</t>
  </si>
  <si>
    <t>GSK211202AYB701</t>
  </si>
  <si>
    <t>GSK211202VFS086</t>
  </si>
  <si>
    <t>GSK211201GEL469</t>
  </si>
  <si>
    <t>GSK211202DFE985</t>
  </si>
  <si>
    <t>GSK211202IHE362</t>
  </si>
  <si>
    <t>GSK211202PRU186</t>
  </si>
  <si>
    <t>GSK211202DCX139</t>
  </si>
  <si>
    <t>GSK211202RUW843</t>
  </si>
  <si>
    <t>GSK211202CUN750</t>
  </si>
  <si>
    <t>GSK211202URW986</t>
  </si>
  <si>
    <t>GSK211202XEU072</t>
  </si>
  <si>
    <t>GSK211202HXA094</t>
  </si>
  <si>
    <t>GSK211202SYD286</t>
  </si>
  <si>
    <t>GSK211202BQY195</t>
  </si>
  <si>
    <t>GSK211202NHY964</t>
  </si>
  <si>
    <t>GSK211202EVH605</t>
  </si>
  <si>
    <t>GSK211202ILA536</t>
  </si>
  <si>
    <t>GSK211202RFX645</t>
  </si>
  <si>
    <t>GSK211201RFW278</t>
  </si>
  <si>
    <t>GSK211202RDJ283</t>
  </si>
  <si>
    <t>GSK211202MXO234</t>
  </si>
  <si>
    <t>GSK211202YCA830</t>
  </si>
  <si>
    <t>GSK211202FMO730</t>
  </si>
  <si>
    <t>GSK211202VHR813</t>
  </si>
  <si>
    <t>GSK211202PQE248</t>
  </si>
  <si>
    <t>GSK211202RDJ795</t>
  </si>
  <si>
    <t>GSK211202PBC906</t>
  </si>
  <si>
    <t>GSK211202UZP601</t>
  </si>
  <si>
    <t>GSK211202JZS608</t>
  </si>
  <si>
    <t>GSK211202SFM130</t>
  </si>
  <si>
    <t>GSK211202NUF649</t>
  </si>
  <si>
    <t>GSK211202QXL691</t>
  </si>
  <si>
    <t>GSK211202YNJ139</t>
  </si>
  <si>
    <t>GSK211202FNT783</t>
  </si>
  <si>
    <t>GSK211202OFS891</t>
  </si>
  <si>
    <t>GSK211202YQO739</t>
  </si>
  <si>
    <t>GSK211202HNQ149</t>
  </si>
  <si>
    <t>GSK211202UVG913</t>
  </si>
  <si>
    <t>GSK211202CMN493</t>
  </si>
  <si>
    <t>GSK211202BLI831</t>
  </si>
  <si>
    <t>GSK211201NCG825</t>
  </si>
  <si>
    <t>GSK211202OHS516</t>
  </si>
  <si>
    <t>GSK211202GTL628</t>
  </si>
  <si>
    <t>GSK211202RZI062</t>
  </si>
  <si>
    <t>GSK211202UYL617</t>
  </si>
  <si>
    <t>GSK211202OIG746</t>
  </si>
  <si>
    <t>GSK211202GRE045</t>
  </si>
  <si>
    <t>GSK211202WOA936</t>
  </si>
  <si>
    <t>GSK211201UOT796</t>
  </si>
  <si>
    <t>GSK211202ZBF934</t>
  </si>
  <si>
    <t>GSK211202IJM260</t>
  </si>
  <si>
    <t>GSK211202INH931</t>
  </si>
  <si>
    <t>GSK211202JWY480</t>
  </si>
  <si>
    <t>GSK211202XJW178</t>
  </si>
  <si>
    <t>GSK211202YGL429</t>
  </si>
  <si>
    <t>GSK211202VCS169</t>
  </si>
  <si>
    <t>GSK211202FGE910</t>
  </si>
  <si>
    <t>GSK211202OJF934</t>
  </si>
  <si>
    <t>GSK211201PHM378</t>
  </si>
  <si>
    <t>GSK211202LKM590</t>
  </si>
  <si>
    <t>GSK211202ZHD239</t>
  </si>
  <si>
    <t>GSK211202KFD971</t>
  </si>
  <si>
    <t>GSK211202HGF028</t>
  </si>
  <si>
    <t>GSK211202SHP380</t>
  </si>
  <si>
    <t>GSK211202DYB875</t>
  </si>
  <si>
    <t>GSK211202ANZ631</t>
  </si>
  <si>
    <t>GSK211202QGV354</t>
  </si>
  <si>
    <t>GSK211202ZEB605</t>
  </si>
  <si>
    <t>GSK211202WAU983</t>
  </si>
  <si>
    <t>GSK211202QSD501</t>
  </si>
  <si>
    <t>GSK211202TNS523</t>
  </si>
  <si>
    <t>DMD/2112/02/PDYG9108</t>
  </si>
  <si>
    <t>GSK211202EQI827</t>
  </si>
  <si>
    <t>DMD/2112/02/HFSV7390</t>
  </si>
  <si>
    <t>GSK211202BHZ819</t>
  </si>
  <si>
    <t>GSK211202BFE278</t>
  </si>
  <si>
    <t>GSK211202UQC936</t>
  </si>
  <si>
    <t>GSK211202MWT793</t>
  </si>
  <si>
    <t>GSK211202TDH168</t>
  </si>
  <si>
    <t>GSK211201JTQ281</t>
  </si>
  <si>
    <t>GSK211201TLJ467</t>
  </si>
  <si>
    <t>GSK211202MOD368</t>
  </si>
  <si>
    <t>GSK211202TVH481</t>
  </si>
  <si>
    <t>DMD/2112/02/MWOB4013</t>
  </si>
  <si>
    <t>GSK211202YWQ215</t>
  </si>
  <si>
    <t>DMD/2112/03/TXZA8521</t>
  </si>
  <si>
    <t>GSK211203RWO261</t>
  </si>
  <si>
    <t>GSK211203UBN297</t>
  </si>
  <si>
    <t>GSK211202GWI071</t>
  </si>
  <si>
    <t>GSK211203OTQ946</t>
  </si>
  <si>
    <t>GSK211203PVZ634</t>
  </si>
  <si>
    <t>GSK211203VKQ847</t>
  </si>
  <si>
    <t>GSK211203RAC983</t>
  </si>
  <si>
    <t>GSK211203IKH753</t>
  </si>
  <si>
    <t>GSK211203SNP673</t>
  </si>
  <si>
    <t>GSK211203AQG897</t>
  </si>
  <si>
    <t>GSK211203XOI540</t>
  </si>
  <si>
    <t>GSK211203AHV584</t>
  </si>
  <si>
    <t>GSK211203ATL638</t>
  </si>
  <si>
    <t>GSK211203GKF591</t>
  </si>
  <si>
    <t>GSK211203JTY923</t>
  </si>
  <si>
    <t>GSK211203QKN248</t>
  </si>
  <si>
    <t>GSK211203VEA802</t>
  </si>
  <si>
    <t>GSK211203PFK471</t>
  </si>
  <si>
    <t>GSK211203ULT423</t>
  </si>
  <si>
    <t>GSK211203ATY731</t>
  </si>
  <si>
    <t>GSK211203LWZ561</t>
  </si>
  <si>
    <t>GSK211202FZY328</t>
  </si>
  <si>
    <t>GSK211203RON571</t>
  </si>
  <si>
    <t>GSK211203GYX870</t>
  </si>
  <si>
    <t>GSK211203XYT345</t>
  </si>
  <si>
    <t>GSK211203WMS857</t>
  </si>
  <si>
    <t>GSK211203IGK534</t>
  </si>
  <si>
    <t>GSK211203ICW109</t>
  </si>
  <si>
    <t>GSK211203EML920</t>
  </si>
  <si>
    <t>GSK211203RBQ289</t>
  </si>
  <si>
    <t>GSK211203VXM832</t>
  </si>
  <si>
    <t>GSK211203VMI490</t>
  </si>
  <si>
    <t>GSK211203UJD803</t>
  </si>
  <si>
    <t>GSK211202HRG196</t>
  </si>
  <si>
    <t>GSK211203FGR162</t>
  </si>
  <si>
    <t>GSK211203HKA351</t>
  </si>
  <si>
    <t>GSK211203AZG891</t>
  </si>
  <si>
    <t>GSK211203NCG794</t>
  </si>
  <si>
    <t>GSK211203BVW312</t>
  </si>
  <si>
    <t>GSK211203USB471</t>
  </si>
  <si>
    <t>GSK211202HNI537</t>
  </si>
  <si>
    <t>GSK211203TIA248</t>
  </si>
  <si>
    <t>GSK211203BMZ319</t>
  </si>
  <si>
    <t>GSK211202KAI702</t>
  </si>
  <si>
    <t>GSK211203RNH835</t>
  </si>
  <si>
    <t>GSK211203LUI615</t>
  </si>
  <si>
    <t>GSK211203DAY076</t>
  </si>
  <si>
    <t>GSK211203RCU809</t>
  </si>
  <si>
    <t>GSK211203SEM841</t>
  </si>
  <si>
    <t>GSK211203RFB972</t>
  </si>
  <si>
    <t>GSK211203TPN672</t>
  </si>
  <si>
    <t>GSK211203QDH436</t>
  </si>
  <si>
    <t>GSK211203OHP938</t>
  </si>
  <si>
    <t>GSK211203WZG327</t>
  </si>
  <si>
    <t>GSK211202ENT846</t>
  </si>
  <si>
    <t>GSK211203PTM362</t>
  </si>
  <si>
    <t>GSK211203IGM249</t>
  </si>
  <si>
    <t>GSK211202UBE510</t>
  </si>
  <si>
    <t>GSK211203YZH450</t>
  </si>
  <si>
    <t>GSK211202JBU325</t>
  </si>
  <si>
    <t>GSK211203JPR501</t>
  </si>
  <si>
    <t>GSK211203JMZ176</t>
  </si>
  <si>
    <t>GSK211203KPQ247</t>
  </si>
  <si>
    <t>GSK211203DXO631</t>
  </si>
  <si>
    <t>GSK211203WUY849</t>
  </si>
  <si>
    <t>GSK211203KXH904</t>
  </si>
  <si>
    <t>GSK211203XJY012</t>
  </si>
  <si>
    <t>DMD/2112/03/CKVG8632</t>
  </si>
  <si>
    <t>GSK211203WDH760</t>
  </si>
  <si>
    <t>GSK211203QMR340</t>
  </si>
  <si>
    <t>GSK211203JWI395</t>
  </si>
  <si>
    <t>DMD/2112/03/TOXQ2179</t>
  </si>
  <si>
    <t>GSK211202GJO386</t>
  </si>
  <si>
    <t>GSK211203EQG098</t>
  </si>
  <si>
    <t>GSK211202TLW130</t>
  </si>
  <si>
    <t>GSK211203LED986</t>
  </si>
  <si>
    <t>GSK211203ETD783</t>
  </si>
  <si>
    <t>GSK211203JNZ631</t>
  </si>
  <si>
    <t>GSK211203ZUJ236</t>
  </si>
  <si>
    <t>GSK211203HIA795</t>
  </si>
  <si>
    <t>GSK211203AHZ326</t>
  </si>
  <si>
    <t>GSK211203RIF714</t>
  </si>
  <si>
    <t>GSK211203GMB503</t>
  </si>
  <si>
    <t>GSK211203WHT179</t>
  </si>
  <si>
    <t>GSK211203WIY601</t>
  </si>
  <si>
    <t>GSK211203WEB167</t>
  </si>
  <si>
    <t>GSK211203RDA258</t>
  </si>
  <si>
    <t>GSK211203LHE562</t>
  </si>
  <si>
    <t>GSK211203HCX921</t>
  </si>
  <si>
    <t>GSK211203SXF851</t>
  </si>
  <si>
    <t>GSK211202KVR973</t>
  </si>
  <si>
    <t>GSK211203MHL645</t>
  </si>
  <si>
    <t>GSK211203MRA406</t>
  </si>
  <si>
    <t>GSK211203TGU710</t>
  </si>
  <si>
    <t>GSK211203KAX657</t>
  </si>
  <si>
    <t>GSK211203RUJ386</t>
  </si>
  <si>
    <t>GSK211203QRX741</t>
  </si>
  <si>
    <t>GSK211203VEP784</t>
  </si>
  <si>
    <t>GSK211203QHK459</t>
  </si>
  <si>
    <t>GSK211203TZG071</t>
  </si>
  <si>
    <t>GSK211202KNZ014</t>
  </si>
  <si>
    <t>GSK211203SOY961</t>
  </si>
  <si>
    <t>GSK211203VPN824</t>
  </si>
  <si>
    <t>GSK211203ESM964</t>
  </si>
  <si>
    <t>GSK211203KCI670</t>
  </si>
  <si>
    <t>GSK211203PBR673</t>
  </si>
  <si>
    <t>GSK211203BNP630</t>
  </si>
  <si>
    <t>GSK211202NWV507</t>
  </si>
  <si>
    <t>GSK211203IUD281</t>
  </si>
  <si>
    <t>GSK211203WRG846</t>
  </si>
  <si>
    <t>GSK211203DSP542</t>
  </si>
  <si>
    <t>GSK211203BJX153</t>
  </si>
  <si>
    <t>GSK211203BXL914</t>
  </si>
  <si>
    <t>GSK211203CQR356</t>
  </si>
  <si>
    <t>GSK211203SZC137</t>
  </si>
  <si>
    <t>GSK211203AKU945</t>
  </si>
  <si>
    <t>GSK211203RJN413</t>
  </si>
  <si>
    <t>GSK211203EUB632</t>
  </si>
  <si>
    <t>GSK211203JDI427</t>
  </si>
  <si>
    <t>GSK211202IHJ690</t>
  </si>
  <si>
    <t>GSK211203BSV906</t>
  </si>
  <si>
    <t>GSK211203CYS406</t>
  </si>
  <si>
    <t>GSK211203TAG643</t>
  </si>
  <si>
    <t>GSK211202GFU418</t>
  </si>
  <si>
    <t>GSK211203RLB961</t>
  </si>
  <si>
    <t>GSK211203ZUS617</t>
  </si>
  <si>
    <t>GSK211202CAJ903</t>
  </si>
  <si>
    <t>GSK211203BNL513</t>
  </si>
  <si>
    <t>GSK211203WUQ105</t>
  </si>
  <si>
    <t>GSK211202WZI158</t>
  </si>
  <si>
    <t>GSK211203JAN853</t>
  </si>
  <si>
    <t>GSK211203CGO165</t>
  </si>
  <si>
    <t>GSK211203FMS721</t>
  </si>
  <si>
    <t>GSK211203TKV019</t>
  </si>
  <si>
    <t>GSK211202AUL908</t>
  </si>
  <si>
    <t>GSK211203MRZ746</t>
  </si>
  <si>
    <t>GSK211203NAS327</t>
  </si>
  <si>
    <t>GSK211203RQP876</t>
  </si>
  <si>
    <t>GSK211203VHY316</t>
  </si>
  <si>
    <t>GSK211202FBE652</t>
  </si>
  <si>
    <t>GSK211203YBO138</t>
  </si>
  <si>
    <t>GSK211203JVD120</t>
  </si>
  <si>
    <t>GSK211203TJY750</t>
  </si>
  <si>
    <t>GSK211203YSJ421</t>
  </si>
  <si>
    <t>GSK211203PHD596</t>
  </si>
  <si>
    <t>GSK211203KFO510</t>
  </si>
  <si>
    <t>GSK211203ONW094</t>
  </si>
  <si>
    <t>GSK211203VNJ168</t>
  </si>
  <si>
    <t>GSK211203VKO276</t>
  </si>
  <si>
    <t>GSK211203UXV482</t>
  </si>
  <si>
    <t>GSK211202SHC057</t>
  </si>
  <si>
    <t>GSK211203RUS842</t>
  </si>
  <si>
    <t>GSK211202CUH135</t>
  </si>
  <si>
    <t>GSK211203ETK798</t>
  </si>
  <si>
    <t>GSK211202INH942</t>
  </si>
  <si>
    <t>GSK211203PSV841</t>
  </si>
  <si>
    <t>GSK211203UCF053</t>
  </si>
  <si>
    <t>GSK211203FNQ914</t>
  </si>
  <si>
    <t>GSK211203ORZ487</t>
  </si>
  <si>
    <t>GSK211203PTI531</t>
  </si>
  <si>
    <t>GSK211203IQG507</t>
  </si>
  <si>
    <t>GSK211203LEQ382</t>
  </si>
  <si>
    <t>GSK211203DBR950</t>
  </si>
  <si>
    <t>GSK211203OXK367</t>
  </si>
  <si>
    <t>GSK211203AHQ639</t>
  </si>
  <si>
    <t>GSK211203SKW608</t>
  </si>
  <si>
    <t>GSK211203QFX432</t>
  </si>
  <si>
    <t>GSK211203LAE798</t>
  </si>
  <si>
    <t>GSK211203CQY072</t>
  </si>
  <si>
    <t>GSK211203EKO604</t>
  </si>
  <si>
    <t>GSK211203ATB873</t>
  </si>
  <si>
    <t>GSK211203JFU126</t>
  </si>
  <si>
    <t>GSK211203JOZ857</t>
  </si>
  <si>
    <t>GSK211203CFJ965</t>
  </si>
  <si>
    <t>GSK211203CQV294</t>
  </si>
  <si>
    <t>GSK211203GOY970</t>
  </si>
  <si>
    <t>GSK211203DHX427</t>
  </si>
  <si>
    <t>GSK211203NFE536</t>
  </si>
  <si>
    <t>GSK211203CDS538</t>
  </si>
  <si>
    <t>GSK211203CFH356</t>
  </si>
  <si>
    <t>GSK211203OJQ985</t>
  </si>
  <si>
    <t>GSK211203BSR613</t>
  </si>
  <si>
    <t>GSK211203XRD148</t>
  </si>
  <si>
    <t>GSK211202BDT854</t>
  </si>
  <si>
    <t>GSK211203QCN219</t>
  </si>
  <si>
    <t>GSK211202FNE067</t>
  </si>
  <si>
    <t>GSK211203TVF210</t>
  </si>
  <si>
    <t>GSK211203LEW608</t>
  </si>
  <si>
    <t>GSK211203BWG719</t>
  </si>
  <si>
    <t>GSK211203ATF046</t>
  </si>
  <si>
    <t>GSK211203XKW564</t>
  </si>
  <si>
    <t>GSK211203CZT095</t>
  </si>
  <si>
    <t>GSK211203VXJ960</t>
  </si>
  <si>
    <t>GSK211203QMH470</t>
  </si>
  <si>
    <t>GSK211203TPU083</t>
  </si>
  <si>
    <t>GSK211202BVI430</t>
  </si>
  <si>
    <t>GSK211203PTC760</t>
  </si>
  <si>
    <t>GSK211203RMJ824</t>
  </si>
  <si>
    <t>GSK211203QOJ903</t>
  </si>
  <si>
    <t>GSK211203XCS397</t>
  </si>
  <si>
    <t>GSK211203JYW750</t>
  </si>
  <si>
    <t>GSK211203ZFE098</t>
  </si>
  <si>
    <t>GSK211203MHK850</t>
  </si>
  <si>
    <t>GSK211203USB685</t>
  </si>
  <si>
    <t>GSK211203TMB549</t>
  </si>
  <si>
    <t>GSK211203OTH381</t>
  </si>
  <si>
    <t>GSK211202TCA457</t>
  </si>
  <si>
    <t>GSK211203FJW461</t>
  </si>
  <si>
    <t>GSK211203WBR245</t>
  </si>
  <si>
    <t>GSK211203CZL264</t>
  </si>
  <si>
    <t>GSK211203XFN391</t>
  </si>
  <si>
    <t>GSK211203YRW152</t>
  </si>
  <si>
    <t>GSK211203KMS942</t>
  </si>
  <si>
    <t>GSK211203TAM052</t>
  </si>
  <si>
    <t>GSK211203ZTR918</t>
  </si>
  <si>
    <t>GSK211203QKN065</t>
  </si>
  <si>
    <t>GSK211203AHR128</t>
  </si>
  <si>
    <t>GSK211202LVM518</t>
  </si>
  <si>
    <t>GSK211203MTN840</t>
  </si>
  <si>
    <t>GSK211203RWA950</t>
  </si>
  <si>
    <t>GSK211203NHV385</t>
  </si>
  <si>
    <t>GSK211203BXO189</t>
  </si>
  <si>
    <t>GSK211203QOR983</t>
  </si>
  <si>
    <t>GSK211202NOS984</t>
  </si>
  <si>
    <t>GSK211203RUY478</t>
  </si>
  <si>
    <t>GSK211203JOQ753</t>
  </si>
  <si>
    <t>GSK211203YHK406</t>
  </si>
  <si>
    <t>GSK211203DVQ640</t>
  </si>
  <si>
    <t>GSK211203MGO267</t>
  </si>
  <si>
    <t>GSK211202CUB549</t>
  </si>
  <si>
    <t>GSK211203BEY158</t>
  </si>
  <si>
    <t>GSK211203GUZ940</t>
  </si>
  <si>
    <t>GSK211203SLB819</t>
  </si>
  <si>
    <t>GSK211203HGR796</t>
  </si>
  <si>
    <t>GSK211203RND746</t>
  </si>
  <si>
    <t>GSK211203HOI924</t>
  </si>
  <si>
    <t>GSK211203VBU384</t>
  </si>
  <si>
    <t>GSK211203SXP417</t>
  </si>
  <si>
    <t>GSK211203RPF732</t>
  </si>
  <si>
    <t>GSK211203EXW645</t>
  </si>
  <si>
    <t>GSK211203SCB157</t>
  </si>
  <si>
    <t>GSK211203EOW179</t>
  </si>
  <si>
    <t>GSK211203XBW051</t>
  </si>
  <si>
    <t>GSK211203CTL036</t>
  </si>
  <si>
    <t>GSK211203CZK954</t>
  </si>
  <si>
    <t>GSK211203VNP913</t>
  </si>
  <si>
    <t>GSK211203VMD301</t>
  </si>
  <si>
    <t>GSK211203JZK614</t>
  </si>
  <si>
    <t>GSK211203ZLO531</t>
  </si>
  <si>
    <t>GSK211203XNF052</t>
  </si>
  <si>
    <t>GSK211203BJM038</t>
  </si>
  <si>
    <t>GSK211202XKP968</t>
  </si>
  <si>
    <t>GSK211203KZG765</t>
  </si>
  <si>
    <t>GSK211203JAT986</t>
  </si>
  <si>
    <t>GSK211203HVM235</t>
  </si>
  <si>
    <t>GSK211203BNX195</t>
  </si>
  <si>
    <t>GSK211203IUQ267</t>
  </si>
  <si>
    <t>GSK211203USR278</t>
  </si>
  <si>
    <t>GSK211203GPT318</t>
  </si>
  <si>
    <t>GSK211203USF837</t>
  </si>
  <si>
    <t>GSK211202RIM439</t>
  </si>
  <si>
    <t>GSK211203FEI596</t>
  </si>
  <si>
    <t>GSK211202FYM386</t>
  </si>
  <si>
    <t>GSK211202HPU620</t>
  </si>
  <si>
    <t>GSK211201CJP978</t>
  </si>
  <si>
    <t>GSK211203WDK026</t>
  </si>
  <si>
    <t>GSK211203JZO231</t>
  </si>
  <si>
    <t>GSK211203LVM432</t>
  </si>
  <si>
    <t>GSK211203AMD790</t>
  </si>
  <si>
    <t>GSK211203WGR169</t>
  </si>
  <si>
    <t>GSK211203CLB039</t>
  </si>
  <si>
    <t>GSK211203YFN941</t>
  </si>
  <si>
    <t>DMD/2112/03/WQKE9601</t>
  </si>
  <si>
    <t>GSK211203EHY873</t>
  </si>
  <si>
    <t>GSK211202XUR714</t>
  </si>
  <si>
    <t>GSK211203IPF870</t>
  </si>
  <si>
    <t>GSK211202CKR381</t>
  </si>
  <si>
    <t>GSK211202FZA358</t>
  </si>
  <si>
    <t>GSK211203ECH082</t>
  </si>
  <si>
    <t>GSK211201GNF293</t>
  </si>
  <si>
    <t>GSK211203WSH248</t>
  </si>
  <si>
    <t>GSK211203UCZ394</t>
  </si>
  <si>
    <t>GSK211203ERW062</t>
  </si>
  <si>
    <t>DMD/2112/03/YOGK9821</t>
  </si>
  <si>
    <t>GSK211203KLZ374</t>
  </si>
  <si>
    <t>DMD/2112/03/XIAG1245</t>
  </si>
  <si>
    <t>GSK211201HTO350</t>
  </si>
  <si>
    <t>GSK211201UBF308</t>
  </si>
  <si>
    <t>GSK211203ZKY802</t>
  </si>
  <si>
    <t>GSK211203POW749</t>
  </si>
  <si>
    <t>GSK211203XEP235</t>
  </si>
  <si>
    <t>GSK211203XHJ816</t>
  </si>
  <si>
    <t>GSK211203IUH703</t>
  </si>
  <si>
    <t>GSK211201DFV516</t>
  </si>
  <si>
    <t>GSK211203LUO402</t>
  </si>
  <si>
    <t>GSK211202OQA497</t>
  </si>
  <si>
    <t>GSK211201XRA190</t>
  </si>
  <si>
    <t>GSK211201UHT598</t>
  </si>
  <si>
    <t>GSK211201GDE938</t>
  </si>
  <si>
    <t>GSK211202NTD842</t>
  </si>
  <si>
    <t>GSK211201ZDK986</t>
  </si>
  <si>
    <t>GSK211203UEQ285</t>
  </si>
  <si>
    <t>GSK211203LQO603</t>
  </si>
  <si>
    <t>GSK211203VML213</t>
  </si>
  <si>
    <t>GSK211202IZL073</t>
  </si>
  <si>
    <t>GSK211202IZP847</t>
  </si>
  <si>
    <t>GSK211203SYM530</t>
  </si>
  <si>
    <t>GSK211201PAE409</t>
  </si>
  <si>
    <t>GSK211203YZV706</t>
  </si>
  <si>
    <t>GSK211202WCJ891</t>
  </si>
  <si>
    <t>GSK211202DYT762</t>
  </si>
  <si>
    <t>GSK211202VEZ945</t>
  </si>
  <si>
    <t>GSK211202BVJ106</t>
  </si>
  <si>
    <t>GSK211202CPH408</t>
  </si>
  <si>
    <t>GSK211203ZLR405</t>
  </si>
  <si>
    <t>GSK211203SJL209</t>
  </si>
  <si>
    <t>GSK211203VGK249</t>
  </si>
  <si>
    <t>GSK211203IJH632</t>
  </si>
  <si>
    <t>GSK211202VPO278</t>
  </si>
  <si>
    <t>GSK211202VOD314</t>
  </si>
  <si>
    <t>GSK211202EXO026</t>
  </si>
  <si>
    <t>GSK211202CTU320</t>
  </si>
  <si>
    <t>GSK211202FTM372</t>
  </si>
  <si>
    <t>GSK211203ARE648</t>
  </si>
  <si>
    <t>GSK211202HUK350</t>
  </si>
  <si>
    <t>GSK211202PUZ026</t>
  </si>
  <si>
    <t>GSK211202AXC397</t>
  </si>
  <si>
    <t>GSK211202TGZ967</t>
  </si>
  <si>
    <t>GSK211202EBR950</t>
  </si>
  <si>
    <t>GSK211202DRJ184</t>
  </si>
  <si>
    <t>GSK211202BRZ237</t>
  </si>
  <si>
    <t>DMD/2112/04/CLBA3971</t>
  </si>
  <si>
    <t>GSK211204LYM304</t>
  </si>
  <si>
    <t>GSK211204OIJ372</t>
  </si>
  <si>
    <t>GSK211204AXI673</t>
  </si>
  <si>
    <t>GSK211204YDM942</t>
  </si>
  <si>
    <t>GSK211204HYI362</t>
  </si>
  <si>
    <t>GSK211204NKP026</t>
  </si>
  <si>
    <t>GSK211203FSL035</t>
  </si>
  <si>
    <t>GSK211203NUT529</t>
  </si>
  <si>
    <t>GSK211204GQR194</t>
  </si>
  <si>
    <t>GSK211203DCI359</t>
  </si>
  <si>
    <t>GSK211204GMZ967</t>
  </si>
  <si>
    <t>GSK211204FQY147</t>
  </si>
  <si>
    <t>GSK211204VAO295</t>
  </si>
  <si>
    <t>GSK211204EXG123</t>
  </si>
  <si>
    <t>GSK211203QSN901</t>
  </si>
  <si>
    <t>GSK211204KEI574</t>
  </si>
  <si>
    <t>GSK211204BHK127</t>
  </si>
  <si>
    <t>GSK211204DCK189</t>
  </si>
  <si>
    <t>GSK211204EVP641</t>
  </si>
  <si>
    <t>GSK211204SCK382</t>
  </si>
  <si>
    <t>GSK211204XEC491</t>
  </si>
  <si>
    <t>GSK211204GFE081</t>
  </si>
  <si>
    <t>GSK211204ATK546</t>
  </si>
  <si>
    <t>GSK211204UQA504</t>
  </si>
  <si>
    <t>GSK211204VBM394</t>
  </si>
  <si>
    <t>GSK211204PDC710</t>
  </si>
  <si>
    <t>GSK211204XDN614</t>
  </si>
  <si>
    <t>GSK211204LKQ462</t>
  </si>
  <si>
    <t>GSK211204MNP513</t>
  </si>
  <si>
    <t>GSK211204IBH392</t>
  </si>
  <si>
    <t>GSK211204TUF814</t>
  </si>
  <si>
    <t>GSK211204KCV697</t>
  </si>
  <si>
    <t>GSK211204ESK643</t>
  </si>
  <si>
    <t>GSK211204XNR974</t>
  </si>
  <si>
    <t>GSK211204JIH869</t>
  </si>
  <si>
    <t>GSK211204YWQ368</t>
  </si>
  <si>
    <t>GSK211204WNX905</t>
  </si>
  <si>
    <t>GSK211204OJD796</t>
  </si>
  <si>
    <t>GSK211204OPF598</t>
  </si>
  <si>
    <t>GSK211204NDW435</t>
  </si>
  <si>
    <t>GSK211204JBX840</t>
  </si>
  <si>
    <t>GSK211204OTG506</t>
  </si>
  <si>
    <t>GSK211204OKH012</t>
  </si>
  <si>
    <t>GSK211204LMH926</t>
  </si>
  <si>
    <t>GSK211204FTR418</t>
  </si>
  <si>
    <t>GSK211204THU130</t>
  </si>
  <si>
    <t>GSK211204LZR341</t>
  </si>
  <si>
    <t>GSK211204LVH098</t>
  </si>
  <si>
    <t>GSK211204KDW436</t>
  </si>
  <si>
    <t>GSK211204XMU539</t>
  </si>
  <si>
    <t>GSK211204TDP598</t>
  </si>
  <si>
    <t>GSK211204GSB720</t>
  </si>
  <si>
    <t>DMD/2112/04/QBUY5601</t>
  </si>
  <si>
    <t>GSK211204IME891</t>
  </si>
  <si>
    <t>GSK211204MAU156</t>
  </si>
  <si>
    <t>PONTIANAK</t>
  </si>
  <si>
    <t>01 - 15 Desember 21</t>
  </si>
  <si>
    <t>12/3/2021 FARHAN</t>
  </si>
  <si>
    <t>DMD/2112/04/DQKW0185</t>
  </si>
  <si>
    <t>GSK211204DTW397</t>
  </si>
  <si>
    <t>GSK211204ARI419</t>
  </si>
  <si>
    <t>GSK211204YFG739</t>
  </si>
  <si>
    <t>GSK211204HGI234</t>
  </si>
  <si>
    <t>GSK211204OJZ091</t>
  </si>
  <si>
    <t>GSK211204TQG240</t>
  </si>
  <si>
    <t>GSK211204ITJ946</t>
  </si>
  <si>
    <t>GSK211204LAX321</t>
  </si>
  <si>
    <t>GSK211204OMT234</t>
  </si>
  <si>
    <t>GSK211204XZU761</t>
  </si>
  <si>
    <t>GSK211204BKL936</t>
  </si>
  <si>
    <t>GSK211204CBO867</t>
  </si>
  <si>
    <t>GSK211204AUW347</t>
  </si>
  <si>
    <t>GSK211204ZLC867</t>
  </si>
  <si>
    <t>GSK211204YLR853</t>
  </si>
  <si>
    <t>GSK211204LVZ859</t>
  </si>
  <si>
    <t>GSK211204AVJ098</t>
  </si>
  <si>
    <t>GSK211204USA706</t>
  </si>
  <si>
    <t>GSK211204TCL201</t>
  </si>
  <si>
    <t>GSK211204ESG502</t>
  </si>
  <si>
    <t>GSK211204UDI321</t>
  </si>
  <si>
    <t>GSK211204TIL041</t>
  </si>
  <si>
    <t>GSK211204LHS082</t>
  </si>
  <si>
    <t>GSK211204XRN198</t>
  </si>
  <si>
    <t>GSK211204ILV409</t>
  </si>
  <si>
    <t>GSK211204GKV759</t>
  </si>
  <si>
    <t>GSK211204CWA513</t>
  </si>
  <si>
    <t>GSK211204EGJ534</t>
  </si>
  <si>
    <t>GSK211204VWI534</t>
  </si>
  <si>
    <t>GSK211204CMF035</t>
  </si>
  <si>
    <t>GSK211204FOP150</t>
  </si>
  <si>
    <t>GSK211204LVA428</t>
  </si>
  <si>
    <t>GSK211204OVH130</t>
  </si>
  <si>
    <t>GSK211204MPX247</t>
  </si>
  <si>
    <t>GSK211204BOE657</t>
  </si>
  <si>
    <t>GSK211204UXY351</t>
  </si>
  <si>
    <t>GSK211204JIL974</t>
  </si>
  <si>
    <t>GSK211204VEW018</t>
  </si>
  <si>
    <t>GSK211204FSZ190</t>
  </si>
  <si>
    <t>GSK211204IYW861</t>
  </si>
  <si>
    <t>GSK211204DBV638</t>
  </si>
  <si>
    <t>GSK211204VZO461</t>
  </si>
  <si>
    <t>GSK211204XEO540</t>
  </si>
  <si>
    <t>GSK211204DLF549</t>
  </si>
  <si>
    <t>GSK211204BGO690</t>
  </si>
  <si>
    <t>GSK211204UBF794</t>
  </si>
  <si>
    <t>GSK211204NUD356</t>
  </si>
  <si>
    <t>GSK211204YVK913</t>
  </si>
  <si>
    <t>GSK211204PRC897</t>
  </si>
  <si>
    <t>GSK211204NQD526</t>
  </si>
  <si>
    <t>GSK211204KBV208</t>
  </si>
  <si>
    <t>GSK211204AGB612</t>
  </si>
  <si>
    <t>GSK211204KUV426</t>
  </si>
  <si>
    <t>GSK211204SAT607</t>
  </si>
  <si>
    <t>GSK211204WTS290</t>
  </si>
  <si>
    <t>GSK211204PBE594</t>
  </si>
  <si>
    <t>GSK211204FIU278</t>
  </si>
  <si>
    <t>GSK211204SYC453</t>
  </si>
  <si>
    <t>GSK211204YWE830</t>
  </si>
  <si>
    <t>GSK211202WHB091</t>
  </si>
  <si>
    <t>GSK211203OXV761</t>
  </si>
  <si>
    <t>GSK211203WJP723</t>
  </si>
  <si>
    <t>GSK211204WMH159</t>
  </si>
  <si>
    <t>GSK211203NYZ423</t>
  </si>
  <si>
    <t>GSK211204GAR487</t>
  </si>
  <si>
    <t>GSK211203SJC316</t>
  </si>
  <si>
    <t>GSK211204OPC769</t>
  </si>
  <si>
    <t>GSK211204YVP519</t>
  </si>
  <si>
    <t>GSK211204YZE951</t>
  </si>
  <si>
    <t>GSK211204IVA596</t>
  </si>
  <si>
    <t>GSK211204QFR092</t>
  </si>
  <si>
    <t>GSK211203LVA682</t>
  </si>
  <si>
    <t>GSK211204TVO356</t>
  </si>
  <si>
    <t>GSK211204OQT576</t>
  </si>
  <si>
    <t>GSK211204XLA142</t>
  </si>
  <si>
    <t>GSK211204FQE073</t>
  </si>
  <si>
    <t>GSK211202KQA902</t>
  </si>
  <si>
    <t>GSK211203AWD764</t>
  </si>
  <si>
    <t>GSK211203IEF902</t>
  </si>
  <si>
    <t>GSK211204NIA539</t>
  </si>
  <si>
    <t>GSK211203IJE328</t>
  </si>
  <si>
    <t>GSK211204QFR924</t>
  </si>
  <si>
    <t>GSK211204KUQ273</t>
  </si>
  <si>
    <t>GSK211204EMT139</t>
  </si>
  <si>
    <t>GSK211204RZE398</t>
  </si>
  <si>
    <t>GSK211204OBY507</t>
  </si>
  <si>
    <t>GSK211204RPN326</t>
  </si>
  <si>
    <t>GSK211204TNS728</t>
  </si>
  <si>
    <t>GSK211204EVO381</t>
  </si>
  <si>
    <t>GSK211204AYE940</t>
  </si>
  <si>
    <t>GSK211204OPV051</t>
  </si>
  <si>
    <t>GSK211204DVJ658</t>
  </si>
  <si>
    <t>GSK211203ZCO276</t>
  </si>
  <si>
    <t>GSK211204FBJ340</t>
  </si>
  <si>
    <t>GSK211203MHQ139</t>
  </si>
  <si>
    <t>GSK211203UYN724</t>
  </si>
  <si>
    <t>GSK211204NRC091</t>
  </si>
  <si>
    <t>GSK211204QSH034</t>
  </si>
  <si>
    <t>GSK211204YWS914</t>
  </si>
  <si>
    <t>GSK211204KUD912</t>
  </si>
  <si>
    <t>GSK211204PUE184</t>
  </si>
  <si>
    <t>GSK211204SUE658</t>
  </si>
  <si>
    <t>GSK211203PZV725</t>
  </si>
  <si>
    <t>GSK211204TEC481</t>
  </si>
  <si>
    <t>GSK211203QLJ916</t>
  </si>
  <si>
    <t>GSK211204WSA287</t>
  </si>
  <si>
    <t>GSK211204ERG041</t>
  </si>
  <si>
    <t>GSK211203BDQ629</t>
  </si>
  <si>
    <t>GSK211204NQK674</t>
  </si>
  <si>
    <t>GSK211204HMX194</t>
  </si>
  <si>
    <t>GSK211202SWK364</t>
  </si>
  <si>
    <t>GSK211204TUG274</t>
  </si>
  <si>
    <t>GSK211204XVG489</t>
  </si>
  <si>
    <t>GSK211204JID162</t>
  </si>
  <si>
    <t>GSK211204OHS732</t>
  </si>
  <si>
    <t>GSK211204UMW359</t>
  </si>
  <si>
    <t>GSK211204ZTF153</t>
  </si>
  <si>
    <t>GSK211204YNE986</t>
  </si>
  <si>
    <t>GSK211204AGM269</t>
  </si>
  <si>
    <t>GSK211204RBL310</t>
  </si>
  <si>
    <t>GSK211204IWT029</t>
  </si>
  <si>
    <t>GSK211204FRS608</t>
  </si>
  <si>
    <t>GSK211204HNV814</t>
  </si>
  <si>
    <t>GSK211202TDM351</t>
  </si>
  <si>
    <t>GSK211204CFD714</t>
  </si>
  <si>
    <t>GSK211204JOW319</t>
  </si>
  <si>
    <t>GSK211204VFP230</t>
  </si>
  <si>
    <t>GSK211204CRM390</t>
  </si>
  <si>
    <t>GSK211204ESJ140</t>
  </si>
  <si>
    <t>GSK211204ZTY381</t>
  </si>
  <si>
    <t>GSK211204JIV457</t>
  </si>
  <si>
    <t>GSK211204XIN541</t>
  </si>
  <si>
    <t>GSK211204XBD759</t>
  </si>
  <si>
    <t>GSK211204XVU321</t>
  </si>
  <si>
    <t>GSK211204ZSG328</t>
  </si>
  <si>
    <t>GSK211204LZC049</t>
  </si>
  <si>
    <t>GSK211204UIY218</t>
  </si>
  <si>
    <t>GSK211204UHW938</t>
  </si>
  <si>
    <t>GSK211203LMN567</t>
  </si>
  <si>
    <t>GSK211204PBR154</t>
  </si>
  <si>
    <t>GSK211204XCN057</t>
  </si>
  <si>
    <t>GSK211202UWA147</t>
  </si>
  <si>
    <t>GSK211204KRO309</t>
  </si>
  <si>
    <t>GSK211204CNH542</t>
  </si>
  <si>
    <t>GSK211204POU751</t>
  </si>
  <si>
    <t>GSK211204OUS915</t>
  </si>
  <si>
    <t>GSK211204XEM650</t>
  </si>
  <si>
    <t>GSK211204NYH907</t>
  </si>
  <si>
    <t>GSK211204QHN206</t>
  </si>
  <si>
    <t>GSK211204SMA634</t>
  </si>
  <si>
    <t>GSK211204DHX519</t>
  </si>
  <si>
    <t>GSK211204PNB048</t>
  </si>
  <si>
    <t>GSK211202IBC459</t>
  </si>
  <si>
    <t>GSK211204ZIV238</t>
  </si>
  <si>
    <t>GSK211204VKR036</t>
  </si>
  <si>
    <t>GSK211202RKU839</t>
  </si>
  <si>
    <t>GSK211204OJC728</t>
  </si>
  <si>
    <t>GSK211203ABW034</t>
  </si>
  <si>
    <t>GSK211203ZJX285</t>
  </si>
  <si>
    <t>GSK211204RGO923</t>
  </si>
  <si>
    <t>GSK211204MSW890</t>
  </si>
  <si>
    <t>GSK211204RAM532</t>
  </si>
  <si>
    <t>GSK211203AYZ420</t>
  </si>
  <si>
    <t>GSK211204CZH073</t>
  </si>
  <si>
    <t>GSK211204UPV871</t>
  </si>
  <si>
    <t>GSK211204RZF168</t>
  </si>
  <si>
    <t>GSK211204RMQ374</t>
  </si>
  <si>
    <t>GSK211204JPT356</t>
  </si>
  <si>
    <t>GSK211204ZPS582</t>
  </si>
  <si>
    <t>GSK211204KRT037</t>
  </si>
  <si>
    <t>GSK211204JDO698</t>
  </si>
  <si>
    <t>GSK211204DGN276</t>
  </si>
  <si>
    <t>GSK211203YRT948</t>
  </si>
  <si>
    <t>GSK211203YWG847</t>
  </si>
  <si>
    <t>GSK211203KMT861</t>
  </si>
  <si>
    <t>GSK211204TUS352</t>
  </si>
  <si>
    <t>GSK211202GJD483</t>
  </si>
  <si>
    <t>GSK211204GIO751</t>
  </si>
  <si>
    <t>GSK211204ZYM697</t>
  </si>
  <si>
    <t>GSK211203QGC308</t>
  </si>
  <si>
    <t>GSK211204CMD584</t>
  </si>
  <si>
    <t>GSK211204HGZ319</t>
  </si>
  <si>
    <t>GSK211204PQO156</t>
  </si>
  <si>
    <t>GSK211204PJF348</t>
  </si>
  <si>
    <t>GSK211204GXH749</t>
  </si>
  <si>
    <t>GSK211204CSK657</t>
  </si>
  <si>
    <t>GSK211203FPE973</t>
  </si>
  <si>
    <t>GSK211204WSJ503</t>
  </si>
  <si>
    <t>GSK211204LIC287</t>
  </si>
  <si>
    <t>GSK211204PQZ283</t>
  </si>
  <si>
    <t>GSK211204WUZ906</t>
  </si>
  <si>
    <t>GSK211204JLG891</t>
  </si>
  <si>
    <t>GSK211202NSU724</t>
  </si>
  <si>
    <t>GSK211204JOL273</t>
  </si>
  <si>
    <t>GSK211204EJR932</t>
  </si>
  <si>
    <t>GSK211204YVO182</t>
  </si>
  <si>
    <t>GSK211204SEY685</t>
  </si>
  <si>
    <t>GSK211203YVT623</t>
  </si>
  <si>
    <t>GSK211204ASZ375</t>
  </si>
  <si>
    <t>GSK211204VLR647</t>
  </si>
  <si>
    <t>GSK211204NAV428</t>
  </si>
  <si>
    <t>GSK211204UEA659</t>
  </si>
  <si>
    <t>GSK211202TEG708</t>
  </si>
  <si>
    <t>GSK211202ZIA510</t>
  </si>
  <si>
    <t>GSK211204JAH124</t>
  </si>
  <si>
    <t>GSK211204HKA932</t>
  </si>
  <si>
    <t>GSK211204YTU529</t>
  </si>
  <si>
    <t>GSK211204IOX014</t>
  </si>
  <si>
    <t>GSK211204MDZ031</t>
  </si>
  <si>
    <t>GSK211202IFQ257</t>
  </si>
  <si>
    <t>GSK211204WKX350</t>
  </si>
  <si>
    <t>GSK211204BYD823</t>
  </si>
  <si>
    <t>GSK211204YOU579</t>
  </si>
  <si>
    <t>GSK211204EOT703</t>
  </si>
  <si>
    <t>GSK211204ZGP517</t>
  </si>
  <si>
    <t>GSK211204VKO986</t>
  </si>
  <si>
    <t>GSK211204QSZ736</t>
  </si>
  <si>
    <t>GSK211204VLF798</t>
  </si>
  <si>
    <t>GSK211204XKR892</t>
  </si>
  <si>
    <t>GSK211204GVD268</t>
  </si>
  <si>
    <t>GSK211204BJQ461</t>
  </si>
  <si>
    <t>GSK211204MQB273</t>
  </si>
  <si>
    <t>GSK211204ZNA084</t>
  </si>
  <si>
    <t>GSK211204XWG906</t>
  </si>
  <si>
    <t>DMD/2112/04/VEYR4826</t>
  </si>
  <si>
    <t>GSK211204UVB059</t>
  </si>
  <si>
    <t>GSK211202WZR769</t>
  </si>
  <si>
    <t>GSK211202PAE913</t>
  </si>
  <si>
    <t>GSK211204HEP463</t>
  </si>
  <si>
    <t>GSK211204BCG469</t>
  </si>
  <si>
    <t>GSK211204IVB763</t>
  </si>
  <si>
    <t>GSK211202TNQ016</t>
  </si>
  <si>
    <t>GSK211202WUX045</t>
  </si>
  <si>
    <t>GSK211204UXR514</t>
  </si>
  <si>
    <t>12/9/2021 FARHAN</t>
  </si>
  <si>
    <t>DMD/2112/04/AIEP6150</t>
  </si>
  <si>
    <t>GSK211204GQU654</t>
  </si>
  <si>
    <t>DMD/2112/05/UPXR1984</t>
  </si>
  <si>
    <t>GSK211205ANF067</t>
  </si>
  <si>
    <t>GSK211205QEG863</t>
  </si>
  <si>
    <t>GSK211205GVA453</t>
  </si>
  <si>
    <t>GSK211205IKY906</t>
  </si>
  <si>
    <t>GSK211205SZK563</t>
  </si>
  <si>
    <t>GSK211205FJT316</t>
  </si>
  <si>
    <t>GSK211205XZQ524</t>
  </si>
  <si>
    <t>GSK211205NBX491</t>
  </si>
  <si>
    <t>GSK211205EVU203</t>
  </si>
  <si>
    <t>GSK211205ONQ403</t>
  </si>
  <si>
    <t>GSK211205ALZ873</t>
  </si>
  <si>
    <t>GSK211205NAZ594</t>
  </si>
  <si>
    <t>GSK211205RMX487</t>
  </si>
  <si>
    <t>GSK211205YBW784</t>
  </si>
  <si>
    <t>GSK211205QTH742</t>
  </si>
  <si>
    <t>GSK211205SAZ482</t>
  </si>
  <si>
    <t>GSK211205VNF410</t>
  </si>
  <si>
    <t>GSK211205JPI180</t>
  </si>
  <si>
    <t>GSK211205YCQ319</t>
  </si>
  <si>
    <t>GSK211205OSY390</t>
  </si>
  <si>
    <t>GSK211205JNS572</t>
  </si>
  <si>
    <t>GSK211205LMR649</t>
  </si>
  <si>
    <t>GSK211205KJZ760</t>
  </si>
  <si>
    <t>GSK211205DLT048</t>
  </si>
  <si>
    <t>GSK211205WFT187</t>
  </si>
  <si>
    <t>GSK211205WEC780</t>
  </si>
  <si>
    <t>GSK211205WHB970</t>
  </si>
  <si>
    <t>GSK211205VYQ259</t>
  </si>
  <si>
    <t>GSK211205UEJ852</t>
  </si>
  <si>
    <t>GSK211205ITK467</t>
  </si>
  <si>
    <t>GSK211204RHY153</t>
  </si>
  <si>
    <t>GSK211205UDE240</t>
  </si>
  <si>
    <t>GSK211205NFY123</t>
  </si>
  <si>
    <t>GSK211204ARO836</t>
  </si>
  <si>
    <t>GSK211205QFT129</t>
  </si>
  <si>
    <t>GSK211205CZL729</t>
  </si>
  <si>
    <t>GSK211205CZD293</t>
  </si>
  <si>
    <t>GSK211205HAC290</t>
  </si>
  <si>
    <t>GSK211205LTB057</t>
  </si>
  <si>
    <t>GSK211205LNM905</t>
  </si>
  <si>
    <t>GSK211205VGY267</t>
  </si>
  <si>
    <t>GSK211205XJB862</t>
  </si>
  <si>
    <t>GSK211205SKL604</t>
  </si>
  <si>
    <t>GSK211204DPR802</t>
  </si>
  <si>
    <t>GSK211205MRY301</t>
  </si>
  <si>
    <t>GSK211205QPD785</t>
  </si>
  <si>
    <t>GSK211205RAJ785</t>
  </si>
  <si>
    <t>GSK211205GYW072</t>
  </si>
  <si>
    <t>GSK211205COQ702</t>
  </si>
  <si>
    <t>GSK211205EFB170</t>
  </si>
  <si>
    <t>GSK211205LCY964</t>
  </si>
  <si>
    <t>GSK211205VZC076</t>
  </si>
  <si>
    <t>GSK211205THJ896</t>
  </si>
  <si>
    <t>GSK211205RGH546</t>
  </si>
  <si>
    <t>GSK211205WOD392</t>
  </si>
  <si>
    <t>GSK211205GUT963</t>
  </si>
  <si>
    <t>GSK211205XUJ139</t>
  </si>
  <si>
    <t>GSK211205GXA465</t>
  </si>
  <si>
    <t>GSK071205FZT273</t>
  </si>
  <si>
    <t>GSK211205HOR307</t>
  </si>
  <si>
    <t>GSK211205YKS198</t>
  </si>
  <si>
    <t>GSK211205BOI439</t>
  </si>
  <si>
    <t>GSK211205UKQ346</t>
  </si>
  <si>
    <t>GSK211205JMD624</t>
  </si>
  <si>
    <t>GSK211205GRH820</t>
  </si>
  <si>
    <t>GSK211205HKG245</t>
  </si>
  <si>
    <t>DMD/2112/05/JMHD5193</t>
  </si>
  <si>
    <t>GSK211205UBN251</t>
  </si>
  <si>
    <t>GSK211205INT267</t>
  </si>
  <si>
    <t>`2</t>
  </si>
  <si>
    <t>DMD/2112/05/KRHN8472</t>
  </si>
  <si>
    <t>GSK211205TUQ613</t>
  </si>
  <si>
    <t>GSK211205WQM927</t>
  </si>
  <si>
    <t>GSK211205PXB610</t>
  </si>
  <si>
    <t>GSK211205HIL760</t>
  </si>
  <si>
    <t>GSK211205PKD160</t>
  </si>
  <si>
    <t>GSK211204XEO123</t>
  </si>
  <si>
    <t>GSK211205BPN870</t>
  </si>
  <si>
    <t>GSK211203DKQ389</t>
  </si>
  <si>
    <t>GSK211203NLO198</t>
  </si>
  <si>
    <t>GSK211203LWQ921</t>
  </si>
  <si>
    <t>GSK211203ZHR407</t>
  </si>
  <si>
    <t>GSK211203LCS173</t>
  </si>
  <si>
    <t>GSK211203ZOJ897</t>
  </si>
  <si>
    <t>GSK211205RZH687</t>
  </si>
  <si>
    <t>GSK211203BGS948</t>
  </si>
  <si>
    <t>GSK211204TLK258</t>
  </si>
  <si>
    <t>GSK211205DXY651</t>
  </si>
  <si>
    <t>GSK211204CIY876</t>
  </si>
  <si>
    <t>GSK211205BRX610</t>
  </si>
  <si>
    <t>GSK211205FXP526</t>
  </si>
  <si>
    <t>GSK211204ORV251</t>
  </si>
  <si>
    <t>GSK211205QKF235</t>
  </si>
  <si>
    <t>GSK211204IXP035</t>
  </si>
  <si>
    <t>GSK211205SCJ390</t>
  </si>
  <si>
    <t>GSK211205NXD284</t>
  </si>
  <si>
    <t>GSK211205YAF647</t>
  </si>
  <si>
    <t>GSK211205EDL809</t>
  </si>
  <si>
    <t>GSK211203VUR193</t>
  </si>
  <si>
    <t>GSK211205EFD038</t>
  </si>
  <si>
    <t>GSK211203EOH923</t>
  </si>
  <si>
    <t>GSK211205EYF526</t>
  </si>
  <si>
    <t>GSK211205ZTE439</t>
  </si>
  <si>
    <t>GSK211205NME068</t>
  </si>
  <si>
    <t>GSK211205YSZ861</t>
  </si>
  <si>
    <t>GSK211203TJO812</t>
  </si>
  <si>
    <t>GSK211205XUE596</t>
  </si>
  <si>
    <t>GSK211205LSM836</t>
  </si>
  <si>
    <t>GSK211205YPA941</t>
  </si>
  <si>
    <t>GSK211205BCS614</t>
  </si>
  <si>
    <t>GSK211205LRD091</t>
  </si>
  <si>
    <t>GSK211203XCF345</t>
  </si>
  <si>
    <t>GSK211205DOE048</t>
  </si>
  <si>
    <t>GSK211203DGO951</t>
  </si>
  <si>
    <t>GSK211205OPK356</t>
  </si>
  <si>
    <t>GSK211205VMF351</t>
  </si>
  <si>
    <t>GSK211204IVQ207</t>
  </si>
  <si>
    <t>GSK211205ZEH594</t>
  </si>
  <si>
    <t>GSK211205KPD791</t>
  </si>
  <si>
    <t>GSK211205IHY517</t>
  </si>
  <si>
    <t>GSK211205TUC748</t>
  </si>
  <si>
    <t>GSK211205HWG057</t>
  </si>
  <si>
    <t>GSK211205YJT160</t>
  </si>
  <si>
    <t>GSK211204PFV825</t>
  </si>
  <si>
    <t>GSK211205EIN528</t>
  </si>
  <si>
    <t>GSK211203SEL307</t>
  </si>
  <si>
    <t>GSK211205NLK198</t>
  </si>
  <si>
    <t>GSK211204AWU917</t>
  </si>
  <si>
    <t>GSK211205OXM572</t>
  </si>
  <si>
    <t>GSK211205NQI108</t>
  </si>
  <si>
    <t>GSK211205PKF547</t>
  </si>
  <si>
    <t>GSK211205PCS375</t>
  </si>
  <si>
    <t>GSK211205INJ208</t>
  </si>
  <si>
    <t>GSK211204LPX015</t>
  </si>
  <si>
    <t>GSK211203DIZ845</t>
  </si>
  <si>
    <t>GSK211205UPK952</t>
  </si>
  <si>
    <t>GSK211205DFV379</t>
  </si>
  <si>
    <t>GSK211205QDG503</t>
  </si>
  <si>
    <t>GSK211204YID982</t>
  </si>
  <si>
    <t>GSK211205ACZ386</t>
  </si>
  <si>
    <t>GSK211205ICV439</t>
  </si>
  <si>
    <t>GSK211205XRF197</t>
  </si>
  <si>
    <t>GSK211204FBS458</t>
  </si>
  <si>
    <t>GSK211204QZP512</t>
  </si>
  <si>
    <t>GSK211205IQA125</t>
  </si>
  <si>
    <t>GSK211205JAQ659</t>
  </si>
  <si>
    <t>GSK211205SLU495</t>
  </si>
  <si>
    <t>GSK211205PEZ427</t>
  </si>
  <si>
    <t>GSK211205IQM358</t>
  </si>
  <si>
    <t>GSK211204SEN408</t>
  </si>
  <si>
    <t>GSK211205PWT419</t>
  </si>
  <si>
    <t>GSK211204MGL476</t>
  </si>
  <si>
    <t>GSK211205SGX159</t>
  </si>
  <si>
    <t>GSK211205SWF573</t>
  </si>
  <si>
    <t>GSK211205SAU945</t>
  </si>
  <si>
    <t>GSK211205OJU936</t>
  </si>
  <si>
    <t>GSK211205BRL703</t>
  </si>
  <si>
    <t>GSK211205JLZ683</t>
  </si>
  <si>
    <t>GSK211203ACF175</t>
  </si>
  <si>
    <t>GSK211204SQU592</t>
  </si>
  <si>
    <t>GSK211205VSH107</t>
  </si>
  <si>
    <t>GSK211205GQD386</t>
  </si>
  <si>
    <t>GSK211204YNL839</t>
  </si>
  <si>
    <t>GSK211205VOL891</t>
  </si>
  <si>
    <t>GSK211203EHX749</t>
  </si>
  <si>
    <t>GSK211204ZMP254</t>
  </si>
  <si>
    <t>GSK211204WBH243</t>
  </si>
  <si>
    <t>GSK211205CIX481</t>
  </si>
  <si>
    <t>GSK211204YAL648</t>
  </si>
  <si>
    <t>GSK211205DMV351</t>
  </si>
  <si>
    <t>GSK211205KTZ908</t>
  </si>
  <si>
    <t>GSK211205DCM860</t>
  </si>
  <si>
    <t>GSK211205RKG751</t>
  </si>
  <si>
    <t>GSK211205MFX127</t>
  </si>
  <si>
    <t>GSK211204HZG631</t>
  </si>
  <si>
    <t>GSK211205OAF758</t>
  </si>
  <si>
    <t>GSK211205KOG416</t>
  </si>
  <si>
    <t>GSK211205YIU243</t>
  </si>
  <si>
    <t>GSK211205EJA791</t>
  </si>
  <si>
    <t>GSK211205LYW398</t>
  </si>
  <si>
    <t>GSK211205IWT947</t>
  </si>
  <si>
    <t>GSK211205TUF326</t>
  </si>
  <si>
    <t>GSK211204UBN894</t>
  </si>
  <si>
    <t>GSK211205EBG948</t>
  </si>
  <si>
    <t>GSK211205YAT780</t>
  </si>
  <si>
    <t>GSK211204WQV687</t>
  </si>
  <si>
    <t>GSK211205UJM785</t>
  </si>
  <si>
    <t>GSK211204DIP180</t>
  </si>
  <si>
    <t>GSK211205AKW140</t>
  </si>
  <si>
    <t>GSK211205VDN627</t>
  </si>
  <si>
    <t>GSK211205WKM049</t>
  </si>
  <si>
    <t>GSK211205VRH168</t>
  </si>
  <si>
    <t>GSK211205UZA063</t>
  </si>
  <si>
    <t>GSK211205AWR973</t>
  </si>
  <si>
    <t>GSK211205WCQ819</t>
  </si>
  <si>
    <t>GSK211204VBK974</t>
  </si>
  <si>
    <t>GSK211205UWZ203</t>
  </si>
  <si>
    <t>GSK211205WPK815</t>
  </si>
  <si>
    <t>GSK211205QMX176</t>
  </si>
  <si>
    <t>GSK211204QDK901</t>
  </si>
  <si>
    <t>GSK211205DXN276</t>
  </si>
  <si>
    <t>GSK211205NSD106</t>
  </si>
  <si>
    <t>GSK211205CXU029</t>
  </si>
  <si>
    <t>GSK211205XQH794</t>
  </si>
  <si>
    <t>GSK211203LRW847</t>
  </si>
  <si>
    <t>GSK211204DYP451</t>
  </si>
  <si>
    <t>GSK211204CJS890</t>
  </si>
  <si>
    <t>GSK211205MFL469</t>
  </si>
  <si>
    <t>GSK211205IJA016</t>
  </si>
  <si>
    <t>GSK211205YXK635</t>
  </si>
  <si>
    <t>GSK211205EJR180</t>
  </si>
  <si>
    <t>GSK211205PEK368</t>
  </si>
  <si>
    <t>GSK211205WAI863</t>
  </si>
  <si>
    <t>GSK211205CJY058</t>
  </si>
  <si>
    <t>GSK211205UGE302</t>
  </si>
  <si>
    <t>GSK211205BLK024</t>
  </si>
  <si>
    <t>GSK211205UWM652</t>
  </si>
  <si>
    <t>GSK211205IEV371</t>
  </si>
  <si>
    <t>GSK211205FDE048</t>
  </si>
  <si>
    <t>GSK211205AWM914</t>
  </si>
  <si>
    <t>GSK211205HYV280</t>
  </si>
  <si>
    <t>gsk211205sve482</t>
  </si>
  <si>
    <t>GSK211205VMK137</t>
  </si>
  <si>
    <t>GSK211205CML643</t>
  </si>
  <si>
    <t>GSK211205LRQ345</t>
  </si>
  <si>
    <t>GSK211205IOM621</t>
  </si>
  <si>
    <t>GSK211205OZK163</t>
  </si>
  <si>
    <t>GSK211205UFT640</t>
  </si>
  <si>
    <t>GSK211205HFI124</t>
  </si>
  <si>
    <t>GSK211205BCO179</t>
  </si>
  <si>
    <t>GSK211205QDZ870</t>
  </si>
  <si>
    <t>GSK211205GXP475</t>
  </si>
  <si>
    <t>GSK211204VKG264</t>
  </si>
  <si>
    <t>GSK211205TLS432</t>
  </si>
  <si>
    <t>GSK211204FBA914</t>
  </si>
  <si>
    <t>GSK211205LDY420</t>
  </si>
  <si>
    <t>GSK211205AIJ536</t>
  </si>
  <si>
    <t>GSK211205BDQ963</t>
  </si>
  <si>
    <t>GSK211205VNZ265</t>
  </si>
  <si>
    <t>GSK211205JOX764</t>
  </si>
  <si>
    <t>GSK211205JYS718</t>
  </si>
  <si>
    <t>gsk211203elr102</t>
  </si>
  <si>
    <t>GSK211205ZAD098</t>
  </si>
  <si>
    <t>GSK211204GSD496</t>
  </si>
  <si>
    <t>GSK211205KSG513</t>
  </si>
  <si>
    <t>GSK211205IMU921</t>
  </si>
  <si>
    <t>GSK211205EZT610</t>
  </si>
  <si>
    <t>GSK211205CPA318</t>
  </si>
  <si>
    <t>GSK211205GCL958</t>
  </si>
  <si>
    <t>GSK211205YDJ946</t>
  </si>
  <si>
    <t>GSK211205RIO598</t>
  </si>
  <si>
    <t>GSK211205BNP657</t>
  </si>
  <si>
    <t>GSK211204KJL257</t>
  </si>
  <si>
    <t>GSK211205URN258</t>
  </si>
  <si>
    <t>GSK211204BMI695</t>
  </si>
  <si>
    <t>GSK211205PIS503</t>
  </si>
  <si>
    <t>GSK211205IXR210</t>
  </si>
  <si>
    <t>GSK211205KOU376</t>
  </si>
  <si>
    <t>GSK211205XDU480</t>
  </si>
  <si>
    <t>GSK211205YJF952</t>
  </si>
  <si>
    <t>GSK211205OFJ901</t>
  </si>
  <si>
    <t>GSK211204LQZ805</t>
  </si>
  <si>
    <t>GSK211205TAC947</t>
  </si>
  <si>
    <t>GSK211205BQO672</t>
  </si>
  <si>
    <t>GSK211205XYU201</t>
  </si>
  <si>
    <t>GSK211205TYG081</t>
  </si>
  <si>
    <t>GSK211205VEU845</t>
  </si>
  <si>
    <t>GSK211205RDF245</t>
  </si>
  <si>
    <t>GSK211205ATD024</t>
  </si>
  <si>
    <t>GSK211205EHB026</t>
  </si>
  <si>
    <t>GSK211205UQM209</t>
  </si>
  <si>
    <t>GSK211205CXM253</t>
  </si>
  <si>
    <t>GSK211205KOI239</t>
  </si>
  <si>
    <t>GSK211205BFV917</t>
  </si>
  <si>
    <t>GSK211205MXC092</t>
  </si>
  <si>
    <t>GSK211205IMK937</t>
  </si>
  <si>
    <t>gsk211205wav235</t>
  </si>
  <si>
    <t>GSK211204WVI806</t>
  </si>
  <si>
    <t>GSK211204AXN269</t>
  </si>
  <si>
    <t>GSK211205IAK563</t>
  </si>
  <si>
    <t>GSK211205ZAS297</t>
  </si>
  <si>
    <t>GSK211203HRK071</t>
  </si>
  <si>
    <t>GSK211205FTY869</t>
  </si>
  <si>
    <t>GSK211205GMQ482</t>
  </si>
  <si>
    <t>GSK211205EMW162</t>
  </si>
  <si>
    <t>GSK211205RYQ731</t>
  </si>
  <si>
    <t>GSK211203ZIU837</t>
  </si>
  <si>
    <t>GSK211205ITP152</t>
  </si>
  <si>
    <t>GSK211204UMN157</t>
  </si>
  <si>
    <t>GSK211205ZAJ293</t>
  </si>
  <si>
    <t>GSK211205IMO620</t>
  </si>
  <si>
    <t>GSK211205SEQ351</t>
  </si>
  <si>
    <t>GSK211205WVQ943</t>
  </si>
  <si>
    <t>GSK211205DZC024</t>
  </si>
  <si>
    <t>GSK211205LPI539</t>
  </si>
  <si>
    <t>GSK211205PEF520</t>
  </si>
  <si>
    <t>GSK211205MIN247</t>
  </si>
  <si>
    <t>GSK211205UJD413</t>
  </si>
  <si>
    <t>GSK211205VCO306</t>
  </si>
  <si>
    <t>GSK211205MKN287</t>
  </si>
  <si>
    <t>GSK211205ZIF348</t>
  </si>
  <si>
    <t>GSK211205UOR753</t>
  </si>
  <si>
    <t>GSK211204VDQ510</t>
  </si>
  <si>
    <t>GSK211205CDJ475</t>
  </si>
  <si>
    <t>GSK211205SYT765</t>
  </si>
  <si>
    <t>GSK211205AWZ723</t>
  </si>
  <si>
    <t>GSK211205THK102</t>
  </si>
  <si>
    <t>GSK211205YSQ840</t>
  </si>
  <si>
    <t>GSK211205TFE916</t>
  </si>
  <si>
    <t>GSK211205XPQ521</t>
  </si>
  <si>
    <t>gsk211205pxt452</t>
  </si>
  <si>
    <t>GSK211205VDZ725</t>
  </si>
  <si>
    <t>GSK211205IKP379</t>
  </si>
  <si>
    <t>GSK211205KIL751</t>
  </si>
  <si>
    <t>GSK211204CXY275</t>
  </si>
  <si>
    <t>GSK211205YGA326</t>
  </si>
  <si>
    <t>GSK211205TMD248</t>
  </si>
  <si>
    <t>GSK211205VNJ597</t>
  </si>
  <si>
    <t>GSK211204KYC386</t>
  </si>
  <si>
    <t>GSK211204IQB427</t>
  </si>
  <si>
    <t>GSK211204KIC012</t>
  </si>
  <si>
    <t>GSK211205MSA246</t>
  </si>
  <si>
    <t>GSK211205ECU586</t>
  </si>
  <si>
    <t>GSK211205PER609</t>
  </si>
  <si>
    <t>DMD/2112/05/MIYU2785</t>
  </si>
  <si>
    <t>GSK211205FSX540</t>
  </si>
  <si>
    <t>GSK211204NZJ702</t>
  </si>
  <si>
    <t>GSK211204XLP258</t>
  </si>
  <si>
    <t>GSK211205QNS620</t>
  </si>
  <si>
    <t>GSK211204URH091</t>
  </si>
  <si>
    <t>GSK211205UYD079</t>
  </si>
  <si>
    <t>GSK211205VDM832</t>
  </si>
  <si>
    <t>GSK211203JRU035</t>
  </si>
  <si>
    <t>GSK211205KVB078</t>
  </si>
  <si>
    <t>GSK211204THQ912</t>
  </si>
  <si>
    <t>GSK211205MYO865</t>
  </si>
  <si>
    <t>DMD/2112/05/ZHDF2431</t>
  </si>
  <si>
    <t>DMD/2112/05/BZLO1398</t>
  </si>
  <si>
    <t>GSK211205KJL214</t>
  </si>
  <si>
    <t>GSK211205LSB408</t>
  </si>
  <si>
    <t>GSK211205RLN291</t>
  </si>
  <si>
    <t>GSK211205LGO654</t>
  </si>
  <si>
    <t>GSK211205LCW529</t>
  </si>
  <si>
    <t>DMD/2112/06/HZQK3604</t>
  </si>
  <si>
    <t>GSK211206MUN782</t>
  </si>
  <si>
    <t>GSK211206XYE507</t>
  </si>
  <si>
    <t>GSK211206HEN653</t>
  </si>
  <si>
    <t>GSK211206ONL760</t>
  </si>
  <si>
    <t>GSK211206EYF742</t>
  </si>
  <si>
    <t>GSK211205HRN310</t>
  </si>
  <si>
    <t>GSK211206SOJ271</t>
  </si>
  <si>
    <t>GSK211206QUM370</t>
  </si>
  <si>
    <t>GSK211206SZT972</t>
  </si>
  <si>
    <t>GSK211206LUP124</t>
  </si>
  <si>
    <t>GSK211205DAS716</t>
  </si>
  <si>
    <t>GSK211205XVB967</t>
  </si>
  <si>
    <t>GSK211206FMO705</t>
  </si>
  <si>
    <t>GSK211205TDM465</t>
  </si>
  <si>
    <t>GSK211206KNV459</t>
  </si>
  <si>
    <t>GSK211206JPV405</t>
  </si>
  <si>
    <t>GSK211205IDV701</t>
  </si>
  <si>
    <t>GSK211206QSC640</t>
  </si>
  <si>
    <t>DMD/2112/06/GZYR6291</t>
  </si>
  <si>
    <t>GSK211206XOS462</t>
  </si>
  <si>
    <t>GSK211206ICK508</t>
  </si>
  <si>
    <t>DMD/2112/06/CXGZ5142</t>
  </si>
  <si>
    <t>GSK211205IKS281</t>
  </si>
  <si>
    <t>GSK211206ZLS954</t>
  </si>
  <si>
    <t>GSK211205EFL614</t>
  </si>
  <si>
    <t>GSK211206KFI789</t>
  </si>
  <si>
    <t>GSK211206BWK473</t>
  </si>
  <si>
    <t>GSK211206KCD341</t>
  </si>
  <si>
    <t>GSK211205TOQ201</t>
  </si>
  <si>
    <t>GSK211205ACE673</t>
  </si>
  <si>
    <t>GSK211206TAM915</t>
  </si>
  <si>
    <t>GSK211206LJD509</t>
  </si>
  <si>
    <t>GSK211206IJW183</t>
  </si>
  <si>
    <t>GSK211206EPN637</t>
  </si>
  <si>
    <t>GSK211206EPM184</t>
  </si>
  <si>
    <t>GSK211206WFP236</t>
  </si>
  <si>
    <t>GSK211205YXZ568</t>
  </si>
  <si>
    <t>GSK211206TWF260</t>
  </si>
  <si>
    <t>GSK211205OPG641</t>
  </si>
  <si>
    <t>GSK211205AXR549</t>
  </si>
  <si>
    <t>GSK211206VEL640</t>
  </si>
  <si>
    <t>GSK211206CRL812</t>
  </si>
  <si>
    <t>GSK211206KUV417</t>
  </si>
  <si>
    <t>GSK211206PFH810</t>
  </si>
  <si>
    <t>GSK211206AYW246</t>
  </si>
  <si>
    <t>GSK211206XZQ156</t>
  </si>
  <si>
    <t>GSK211206QJP504</t>
  </si>
  <si>
    <t>GSK211206KYD390</t>
  </si>
  <si>
    <t>GSK211206FRV120</t>
  </si>
  <si>
    <t>GSK211205HUW612</t>
  </si>
  <si>
    <t>GSK211205RPZ760</t>
  </si>
  <si>
    <t>GSK211206BGD602</t>
  </si>
  <si>
    <t>GSK211206CQH106</t>
  </si>
  <si>
    <t>GSK211206ZAD614</t>
  </si>
  <si>
    <t>GSK211206NRC790</t>
  </si>
  <si>
    <t>GSK211206KCO031</t>
  </si>
  <si>
    <t>GSK211206OMR128</t>
  </si>
  <si>
    <t>GSK211206FOZ148</t>
  </si>
  <si>
    <t>GSK211206BQT027</t>
  </si>
  <si>
    <t>GSK211206XPC970</t>
  </si>
  <si>
    <t>GSK211206YAS094</t>
  </si>
  <si>
    <t>GSK211206AHC807</t>
  </si>
  <si>
    <t>GSK211206CPZ356</t>
  </si>
  <si>
    <t>GSK211206NUZ235</t>
  </si>
  <si>
    <t>GSK211206TCU409</t>
  </si>
  <si>
    <t>GSK211206QGE236</t>
  </si>
  <si>
    <t>GSK211205DEX360</t>
  </si>
  <si>
    <t>GSK211206XUF132</t>
  </si>
  <si>
    <t>GSK211206XCW309</t>
  </si>
  <si>
    <t>GSK211205ENV319</t>
  </si>
  <si>
    <t>GSK211205ZGI271</t>
  </si>
  <si>
    <t>GSK211206TWC926</t>
  </si>
  <si>
    <t>GSK211206GOX520</t>
  </si>
  <si>
    <t>GSK211206TMA410</t>
  </si>
  <si>
    <t>GSK211206UQY934</t>
  </si>
  <si>
    <t>GSK211206UOC143</t>
  </si>
  <si>
    <t>GSK211205AYT935</t>
  </si>
  <si>
    <t>GSK211205EMP847</t>
  </si>
  <si>
    <t>GSK211206FGI026</t>
  </si>
  <si>
    <t>GSK211206AUD581</t>
  </si>
  <si>
    <t>GSK211206NMC467</t>
  </si>
  <si>
    <t>GSK211206OYR813</t>
  </si>
  <si>
    <t>GSK211206ZKN943</t>
  </si>
  <si>
    <t>GSK211206OVU410</t>
  </si>
  <si>
    <t>GSK211206EWY831</t>
  </si>
  <si>
    <t>GSK211206RXG129</t>
  </si>
  <si>
    <t>GSK211205KPS873</t>
  </si>
  <si>
    <t>DMD/2112/06/TKMC6504</t>
  </si>
  <si>
    <t>GSK211205RXH263</t>
  </si>
  <si>
    <t>GSK211206SMN784</t>
  </si>
  <si>
    <t>GSK211205WMG249</t>
  </si>
  <si>
    <t>GSK211206JZS387</t>
  </si>
  <si>
    <t>GSK211206ZTW092</t>
  </si>
  <si>
    <t>DMD/2112/06/PEUQ4736</t>
  </si>
  <si>
    <t>GSK211205HVZ542</t>
  </si>
  <si>
    <t>GSK211205AKQ083</t>
  </si>
  <si>
    <t>GSK211205DYL952</t>
  </si>
  <si>
    <t>DMD/2112/06/FGBP9173</t>
  </si>
  <si>
    <t>GSK211205MQG401</t>
  </si>
  <si>
    <t>GSK211205BMC539</t>
  </si>
  <si>
    <t>GSK211205KAM764</t>
  </si>
  <si>
    <t>GSK211205ESD201</t>
  </si>
  <si>
    <t>GSK211205KNQ583</t>
  </si>
  <si>
    <t>GSK211205FEB027</t>
  </si>
  <si>
    <t>GSK211205HEI289</t>
  </si>
  <si>
    <t>GSK211205VWQ426</t>
  </si>
  <si>
    <t>GSK211205WBA903</t>
  </si>
  <si>
    <t>GSK211205WTH618</t>
  </si>
  <si>
    <t>GSK211205FLQ419</t>
  </si>
  <si>
    <t>DMD/2112/07/DIXW2719</t>
  </si>
  <si>
    <t>GSK211207QFI638</t>
  </si>
  <si>
    <t>GSK211206JFO604</t>
  </si>
  <si>
    <t>GSK211207ECL497</t>
  </si>
  <si>
    <t>GSK211207RXC513</t>
  </si>
  <si>
    <t>GSK211207AZN261</t>
  </si>
  <si>
    <t>GSK211207SCE162</t>
  </si>
  <si>
    <t>GSK211207ZYP396</t>
  </si>
  <si>
    <t>GSK211207NCQ126</t>
  </si>
  <si>
    <t>GSK211207KEZ758</t>
  </si>
  <si>
    <t>GSK211207QKI825</t>
  </si>
  <si>
    <t>GSK211207FND512</t>
  </si>
  <si>
    <t>GSK211207TPR485</t>
  </si>
  <si>
    <t>GSK211207NBD068</t>
  </si>
  <si>
    <t>GSK211207GIL918</t>
  </si>
  <si>
    <t>GSK211207ARX729</t>
  </si>
  <si>
    <t>GSK211207LIZ406</t>
  </si>
  <si>
    <t>GSK211207QYR780</t>
  </si>
  <si>
    <t>GSK211207YLP543</t>
  </si>
  <si>
    <t>GSK211207VMF932</t>
  </si>
  <si>
    <t>GSK211207JEW971</t>
  </si>
  <si>
    <t>GSK211206AVE476</t>
  </si>
  <si>
    <t>GSK211207ESO620</t>
  </si>
  <si>
    <t>GSK211207LTB430</t>
  </si>
  <si>
    <t>GSK211207WOQ271</t>
  </si>
  <si>
    <t>GSK211207FMV609</t>
  </si>
  <si>
    <t>GSK211207CVS493</t>
  </si>
  <si>
    <t>GSK211207EWP618</t>
  </si>
  <si>
    <t>GSK211207GIN051</t>
  </si>
  <si>
    <t>GSK211207AKV401</t>
  </si>
  <si>
    <t>GSK211207ZXV976</t>
  </si>
  <si>
    <t>GSK211207FOP962</t>
  </si>
  <si>
    <t>GSK211207VOQ078</t>
  </si>
  <si>
    <t>GSK211206JBT804</t>
  </si>
  <si>
    <t>GSK211207PVH645</t>
  </si>
  <si>
    <t>GSK211207WKQ612</t>
  </si>
  <si>
    <t>GSK211207MDY973</t>
  </si>
  <si>
    <t>GSK211206BDG652</t>
  </si>
  <si>
    <t>GSK211207XFR670</t>
  </si>
  <si>
    <t>GSK211206MGJ427</t>
  </si>
  <si>
    <t>GSK211207YOM785</t>
  </si>
  <si>
    <t>GSK211207TZS310</t>
  </si>
  <si>
    <t>GSK211207WQN628</t>
  </si>
  <si>
    <t>GSK211207VJI359</t>
  </si>
  <si>
    <t>GSK211207SVL967</t>
  </si>
  <si>
    <t>GSK211207KTC278</t>
  </si>
  <si>
    <t>GSK211207PZJ781</t>
  </si>
  <si>
    <t>GSK211207JUW806</t>
  </si>
  <si>
    <t>GSK211207ACB653</t>
  </si>
  <si>
    <t>GSK211206EIJ054</t>
  </si>
  <si>
    <t>GSK211207CHV826</t>
  </si>
  <si>
    <t>GSK211207COA678</t>
  </si>
  <si>
    <t>GSK211207JXQ147</t>
  </si>
  <si>
    <t>GSK211207VAW630</t>
  </si>
  <si>
    <t>GSK211207HZJ567</t>
  </si>
  <si>
    <t>GSK211207ZQJ370</t>
  </si>
  <si>
    <t>GSK211207IJR873</t>
  </si>
  <si>
    <t>DMD/2112/07/STXI9813</t>
  </si>
  <si>
    <t>GSK211207ITQ534</t>
  </si>
  <si>
    <t>GSK211207TSD984</t>
  </si>
  <si>
    <t>GSK211207DNW714</t>
  </si>
  <si>
    <t>12/11/2021 FERI</t>
  </si>
  <si>
    <t>DMD/2112/07/PHGD1867</t>
  </si>
  <si>
    <t>GSK211207JYS589</t>
  </si>
  <si>
    <t>GSK211205GCY428</t>
  </si>
  <si>
    <t>GSK211207RSY835</t>
  </si>
  <si>
    <t>GSK211207ICB304</t>
  </si>
  <si>
    <t>GSK211207OHN193</t>
  </si>
  <si>
    <t>GSK211207VMY690</t>
  </si>
  <si>
    <t>GSK211207RCE217</t>
  </si>
  <si>
    <t>GSK211207RNM531</t>
  </si>
  <si>
    <t>GSK211207BXA934</t>
  </si>
  <si>
    <t>GSK211207NMV491</t>
  </si>
  <si>
    <t>GSK211207QNA264</t>
  </si>
  <si>
    <t>GSK211207ZMY390</t>
  </si>
  <si>
    <t>GSK211207IYU648</t>
  </si>
  <si>
    <t>GSK211207STQ748</t>
  </si>
  <si>
    <t>GSK211205TBQ341</t>
  </si>
  <si>
    <t>GSK211207MGZ415</t>
  </si>
  <si>
    <t>GSK211207UBV107</t>
  </si>
  <si>
    <t>GSK211207CZF875</t>
  </si>
  <si>
    <t>GSK211207FBZ389</t>
  </si>
  <si>
    <t>GSK211207XMO589</t>
  </si>
  <si>
    <t>GSK211207NJV185</t>
  </si>
  <si>
    <t>GSK211206NFI289</t>
  </si>
  <si>
    <t>GSK211207IRF190</t>
  </si>
  <si>
    <t>GSK211207GQV012</t>
  </si>
  <si>
    <t>GSK211207LAF218</t>
  </si>
  <si>
    <t>GSK211207VLA687</t>
  </si>
  <si>
    <t>GSK211207CTW437</t>
  </si>
  <si>
    <t>GSK211207KUO657</t>
  </si>
  <si>
    <t>GSK211207RMF180</t>
  </si>
  <si>
    <t>GSK211207WUS594</t>
  </si>
  <si>
    <t>GSK211207ZNP602</t>
  </si>
  <si>
    <t>GSK211207UIN716</t>
  </si>
  <si>
    <t>GSK211207HKP106</t>
  </si>
  <si>
    <t>GSK211207HLE561</t>
  </si>
  <si>
    <t>GSK211207LVP219</t>
  </si>
  <si>
    <t>GSK211207SYV307</t>
  </si>
  <si>
    <t>GSK211207XRN923</t>
  </si>
  <si>
    <t>GSK211207HSV042</t>
  </si>
  <si>
    <t>GSK211207ADR067</t>
  </si>
  <si>
    <t>GSK211207EVS570</t>
  </si>
  <si>
    <t>GSK211207VUP146</t>
  </si>
  <si>
    <t>GSK211207PJQ768</t>
  </si>
  <si>
    <t>GSK211206OEX847</t>
  </si>
  <si>
    <t>GSK211207DHM312</t>
  </si>
  <si>
    <t>GSK211207UJM620</t>
  </si>
  <si>
    <t>GSK211207FDT814</t>
  </si>
  <si>
    <t>GSK211207ORX853</t>
  </si>
  <si>
    <t>GSK211207WJB516</t>
  </si>
  <si>
    <t>GSK211207JXW371</t>
  </si>
  <si>
    <t>GSK211207RCB201</t>
  </si>
  <si>
    <t>GSK211207IEL956</t>
  </si>
  <si>
    <t>GSK211207VNF502</t>
  </si>
  <si>
    <t>GSK211207ISU932</t>
  </si>
  <si>
    <t>GSK211207QKM748</t>
  </si>
  <si>
    <t>GSK211207ZDV845</t>
  </si>
  <si>
    <t>GSK211205SNL261</t>
  </si>
  <si>
    <t>GSK211207QAU097</t>
  </si>
  <si>
    <t>GSK211206QKZ170</t>
  </si>
  <si>
    <t>GSK211207XRA348</t>
  </si>
  <si>
    <t>GSK211207DWC715</t>
  </si>
  <si>
    <t>GSK211207AEH801</t>
  </si>
  <si>
    <t>GSK211207MGO482</t>
  </si>
  <si>
    <t>GSK211207RGC704</t>
  </si>
  <si>
    <t>GSK211207MUR982</t>
  </si>
  <si>
    <t>GSK211207MVX761</t>
  </si>
  <si>
    <t>GSK211207YRG914</t>
  </si>
  <si>
    <t>GSK211207MLY186</t>
  </si>
  <si>
    <t>GSK211207LBK498</t>
  </si>
  <si>
    <t>GSK211207TNZ549</t>
  </si>
  <si>
    <t>GSK211207AFI014</t>
  </si>
  <si>
    <t>GSK211207LXP068</t>
  </si>
  <si>
    <t>GSK211207BQF125</t>
  </si>
  <si>
    <t>GSK211207KJP623</t>
  </si>
  <si>
    <t>GSK211207YXE497</t>
  </si>
  <si>
    <t>GSK211207FTX175</t>
  </si>
  <si>
    <t>GSK211207ZLU506</t>
  </si>
  <si>
    <t>GSK211207YLB951</t>
  </si>
  <si>
    <t>GSK211207SZQ206</t>
  </si>
  <si>
    <t>GSK211207IXM623</t>
  </si>
  <si>
    <t>GSK211207SVH280</t>
  </si>
  <si>
    <t>GSK211207GCZ135</t>
  </si>
  <si>
    <t>GSK211207JZC089</t>
  </si>
  <si>
    <t>GSK211207IJU406</t>
  </si>
  <si>
    <t>GSK211207SBZ947</t>
  </si>
  <si>
    <t>GSK211207OKS701</t>
  </si>
  <si>
    <t>GSK211206LVQ389</t>
  </si>
  <si>
    <t>GSK211207BCA175</t>
  </si>
  <si>
    <t>GSK211207WTP031</t>
  </si>
  <si>
    <t>GSK211207YNF107</t>
  </si>
  <si>
    <t>GSK211207KWA237</t>
  </si>
  <si>
    <t>GSK211207TXU194</t>
  </si>
  <si>
    <t>GSK211207DLA754</t>
  </si>
  <si>
    <t>GSK211207CWG210</t>
  </si>
  <si>
    <t>GSK211207NVW324</t>
  </si>
  <si>
    <t>GSK211207HXE295</t>
  </si>
  <si>
    <t>GSK211207YSQ059</t>
  </si>
  <si>
    <t>GSK211207CBV842</t>
  </si>
  <si>
    <t>GSK211207FAZ942</t>
  </si>
  <si>
    <t>GSK211207UPZ395</t>
  </si>
  <si>
    <t>GSK211207NYH946</t>
  </si>
  <si>
    <t>GSK211207FIB278</t>
  </si>
  <si>
    <t>GSK211207MCH681</t>
  </si>
  <si>
    <t>GSK211207AIH671</t>
  </si>
  <si>
    <t>GSK211207BKP360</t>
  </si>
  <si>
    <t>GSK211207DZH265</t>
  </si>
  <si>
    <t>GSK211207LOG709</t>
  </si>
  <si>
    <t>GSK211207UFE059</t>
  </si>
  <si>
    <t>GSK211207YBM652</t>
  </si>
  <si>
    <t>GSK211207OYX379</t>
  </si>
  <si>
    <t>GSK211207CMF034</t>
  </si>
  <si>
    <t>GSK211207QYM754</t>
  </si>
  <si>
    <t>GSK211207VQD723</t>
  </si>
  <si>
    <t>GSK211207GVS760</t>
  </si>
  <si>
    <t>GSK211207CKE374</t>
  </si>
  <si>
    <t>GSK211207TJN123</t>
  </si>
  <si>
    <t>GSK211207XIT625</t>
  </si>
  <si>
    <t>GSK211205OWF302</t>
  </si>
  <si>
    <t>GSK211207FTB086</t>
  </si>
  <si>
    <t>GSK211207ULA296</t>
  </si>
  <si>
    <t>GSK211207DSX501</t>
  </si>
  <si>
    <t>GSK211207NGX146</t>
  </si>
  <si>
    <t>GSK211207WTA234</t>
  </si>
  <si>
    <t>GSK211207UGR843</t>
  </si>
  <si>
    <t>GSK211206ISV205</t>
  </si>
  <si>
    <t>GSK211207TVU908</t>
  </si>
  <si>
    <t>GSK211207BJQ764</t>
  </si>
  <si>
    <t>GSK211205IPY529</t>
  </si>
  <si>
    <t>GSK211207HMA519</t>
  </si>
  <si>
    <t>GSK211207YOF205</t>
  </si>
  <si>
    <t>GSK211207YVE769</t>
  </si>
  <si>
    <t>GSK211207BCN213</t>
  </si>
  <si>
    <t>GSK211207XQO564</t>
  </si>
  <si>
    <t>GSK211207LAE123</t>
  </si>
  <si>
    <t>GSK211207TEN972</t>
  </si>
  <si>
    <t>GSK211207TAJ108</t>
  </si>
  <si>
    <t>GSK211207ODJ437</t>
  </si>
  <si>
    <t>GSK211207HWP934</t>
  </si>
  <si>
    <t>GSK211207YFA385</t>
  </si>
  <si>
    <t>GSK211206QEB395</t>
  </si>
  <si>
    <t>GSK211207PAV514</t>
  </si>
  <si>
    <t>GSK211207HWU379</t>
  </si>
  <si>
    <t>GSK211206CTJ194</t>
  </si>
  <si>
    <t>GSK211207XCW351</t>
  </si>
  <si>
    <t>GSK211207DBM734</t>
  </si>
  <si>
    <t>GSK211207IUW307</t>
  </si>
  <si>
    <t>GSK211206VIT790</t>
  </si>
  <si>
    <t>GSK211207VMG357</t>
  </si>
  <si>
    <t>GSK211207MJW326</t>
  </si>
  <si>
    <t>GSK211207JOS781</t>
  </si>
  <si>
    <t>GSK211207EFY431</t>
  </si>
  <si>
    <t>GSK211207NQI817</t>
  </si>
  <si>
    <t>GSK211207VPD549</t>
  </si>
  <si>
    <t>GSK211207NVO085</t>
  </si>
  <si>
    <t>GSK211207XDU058</t>
  </si>
  <si>
    <t>GSK211207VLZ182</t>
  </si>
  <si>
    <t>GSK211207SQU369</t>
  </si>
  <si>
    <t>GSK211207HKZ294</t>
  </si>
  <si>
    <t>GSK211207JLE574</t>
  </si>
  <si>
    <t>GSK211207RQD143</t>
  </si>
  <si>
    <t>GSK211207WXG739</t>
  </si>
  <si>
    <t>GSK211207PRU459</t>
  </si>
  <si>
    <t>GSK211207PKF520</t>
  </si>
  <si>
    <t>GSK211207INK093</t>
  </si>
  <si>
    <t>GSK211207PSC512</t>
  </si>
  <si>
    <t>GSK211207WJE026</t>
  </si>
  <si>
    <t>GSK211207GNV128</t>
  </si>
  <si>
    <t>GSK211207QNV837</t>
  </si>
  <si>
    <t>GSK211205GMW139</t>
  </si>
  <si>
    <t>GSK211207JQZ159</t>
  </si>
  <si>
    <t>GSK211207RWH045</t>
  </si>
  <si>
    <t>GSK211207LDQ316</t>
  </si>
  <si>
    <t>GSK211205QRV389</t>
  </si>
  <si>
    <t>GSK211207IOG281</t>
  </si>
  <si>
    <t>GSK211207EIG264</t>
  </si>
  <si>
    <t>GSK211207LRS013</t>
  </si>
  <si>
    <t>GSK211207DKY372</t>
  </si>
  <si>
    <t>GSK211207WEA463</t>
  </si>
  <si>
    <t>GSK211207OTQ086</t>
  </si>
  <si>
    <t>GSK211207ZXG254</t>
  </si>
  <si>
    <t>GSK211207WOS870</t>
  </si>
  <si>
    <t>GSK211207LZI901</t>
  </si>
  <si>
    <t>GSK211207BPR872</t>
  </si>
  <si>
    <t>GSK211206NMK639</t>
  </si>
  <si>
    <t>GSK211207DST230</t>
  </si>
  <si>
    <t>GSK211207JHF083</t>
  </si>
  <si>
    <t>GSK211207XSC780</t>
  </si>
  <si>
    <t>GSK211207TPD925</t>
  </si>
  <si>
    <t>GSK211207VTK978</t>
  </si>
  <si>
    <t>GSK211207YPT926</t>
  </si>
  <si>
    <t>GSK211207SKG541</t>
  </si>
  <si>
    <t>GSK211207UKM429</t>
  </si>
  <si>
    <t>GSK211207PYZ971</t>
  </si>
  <si>
    <t>GSK211207GZM145</t>
  </si>
  <si>
    <t>GSK211207XLS692</t>
  </si>
  <si>
    <t>GSK211207BGH406</t>
  </si>
  <si>
    <t>GSK211207DXP053</t>
  </si>
  <si>
    <t>GSK211207BDJ081</t>
  </si>
  <si>
    <t>GSK211207JAW280</t>
  </si>
  <si>
    <t>GSK211207ANV398</t>
  </si>
  <si>
    <t>GSK211207DTK620</t>
  </si>
  <si>
    <t>DMD/2112/07/QCSY6840</t>
  </si>
  <si>
    <t>GSK211206OCL736</t>
  </si>
  <si>
    <t>GSK211207PHS431</t>
  </si>
  <si>
    <t>GSK211206YEM694</t>
  </si>
  <si>
    <t>GSK211207NGZ920</t>
  </si>
  <si>
    <t>GSK211205VRX762</t>
  </si>
  <si>
    <t>GSK211207FYS896</t>
  </si>
  <si>
    <t>GSK211207QVH398</t>
  </si>
  <si>
    <t>GSK211206WIP586</t>
  </si>
  <si>
    <t>DMD/2112/07/IFQK4389</t>
  </si>
  <si>
    <t>GSK211207PNQ153</t>
  </si>
  <si>
    <t>GSK211207SQC074</t>
  </si>
  <si>
    <t>GSK211207FQG679</t>
  </si>
  <si>
    <t>GSK211207VTZ924</t>
  </si>
  <si>
    <t>GSK211207WMJ502</t>
  </si>
  <si>
    <t>GSK211207DUN163</t>
  </si>
  <si>
    <t>GSK211207WQU734</t>
  </si>
  <si>
    <t>GSK211207QTU647</t>
  </si>
  <si>
    <t>GSK211207VAJ296</t>
  </si>
  <si>
    <t>GSK211207FBX293</t>
  </si>
  <si>
    <t>GSK211206LFY347</t>
  </si>
  <si>
    <t>GSK211207KWD078</t>
  </si>
  <si>
    <t>GSK211207NSA541</t>
  </si>
  <si>
    <t>GSK211207YQU382</t>
  </si>
  <si>
    <t>GSK211207FPI943</t>
  </si>
  <si>
    <t>GSK211207ZMH651</t>
  </si>
  <si>
    <t>GSK211206VZF687</t>
  </si>
  <si>
    <t>GSK211207GPW524</t>
  </si>
  <si>
    <t>GSK211207RJC135</t>
  </si>
  <si>
    <t>GSK211206YEM059</t>
  </si>
  <si>
    <t>GSK211207RHT872</t>
  </si>
  <si>
    <t>GSK211207ZBL872</t>
  </si>
  <si>
    <t>GSK211207YMR950</t>
  </si>
  <si>
    <t>GSK211207BZS947</t>
  </si>
  <si>
    <t>GSK211207FBD618</t>
  </si>
  <si>
    <t>GSK211207ZDW967</t>
  </si>
  <si>
    <t>GSK211207JTB549</t>
  </si>
  <si>
    <t>GSK211207IYG293</t>
  </si>
  <si>
    <t>GSK211207YOW728</t>
  </si>
  <si>
    <t>GSK211207ZTA703</t>
  </si>
  <si>
    <t>GSK211207TVU250</t>
  </si>
  <si>
    <t>GSK211207PFW465</t>
  </si>
  <si>
    <t>GSK211207QCT096</t>
  </si>
  <si>
    <t>GSK211207JHG342</t>
  </si>
  <si>
    <t>GSK211207GMS483</t>
  </si>
  <si>
    <t>GSK211207TKV173</t>
  </si>
  <si>
    <t>GSK211207LXA895</t>
  </si>
  <si>
    <t>GSK211207ZKF196</t>
  </si>
  <si>
    <t>GSK211207NMS654</t>
  </si>
  <si>
    <t>GSK211206BAN129</t>
  </si>
  <si>
    <t>GSK211207UEB037</t>
  </si>
  <si>
    <t>GSK211207JIN314</t>
  </si>
  <si>
    <t>GSK211207KCD306</t>
  </si>
  <si>
    <t>GSK211207BHD653</t>
  </si>
  <si>
    <t>GSK211206DFJ195</t>
  </si>
  <si>
    <t>GSK211207JZX056</t>
  </si>
  <si>
    <t>GSK211207ORL567</t>
  </si>
  <si>
    <t>GSK211207GYH825</t>
  </si>
  <si>
    <t>GSK211207URH067</t>
  </si>
  <si>
    <t>GSK211207WEN071</t>
  </si>
  <si>
    <t>GSK211207ONP037</t>
  </si>
  <si>
    <t>GSK211207HAK904</t>
  </si>
  <si>
    <t>GSK211207IHB307</t>
  </si>
  <si>
    <t>GSK211207LBW293</t>
  </si>
  <si>
    <t>GSK211206NHT620</t>
  </si>
  <si>
    <t>GSK211207QNK527</t>
  </si>
  <si>
    <t>DMD/2112/07/HESP6078</t>
  </si>
  <si>
    <t>GSK211207KXC964</t>
  </si>
  <si>
    <t>GSK211207GHP015</t>
  </si>
  <si>
    <t>GSK211207PES187</t>
  </si>
  <si>
    <t>GSK211207WGX032</t>
  </si>
  <si>
    <t>GSK211207HZO386</t>
  </si>
  <si>
    <t>GSK211207VRJ618</t>
  </si>
  <si>
    <t>GSK211207FLB763</t>
  </si>
  <si>
    <t>GSK211207VQB971</t>
  </si>
  <si>
    <t>GSK211207WNF618</t>
  </si>
  <si>
    <t>GSK211207YNU936</t>
  </si>
  <si>
    <t>GSK211207CGW327</t>
  </si>
  <si>
    <t>GSK211207DBE390</t>
  </si>
  <si>
    <t>GSK211207PDR543</t>
  </si>
  <si>
    <t>GSK211207RUW237</t>
  </si>
  <si>
    <t>GSK211207NZB815</t>
  </si>
  <si>
    <t>DMD/2112/08/JSED9532</t>
  </si>
  <si>
    <t>GSK211208HOV290</t>
  </si>
  <si>
    <t>GSK211208BIY734</t>
  </si>
  <si>
    <t>GSK211208FPM140</t>
  </si>
  <si>
    <t>GSK211208QYV735</t>
  </si>
  <si>
    <t>GSK211208AJM678</t>
  </si>
  <si>
    <t>GSK211208YUS453</t>
  </si>
  <si>
    <t>GSK211207DZT598</t>
  </si>
  <si>
    <t>GSK211208SNI927</t>
  </si>
  <si>
    <t>GSK211208EOP458</t>
  </si>
  <si>
    <t>GSK211208XUW672</t>
  </si>
  <si>
    <t>GSK211208EIH247</t>
  </si>
  <si>
    <t>GSK211208XAZ256</t>
  </si>
  <si>
    <t>GSK211208BUG643</t>
  </si>
  <si>
    <t>GSK211208FNC619</t>
  </si>
  <si>
    <t>GSK211208GQY280</t>
  </si>
  <si>
    <t>GSK211208ACM419</t>
  </si>
  <si>
    <t>GSK211208FRU162</t>
  </si>
  <si>
    <t>GSK211208TYS345</t>
  </si>
  <si>
    <t>GSK211208ZHT910</t>
  </si>
  <si>
    <t>GSK211208RJW019</t>
  </si>
  <si>
    <t>GSK211208SMN598</t>
  </si>
  <si>
    <t>GSK211208XWN490</t>
  </si>
  <si>
    <t>GSK211208MCN489</t>
  </si>
  <si>
    <t>GSK211208EAJ625</t>
  </si>
  <si>
    <t>GSK211208BWY615</t>
  </si>
  <si>
    <t>GSK211208BGK594</t>
  </si>
  <si>
    <t>GSK211207ZVR405</t>
  </si>
  <si>
    <t>GSK211208LGE847</t>
  </si>
  <si>
    <t>GSK211208JLH174</t>
  </si>
  <si>
    <t>GSK211208ICR132</t>
  </si>
  <si>
    <t>GSK211207WTZ589</t>
  </si>
  <si>
    <t>GSK211208VAS649</t>
  </si>
  <si>
    <t>GSK211208ZDO970</t>
  </si>
  <si>
    <t>GSK211208KEJ625</t>
  </si>
  <si>
    <t>GSK211207SZU230</t>
  </si>
  <si>
    <t>GSK211208FEL168</t>
  </si>
  <si>
    <t>GSK211208PJS176</t>
  </si>
  <si>
    <t>GSK211207CJG036</t>
  </si>
  <si>
    <t>GSK211208YKW724</t>
  </si>
  <si>
    <t>GSK211208UXM672</t>
  </si>
  <si>
    <t>GSK211208AGS968</t>
  </si>
  <si>
    <t>GSK211208CIA982</t>
  </si>
  <si>
    <t>GSK211208DEC215</t>
  </si>
  <si>
    <t>GSK211208SHM193</t>
  </si>
  <si>
    <t>GSK211208IWU012</t>
  </si>
  <si>
    <t>GSK211207QZW208</t>
  </si>
  <si>
    <t>GSK211208DRN592</t>
  </si>
  <si>
    <t>GSK211208KDO502</t>
  </si>
  <si>
    <t>GSK211208SHJ039</t>
  </si>
  <si>
    <t>GSK211208FBM318</t>
  </si>
  <si>
    <t>GSK211208ZIU780</t>
  </si>
  <si>
    <t>GSK211208CQB036</t>
  </si>
  <si>
    <t>GSK211208BJZ608</t>
  </si>
  <si>
    <t>GSK211208URM084</t>
  </si>
  <si>
    <t>GSK211208SLW305</t>
  </si>
  <si>
    <t>GSK211208BSY806</t>
  </si>
  <si>
    <t>GSK211208GTD053</t>
  </si>
  <si>
    <t>GSK211208QPY936</t>
  </si>
  <si>
    <t>GSK211208YWP943</t>
  </si>
  <si>
    <t>DMD/2112/08/TVPI0739</t>
  </si>
  <si>
    <t>GSK211208QYK576</t>
  </si>
  <si>
    <t>GSK211208YDU920</t>
  </si>
  <si>
    <t>GSK211208MJW893</t>
  </si>
  <si>
    <t>1`</t>
  </si>
  <si>
    <t>DMD/2112/08/INSC2951</t>
  </si>
  <si>
    <t>GSK211208EUQ891</t>
  </si>
  <si>
    <t>GSK211207GUZ586</t>
  </si>
  <si>
    <t>GSK211208OHF426</t>
  </si>
  <si>
    <t>GSK211208FGV968</t>
  </si>
  <si>
    <t>GSK211207ZLI195</t>
  </si>
  <si>
    <t>GSK211208VIK012</t>
  </si>
  <si>
    <t>GSK211207LFG061</t>
  </si>
  <si>
    <t>GSK211208ZQE302</t>
  </si>
  <si>
    <t>GSK211208DXJ194</t>
  </si>
  <si>
    <t>GSK211208XYE539</t>
  </si>
  <si>
    <t>GSK211208ZDB708</t>
  </si>
  <si>
    <t>GSK211208XAT169</t>
  </si>
  <si>
    <t>GSK211208XYH283</t>
  </si>
  <si>
    <t>GSK211207EPR702</t>
  </si>
  <si>
    <t>GSK211207FRL935</t>
  </si>
  <si>
    <t>GSK211208FGD690</t>
  </si>
  <si>
    <t>GSK211208BXV826</t>
  </si>
  <si>
    <t>GSK211207YFZ593</t>
  </si>
  <si>
    <t>GSK211208TSJ614</t>
  </si>
  <si>
    <t>GSK211208ANV732</t>
  </si>
  <si>
    <t>GSK211208IAE468</t>
  </si>
  <si>
    <t>GSK211208LXG741</t>
  </si>
  <si>
    <t>GSK211207XNR956</t>
  </si>
  <si>
    <t>GSK211207WNM452</t>
  </si>
  <si>
    <t>GSK211208UNG379</t>
  </si>
  <si>
    <t>GSK211208LZE621</t>
  </si>
  <si>
    <t>GSK211208MAR467</t>
  </si>
  <si>
    <t>GSK211207RQL271</t>
  </si>
  <si>
    <t>GSK211208NWQ957</t>
  </si>
  <si>
    <t>GSK211208ZJG279</t>
  </si>
  <si>
    <t>GSK211208QJN216</t>
  </si>
  <si>
    <t>GSK211208FTO539</t>
  </si>
  <si>
    <t>GSK211208LCP928</t>
  </si>
  <si>
    <t>GSK211208IUC012</t>
  </si>
  <si>
    <t>GSK211208PHT732</t>
  </si>
  <si>
    <t>GSK211208HQB012</t>
  </si>
  <si>
    <t>GSK211208NHK620</t>
  </si>
  <si>
    <t>GSK211206ZUE681</t>
  </si>
  <si>
    <t>GSK211208PBT943</t>
  </si>
  <si>
    <t>GSK211208GLP431</t>
  </si>
  <si>
    <t>GSK211208KBS894</t>
  </si>
  <si>
    <t>GSK211206PVF981</t>
  </si>
  <si>
    <t>GSK211208USR891</t>
  </si>
  <si>
    <t>GSK211207GJQ150</t>
  </si>
  <si>
    <t>GSK211208ENW029</t>
  </si>
  <si>
    <t>GSK211208RDP168</t>
  </si>
  <si>
    <t>GSK211208FRP536</t>
  </si>
  <si>
    <t>GSK211208QPW984</t>
  </si>
  <si>
    <t>GSK211208BWY156</t>
  </si>
  <si>
    <t>GSK211208LTN297</t>
  </si>
  <si>
    <t>GSK211208EDG543</t>
  </si>
  <si>
    <t>GSK211208VKP401</t>
  </si>
  <si>
    <t>GSK211208JND294</t>
  </si>
  <si>
    <t>GSK211208PLW523</t>
  </si>
  <si>
    <t>GSK211208IXM316</t>
  </si>
  <si>
    <t>GSK211208NYJ608</t>
  </si>
  <si>
    <t>GSK211208WBH620</t>
  </si>
  <si>
    <t>GSK211208MIR810</t>
  </si>
  <si>
    <t>GSK211206SRI238</t>
  </si>
  <si>
    <t>GSK211208UCT243</t>
  </si>
  <si>
    <t>GSK211207EUK827</t>
  </si>
  <si>
    <t>GSK211206EGJ650</t>
  </si>
  <si>
    <t>GSK211208GIB046</t>
  </si>
  <si>
    <t>GSK211208WYP097</t>
  </si>
  <si>
    <t>GSK211208CBZ594</t>
  </si>
  <si>
    <t>GSK211208BRC832</t>
  </si>
  <si>
    <t>GSK211208KNW984</t>
  </si>
  <si>
    <t>GSK211208AEH042</t>
  </si>
  <si>
    <t>GSK211208OWA973</t>
  </si>
  <si>
    <t>GSK211208XHL928</t>
  </si>
  <si>
    <t>GSK211208KJD053</t>
  </si>
  <si>
    <t>GSK211208SOQ730</t>
  </si>
  <si>
    <t>GSK211208BCZ520</t>
  </si>
  <si>
    <t>GSK211208TRC418</t>
  </si>
  <si>
    <t>GSK211208MHZ051</t>
  </si>
  <si>
    <t>GSK211208CAT213</t>
  </si>
  <si>
    <t>GSK211208OQG169</t>
  </si>
  <si>
    <t>GSK211206SUK013</t>
  </si>
  <si>
    <t>GSK211208GMS583</t>
  </si>
  <si>
    <t>GSK211208YMN673</t>
  </si>
  <si>
    <t>GSK211208DBQ647</t>
  </si>
  <si>
    <t>GSK211208CHQ589</t>
  </si>
  <si>
    <t>GSK211208KYN103</t>
  </si>
  <si>
    <t>GSK211208EVL086</t>
  </si>
  <si>
    <t>GSK211208IMV246</t>
  </si>
  <si>
    <t>GSK211208CJR674</t>
  </si>
  <si>
    <t>GSK211208SUD498</t>
  </si>
  <si>
    <t>GSK211208FPO420</t>
  </si>
  <si>
    <t>GSK211207IMV947</t>
  </si>
  <si>
    <t>GSK211208XYZ364</t>
  </si>
  <si>
    <t>GSK211208UAH345</t>
  </si>
  <si>
    <t>GSK211206RMZ406</t>
  </si>
  <si>
    <t>GSK211208FVI085</t>
  </si>
  <si>
    <t>GSK211208WGE350</t>
  </si>
  <si>
    <t>GSK211206TAY761</t>
  </si>
  <si>
    <t>GSK211208VWS158</t>
  </si>
  <si>
    <t>GSK211208XVS864</t>
  </si>
  <si>
    <t>GSK211208NJW471</t>
  </si>
  <si>
    <t>GSK211208BEW920</t>
  </si>
  <si>
    <t>GSK211208RSY908</t>
  </si>
  <si>
    <t>GSK211208YEC325</t>
  </si>
  <si>
    <t>GSK211207BDY962</t>
  </si>
  <si>
    <t>GSK211206GVE490</t>
  </si>
  <si>
    <t>GSK211208TJK239</t>
  </si>
  <si>
    <t>GSK211208HSQ624</t>
  </si>
  <si>
    <t>GSK211208FYZ732</t>
  </si>
  <si>
    <t>GSK211208ORP239</t>
  </si>
  <si>
    <t>GSK211208DOZ827</t>
  </si>
  <si>
    <t>GSK211208QXB276</t>
  </si>
  <si>
    <t>GSK211208OCX436</t>
  </si>
  <si>
    <t>GSK211206GEZ590</t>
  </si>
  <si>
    <t>GSK211208QLV147</t>
  </si>
  <si>
    <t>GSK211208GKA621</t>
  </si>
  <si>
    <t>GSK211208PIU547</t>
  </si>
  <si>
    <t>GSK211208PDM159</t>
  </si>
  <si>
    <t>GSK211208BMK347</t>
  </si>
  <si>
    <t>GSK211206ESO657</t>
  </si>
  <si>
    <t>GSK211208GBV716</t>
  </si>
  <si>
    <t>GSK211208KYQ852</t>
  </si>
  <si>
    <t>GSK211208AJQ046</t>
  </si>
  <si>
    <t>GSK211208CRN684</t>
  </si>
  <si>
    <t>GSK211208AJX603</t>
  </si>
  <si>
    <t>GSK211208HKC179</t>
  </si>
  <si>
    <t>GSK211207USB365</t>
  </si>
  <si>
    <t>GSK211208GEN937</t>
  </si>
  <si>
    <t>GSK211208GWC932</t>
  </si>
  <si>
    <t>GSK211208HDM587</t>
  </si>
  <si>
    <t>GSK211208KQH347</t>
  </si>
  <si>
    <t>GSK211207VNY870</t>
  </si>
  <si>
    <t>GSK211208IJT589</t>
  </si>
  <si>
    <t>GSK211207SFQ758</t>
  </si>
  <si>
    <t>GSK211208RMT694</t>
  </si>
  <si>
    <t>GSK211207LBU501</t>
  </si>
  <si>
    <t>GSK211208CTN394</t>
  </si>
  <si>
    <t>GSK211207JLT219</t>
  </si>
  <si>
    <t>GSK211207OWC045</t>
  </si>
  <si>
    <t>GSK211208UTO473</t>
  </si>
  <si>
    <t>GSK211207BCP245</t>
  </si>
  <si>
    <t>GSK211206USD628</t>
  </si>
  <si>
    <t>GSK211208DBN530</t>
  </si>
  <si>
    <t>GSK211208YRJ480</t>
  </si>
  <si>
    <t>GSK211208QXV284</t>
  </si>
  <si>
    <t>GSK211208ZDO624</t>
  </si>
  <si>
    <t>GSK211208CDP528</t>
  </si>
  <si>
    <t>GSK211208ULN615</t>
  </si>
  <si>
    <t>GSK211208ZPO950</t>
  </si>
  <si>
    <t>GSK211208IWD582</t>
  </si>
  <si>
    <t>GSK211208ILM154</t>
  </si>
  <si>
    <t>GSK211208JDU093</t>
  </si>
  <si>
    <t>GSK211208UKG683</t>
  </si>
  <si>
    <t>GSK211208XPU936</t>
  </si>
  <si>
    <t>GSK211208RSI640</t>
  </si>
  <si>
    <t>GSK211208HLC054</t>
  </si>
  <si>
    <t>GSK211208APK546</t>
  </si>
  <si>
    <t>GSK211208LZI521</t>
  </si>
  <si>
    <t>GSK211207ANB489</t>
  </si>
  <si>
    <t>GSK211207KVG368</t>
  </si>
  <si>
    <t>GSK211208WFM608</t>
  </si>
  <si>
    <t>GSK211208XET632</t>
  </si>
  <si>
    <t>GSK211208HDJ976</t>
  </si>
  <si>
    <t>GSK211208BOF509</t>
  </si>
  <si>
    <t>GSK211206FCE375</t>
  </si>
  <si>
    <t>GSK211207XOI907</t>
  </si>
  <si>
    <t>GSK211208GDZ682</t>
  </si>
  <si>
    <t>GSK211207RFI512</t>
  </si>
  <si>
    <t>GSK211207IAL861</t>
  </si>
  <si>
    <t>GSK211208BUX329</t>
  </si>
  <si>
    <t>GSK211208NWI531</t>
  </si>
  <si>
    <t>GSK211208OTA598</t>
  </si>
  <si>
    <t>GSK211208WAR946</t>
  </si>
  <si>
    <t>GSK211208XIQ135</t>
  </si>
  <si>
    <t>GSK211208XMQ728</t>
  </si>
  <si>
    <t>GSK211208WFB468</t>
  </si>
  <si>
    <t>GSK211208JHW869</t>
  </si>
  <si>
    <t>GSK211208LVR798</t>
  </si>
  <si>
    <t>GSK211208YHQ231</t>
  </si>
  <si>
    <t>GSK211208YVW921</t>
  </si>
  <si>
    <t>GSK211208OVA120</t>
  </si>
  <si>
    <t>GSK211208LVB627</t>
  </si>
  <si>
    <t>GSK211208OJM289</t>
  </si>
  <si>
    <t>GSK211208BFU458</t>
  </si>
  <si>
    <t>GSK211208OQN034</t>
  </si>
  <si>
    <t>GSK211208LSZ605</t>
  </si>
  <si>
    <t>GSK211206RVN349</t>
  </si>
  <si>
    <t>GSK211208KID985</t>
  </si>
  <si>
    <t>GSK211208SZN521</t>
  </si>
  <si>
    <t>GSK211208DUB318</t>
  </si>
  <si>
    <t>GSK211207EVQ423</t>
  </si>
  <si>
    <t>GSK211208KWP956</t>
  </si>
  <si>
    <t>GSK211208OAD419</t>
  </si>
  <si>
    <t>GSK211208XHE724</t>
  </si>
  <si>
    <t>GSK211207OIY867</t>
  </si>
  <si>
    <t>GSK211208KPA897</t>
  </si>
  <si>
    <t>GSK211206NAK163</t>
  </si>
  <si>
    <t>GSK211208UJG618</t>
  </si>
  <si>
    <t>GSK211206QFG362</t>
  </si>
  <si>
    <t>GSK211208NWU962</t>
  </si>
  <si>
    <t>GSK211207GCD023</t>
  </si>
  <si>
    <t>GSK211208FVR814</t>
  </si>
  <si>
    <t>GSK211208EJU491</t>
  </si>
  <si>
    <t>GSK211208ZHT803</t>
  </si>
  <si>
    <t>GSK211208SPR076</t>
  </si>
  <si>
    <t>GSK211208SHJ497</t>
  </si>
  <si>
    <t>GSK211208KWA510</t>
  </si>
  <si>
    <t>GSK211208UMZ314</t>
  </si>
  <si>
    <t>GSK211208ASO834</t>
  </si>
  <si>
    <t>GSK211206RLD546</t>
  </si>
  <si>
    <t>GSK211208TRS124</t>
  </si>
  <si>
    <t>GSK211208CQN041</t>
  </si>
  <si>
    <t>GSK211208MTX573</t>
  </si>
  <si>
    <t>GSK211208MUD530</t>
  </si>
  <si>
    <t>GSK211208XNJ687</t>
  </si>
  <si>
    <t>GSK211208WKA427</t>
  </si>
  <si>
    <t>GSK211208RWS302</t>
  </si>
  <si>
    <t>GSK211207CQA358</t>
  </si>
  <si>
    <t>GSK211208ITA428</t>
  </si>
  <si>
    <t>GSK211208JFQ427</t>
  </si>
  <si>
    <t>GSK211207EFP631</t>
  </si>
  <si>
    <t>GSK211207UDK729</t>
  </si>
  <si>
    <t>GSK211208WKB095</t>
  </si>
  <si>
    <t>GSK211206LRI845</t>
  </si>
  <si>
    <t>GSK211208IPO146</t>
  </si>
  <si>
    <t>GSK211208CEM523</t>
  </si>
  <si>
    <t>GSK211208TLF682</t>
  </si>
  <si>
    <t>GSK211208VLG498</t>
  </si>
  <si>
    <t>GSK211207UAB758</t>
  </si>
  <si>
    <t>GSK211207ROX512</t>
  </si>
  <si>
    <t>GSK211208NOS645</t>
  </si>
  <si>
    <t>GSK211208WPG267</t>
  </si>
  <si>
    <t>GSK211208TQB061</t>
  </si>
  <si>
    <t>GSK211208WQD740</t>
  </si>
  <si>
    <t>GSK211208MSB940</t>
  </si>
  <si>
    <t>GSK211208DVF360</t>
  </si>
  <si>
    <t>GSK211208TAJ902</t>
  </si>
  <si>
    <t>GSK211208PSW230</t>
  </si>
  <si>
    <t>GSK211208RGB423</t>
  </si>
  <si>
    <t>GSK211208NOT217</t>
  </si>
  <si>
    <t>GSK211208ZNG982</t>
  </si>
  <si>
    <t>GSK211208OKN135</t>
  </si>
  <si>
    <t>GSK211208ZKY829</t>
  </si>
  <si>
    <t>GSK211208GDM627</t>
  </si>
  <si>
    <t>GSK211207QVD327</t>
  </si>
  <si>
    <t>GSK211208LEO082</t>
  </si>
  <si>
    <t>GSK211208APN628</t>
  </si>
  <si>
    <t>GSK211208RWZ964</t>
  </si>
  <si>
    <t>GSK211208WDM893</t>
  </si>
  <si>
    <t>DMD/2112/08/XSRD0684</t>
  </si>
  <si>
    <t>GSK211208VQD258</t>
  </si>
  <si>
    <t>GSK211208QWG043</t>
  </si>
  <si>
    <t>GSK211208IOC502</t>
  </si>
  <si>
    <t>GSK211208PZQ354</t>
  </si>
  <si>
    <t>DMD/2112/08/WKZM2609</t>
  </si>
  <si>
    <t>GSK211208ALH718</t>
  </si>
  <si>
    <t>DMD/2112/08/JXEG9231</t>
  </si>
  <si>
    <t>GSK211208ZKT269</t>
  </si>
  <si>
    <t>GSK211208ORL851</t>
  </si>
  <si>
    <t>GSK211208WSP137</t>
  </si>
  <si>
    <t>GSK211208LUR690</t>
  </si>
  <si>
    <t>GSK211208RNI430</t>
  </si>
  <si>
    <t>GSK211208TEK745</t>
  </si>
  <si>
    <t>GSK211208UQA479</t>
  </si>
  <si>
    <t>GSK211208HYJ651</t>
  </si>
  <si>
    <t>GSK211208DON293</t>
  </si>
  <si>
    <t>GSK211208VDL957</t>
  </si>
  <si>
    <t>GSK211208ZQA392</t>
  </si>
  <si>
    <t>DMD/2112/08/SODH0843</t>
  </si>
  <si>
    <t>GSK211208THE370</t>
  </si>
  <si>
    <t>GSK211208DJW762</t>
  </si>
  <si>
    <t>GSK211208NLM589</t>
  </si>
  <si>
    <t>GSK211208YKR964</t>
  </si>
  <si>
    <t>GSK211208ARX641</t>
  </si>
  <si>
    <t>GSK211208LXW318</t>
  </si>
  <si>
    <t>GSK211208OZL431</t>
  </si>
  <si>
    <t>GSK211208YIQ570</t>
  </si>
  <si>
    <t>DMD/2112/09/GXMS1068</t>
  </si>
  <si>
    <t>GSK211209SIM279</t>
  </si>
  <si>
    <t>GSK211209ZJE927</t>
  </si>
  <si>
    <t>GSK211209VQA726</t>
  </si>
  <si>
    <t>GSK211209PLC280</t>
  </si>
  <si>
    <t>GSK211209QTC706</t>
  </si>
  <si>
    <t>GSK211209UPB172</t>
  </si>
  <si>
    <t>GSK211209GXP962</t>
  </si>
  <si>
    <t>GSK211209SYH596</t>
  </si>
  <si>
    <t>GSK211209HIF853</t>
  </si>
  <si>
    <t>GSK211209UPW170</t>
  </si>
  <si>
    <t>GSK211209KSW493</t>
  </si>
  <si>
    <t>GSK211209KWI790</t>
  </si>
  <si>
    <t>GSK211209HCN063</t>
  </si>
  <si>
    <t>GSK211208ZGH035</t>
  </si>
  <si>
    <t>GSK211208YQT163</t>
  </si>
  <si>
    <t>GSK211208KQO763</t>
  </si>
  <si>
    <t>GSK211209YNO629</t>
  </si>
  <si>
    <t>GSK211209IPW058</t>
  </si>
  <si>
    <t>GSK211208PXG348</t>
  </si>
  <si>
    <t>GSK211209TXD649</t>
  </si>
  <si>
    <t>GSK211208UKO869</t>
  </si>
  <si>
    <t>GSK211209SRI683</t>
  </si>
  <si>
    <t>GSK211209YBM120</t>
  </si>
  <si>
    <t>GSK211209LWJ254</t>
  </si>
  <si>
    <t>GSK211209ZAG832</t>
  </si>
  <si>
    <t>GSK211209OIA640</t>
  </si>
  <si>
    <t>GSK211209KOH184</t>
  </si>
  <si>
    <t>GSK211209ECG387</t>
  </si>
  <si>
    <t>GSK211209ABX075</t>
  </si>
  <si>
    <t>GSK211209IVY694</t>
  </si>
  <si>
    <t>GSK211208TCK514</t>
  </si>
  <si>
    <t>GSK211209EZC185</t>
  </si>
  <si>
    <t>GSK211209VLA580</t>
  </si>
  <si>
    <t>GSK211209QLG158</t>
  </si>
  <si>
    <t>GSK211209QFV124</t>
  </si>
  <si>
    <t>GSK211209HTG201</t>
  </si>
  <si>
    <t>GSK211208RLM896</t>
  </si>
  <si>
    <t>GSK211209IVG536</t>
  </si>
  <si>
    <t>GSK211209KCO842</t>
  </si>
  <si>
    <t>GSK211208KIJ237</t>
  </si>
  <si>
    <t>GSK211209BFM847</t>
  </si>
  <si>
    <t>GSK211209VZF594</t>
  </si>
  <si>
    <t>GSK211209KZH825</t>
  </si>
  <si>
    <t>GSK211209QUZ230</t>
  </si>
  <si>
    <t>GSK211209IJD741</t>
  </si>
  <si>
    <t>GSK211209NYI764</t>
  </si>
  <si>
    <t>GSK211209NZA982</t>
  </si>
  <si>
    <t>GSK211209RYG342</t>
  </si>
  <si>
    <t>GSK211209DIS762</t>
  </si>
  <si>
    <t>GSK211209YIR072</t>
  </si>
  <si>
    <t>GSK211209WNZ457</t>
  </si>
  <si>
    <t>GSK211209XYF526</t>
  </si>
  <si>
    <t>GSK211209ROE378</t>
  </si>
  <si>
    <t>GSK211209ADR983</t>
  </si>
  <si>
    <t>GSK211209UDH753</t>
  </si>
  <si>
    <t>GSK211208ADS742</t>
  </si>
  <si>
    <t>GSK211209NEL541</t>
  </si>
  <si>
    <t>DMD/2112/09/MKSX4537</t>
  </si>
  <si>
    <t>GSK211209GTC150</t>
  </si>
  <si>
    <t>GSK211209USA703</t>
  </si>
  <si>
    <t>GSK211209DVA710</t>
  </si>
  <si>
    <t>12/12/2021 FARHAN</t>
  </si>
  <si>
    <t xml:space="preserve">DMD/2112/09/MPXD3462 </t>
  </si>
  <si>
    <t>GSK211209CMO750</t>
  </si>
  <si>
    <t>GSK211209CLQ420</t>
  </si>
  <si>
    <t>GSK211209JHQ617</t>
  </si>
  <si>
    <t>GSK211209YEC209</t>
  </si>
  <si>
    <t>GSK211209KQX208</t>
  </si>
  <si>
    <t>GSK211208XTH042</t>
  </si>
  <si>
    <t>GSK211209LQU817</t>
  </si>
  <si>
    <t>GSK211209MXU592</t>
  </si>
  <si>
    <t>GSK211209TGO357</t>
  </si>
  <si>
    <t>GSK211209YHD796</t>
  </si>
  <si>
    <t>GSK211208SBC254</t>
  </si>
  <si>
    <t>GSK211209XBP438</t>
  </si>
  <si>
    <t>GSK211207ABY765</t>
  </si>
  <si>
    <t>GSK211209JDA236</t>
  </si>
  <si>
    <t>GSK211207DKL649</t>
  </si>
  <si>
    <t>GSK211209DQL187</t>
  </si>
  <si>
    <t>GSK211209VTY345</t>
  </si>
  <si>
    <t>GSK211209XMN041</t>
  </si>
  <si>
    <t>GSK211209ZTP173</t>
  </si>
  <si>
    <t>GSK211207YZW728</t>
  </si>
  <si>
    <t>GSK211209DBG742</t>
  </si>
  <si>
    <t>GSK211209JSQ529</t>
  </si>
  <si>
    <t>GSK211209ZXY210</t>
  </si>
  <si>
    <t>GSK211209FGJ396</t>
  </si>
  <si>
    <t>GSK211209YTH309</t>
  </si>
  <si>
    <t>GSK211209EPC385</t>
  </si>
  <si>
    <t>GSK211209THK328</t>
  </si>
  <si>
    <t>GSK211209VON136</t>
  </si>
  <si>
    <t>GSK211209YAS019</t>
  </si>
  <si>
    <t>GSK211209WQL098</t>
  </si>
  <si>
    <t>GSK211209HSO654</t>
  </si>
  <si>
    <t>GSK211209ITA685</t>
  </si>
  <si>
    <t>GSK211209NQU017</t>
  </si>
  <si>
    <t>GSK211209GYQ238</t>
  </si>
  <si>
    <t>GSK211209VWF413</t>
  </si>
  <si>
    <t>GSK211207GTK052</t>
  </si>
  <si>
    <t>GSK211209OBN835</t>
  </si>
  <si>
    <t>GSK211209LVZ368</t>
  </si>
  <si>
    <t>GSK211208AEO539</t>
  </si>
  <si>
    <t>GSK211209HNT013</t>
  </si>
  <si>
    <t>GSK211209AEX876</t>
  </si>
  <si>
    <t>GSK211209STD948</t>
  </si>
  <si>
    <t>GSK211209QHU216</t>
  </si>
  <si>
    <t>GSK211209WMT463</t>
  </si>
  <si>
    <t>GSK211208NPW724</t>
  </si>
  <si>
    <t>GSK211209JCI857</t>
  </si>
  <si>
    <t>GSK211208GIB981</t>
  </si>
  <si>
    <t>GSK211207UOH759</t>
  </si>
  <si>
    <t>GSK211209PWK825</t>
  </si>
  <si>
    <t>GSK211209NUF436</t>
  </si>
  <si>
    <t>GSK211209WMA160</t>
  </si>
  <si>
    <t>GSK211209NEX675</t>
  </si>
  <si>
    <t>GSK211209ACF230</t>
  </si>
  <si>
    <t>GSK211209GUM680</t>
  </si>
  <si>
    <t>GSK211209ZLB130</t>
  </si>
  <si>
    <t>GSK211209HNO810</t>
  </si>
  <si>
    <t>GSK211208SZR453</t>
  </si>
  <si>
    <t>GSK211209POW469</t>
  </si>
  <si>
    <t>GSK211209YGB206</t>
  </si>
  <si>
    <t>GSK211207QVR201</t>
  </si>
  <si>
    <t>GSK211209FHT105</t>
  </si>
  <si>
    <t>GSK211208YOP941</t>
  </si>
  <si>
    <t>GSK211209JMV425</t>
  </si>
  <si>
    <t>GSK211207ULR482</t>
  </si>
  <si>
    <t>GSK211208PER156</t>
  </si>
  <si>
    <t>GSK211209KBA869</t>
  </si>
  <si>
    <t>GSK211209TMP793</t>
  </si>
  <si>
    <t>GSK211209DBA907</t>
  </si>
  <si>
    <t>GSK211209FHG463</t>
  </si>
  <si>
    <t>GSK211209MKY250</t>
  </si>
  <si>
    <t>GSK211209COK203</t>
  </si>
  <si>
    <t>GSK211208TBI150</t>
  </si>
  <si>
    <t>GSK211209GXT298</t>
  </si>
  <si>
    <t>GSK211209NAL394</t>
  </si>
  <si>
    <t>GSK211209CJF472</t>
  </si>
  <si>
    <t>GSK211209JEF094</t>
  </si>
  <si>
    <t>GSK211209TAE960</t>
  </si>
  <si>
    <t>GSK211209CSX587</t>
  </si>
  <si>
    <t>GSK211209FMA490</t>
  </si>
  <si>
    <t>GSK211209OYT943</t>
  </si>
  <si>
    <t>GSK211209QHF436</t>
  </si>
  <si>
    <t>GSK211207VLN428</t>
  </si>
  <si>
    <t>GSK211207MFU721</t>
  </si>
  <si>
    <t>GSK211208SUO028</t>
  </si>
  <si>
    <t>GSK211209LZC560</t>
  </si>
  <si>
    <t>GSK211209TEC063</t>
  </si>
  <si>
    <t>GSK211209MNF150</t>
  </si>
  <si>
    <t>GSK211207PCA179</t>
  </si>
  <si>
    <t>GSK211209CMN298</t>
  </si>
  <si>
    <t>GSK211209VUI789</t>
  </si>
  <si>
    <t>GSK211208OZD408</t>
  </si>
  <si>
    <t>GSK211209CGY305</t>
  </si>
  <si>
    <t>GSK211209GKO632</t>
  </si>
  <si>
    <t>GSK211208UCE215</t>
  </si>
  <si>
    <t>GSK211209CBL572</t>
  </si>
  <si>
    <t>GSK211209SXR715</t>
  </si>
  <si>
    <t>GSK211209JZU408</t>
  </si>
  <si>
    <t>GSK211209ZXH712</t>
  </si>
  <si>
    <t>GSK211209JOW641</t>
  </si>
  <si>
    <t>GSK211208RQY230</t>
  </si>
  <si>
    <t>GSK211209MRT672</t>
  </si>
  <si>
    <t>GSK211209ZOV609</t>
  </si>
  <si>
    <t>GSK211209JVI780</t>
  </si>
  <si>
    <t>GSK211208CUB634</t>
  </si>
  <si>
    <t>GSK211209JCD543</t>
  </si>
  <si>
    <t>GSK211209LNA851</t>
  </si>
  <si>
    <t>GSK211209QFE325</t>
  </si>
  <si>
    <t>GSK211209ENP107</t>
  </si>
  <si>
    <t>GSK211209IVW853</t>
  </si>
  <si>
    <t>GSK211208FZL174</t>
  </si>
  <si>
    <t>GSK211208HDJ795</t>
  </si>
  <si>
    <t>GSK211209GLD875</t>
  </si>
  <si>
    <t>GSK211209CYI360</t>
  </si>
  <si>
    <t>GSK211209QRM457</t>
  </si>
  <si>
    <t>GSK211209HLO194</t>
  </si>
  <si>
    <t>GSK211209HXE162</t>
  </si>
  <si>
    <t>GSK211209GAI851</t>
  </si>
  <si>
    <t>GSK211209XTW876</t>
  </si>
  <si>
    <t>GSK211208FOL820</t>
  </si>
  <si>
    <t>GSK211209DAQ146</t>
  </si>
  <si>
    <t>GSK211209HNO028</t>
  </si>
  <si>
    <t>GSK211209RWD715</t>
  </si>
  <si>
    <t>GSK211209JTF423</t>
  </si>
  <si>
    <t>GSK211209SXF108</t>
  </si>
  <si>
    <t>GSK211209RIF041</t>
  </si>
  <si>
    <t>GSK211209GIM783</t>
  </si>
  <si>
    <t>GSK211209WIQ831</t>
  </si>
  <si>
    <t>GSK211209TWA832</t>
  </si>
  <si>
    <t>GSK211207IGZ194</t>
  </si>
  <si>
    <t>GSK211209VFY916</t>
  </si>
  <si>
    <t>GSK211209ZYS637</t>
  </si>
  <si>
    <t>GSK211209EQW143</t>
  </si>
  <si>
    <t>GSK211209LHV461</t>
  </si>
  <si>
    <t>GSK211209SID295</t>
  </si>
  <si>
    <t>GSK211209TXE186</t>
  </si>
  <si>
    <t>GSK211207GEI780</t>
  </si>
  <si>
    <t>GSK211209VRP326</t>
  </si>
  <si>
    <t>GSK211209CMS720</t>
  </si>
  <si>
    <t>GSK211208XHA356</t>
  </si>
  <si>
    <t>GSK211208AJR096</t>
  </si>
  <si>
    <t>GSK211209KPG423</t>
  </si>
  <si>
    <t>GSK211209UDV169</t>
  </si>
  <si>
    <t>GSK211209LHR039</t>
  </si>
  <si>
    <t>GSK211209MLT816</t>
  </si>
  <si>
    <t>GSK211207NJD357</t>
  </si>
  <si>
    <t>GSK211209EWN394</t>
  </si>
  <si>
    <t>GSK211208YKI978</t>
  </si>
  <si>
    <t>GSK211209UOF916</t>
  </si>
  <si>
    <t>GSK211209FTP798</t>
  </si>
  <si>
    <t>GSK211209RCA742</t>
  </si>
  <si>
    <t>GSK211209FTJ439</t>
  </si>
  <si>
    <t>GSK211209MKL384</t>
  </si>
  <si>
    <t>GSK211209GTS759</t>
  </si>
  <si>
    <t>GSK211209ZDU658</t>
  </si>
  <si>
    <t>GSK211209TKU985</t>
  </si>
  <si>
    <t>GSK211209NZS340</t>
  </si>
  <si>
    <t>GSK211209XPN798</t>
  </si>
  <si>
    <t>GSK211209BZL952</t>
  </si>
  <si>
    <t>GSK211209ISD817</t>
  </si>
  <si>
    <t>GSK211207KXP914</t>
  </si>
  <si>
    <t>GSK211209XVT482</t>
  </si>
  <si>
    <t>GSK211209MPZ712</t>
  </si>
  <si>
    <t>GSK211209GMR293</t>
  </si>
  <si>
    <t>GSK211209BRT981</t>
  </si>
  <si>
    <t>GSK211209ZSO326</t>
  </si>
  <si>
    <t>GSK211209VAH510</t>
  </si>
  <si>
    <t>GSK211208UON618</t>
  </si>
  <si>
    <t>GSK211209IEO027</t>
  </si>
  <si>
    <t>GSK211209QJD830</t>
  </si>
  <si>
    <t>GSK211209WST451</t>
  </si>
  <si>
    <t>GSK211209NKG431</t>
  </si>
  <si>
    <t>GSK211209AJI702</t>
  </si>
  <si>
    <t>GSK211209MJS152</t>
  </si>
  <si>
    <t>GSK211208UNX765</t>
  </si>
  <si>
    <t>GSK211209XRS620</t>
  </si>
  <si>
    <t>GSK211209ZRD612</t>
  </si>
  <si>
    <t>GSK211208EMN274</t>
  </si>
  <si>
    <t>GSK211209IJB185</t>
  </si>
  <si>
    <t>GSK211207TYD982</t>
  </si>
  <si>
    <t>GSK211209EYC620</t>
  </si>
  <si>
    <t>GSK211207VOL932</t>
  </si>
  <si>
    <t>GSK211209VDR025</t>
  </si>
  <si>
    <t>GSK211208LGN760</t>
  </si>
  <si>
    <t>GSK211207BXO065</t>
  </si>
  <si>
    <t>GSK211209WVJ893</t>
  </si>
  <si>
    <t>GSK211207RNV204</t>
  </si>
  <si>
    <t>GSK211207PDY341</t>
  </si>
  <si>
    <t>GSK211208TIC312</t>
  </si>
  <si>
    <t>GSK211209IOD439</t>
  </si>
  <si>
    <t>GSK211209GPD948</t>
  </si>
  <si>
    <t>GSK211209FRQ836</t>
  </si>
  <si>
    <t>GSK211209AYC608</t>
  </si>
  <si>
    <t>GSK211209JIE482</t>
  </si>
  <si>
    <t>GSK211208AQZ689</t>
  </si>
  <si>
    <t>GSK211207LTE872</t>
  </si>
  <si>
    <t>GSK211207UHZ896</t>
  </si>
  <si>
    <t>GSK211209UMH529</t>
  </si>
  <si>
    <t>GSK211208TGB841</t>
  </si>
  <si>
    <t>GSK211208DSQ798</t>
  </si>
  <si>
    <t>GSK211208TAH807</t>
  </si>
  <si>
    <t>GSK211208ZME568</t>
  </si>
  <si>
    <t>GSK211207FJU184</t>
  </si>
  <si>
    <t>GSK211208DQA936</t>
  </si>
  <si>
    <t>GSK211209NGK802</t>
  </si>
  <si>
    <t>GSK211209TWN105</t>
  </si>
  <si>
    <t>GSK211209OZB921</t>
  </si>
  <si>
    <t>GSK211209HMA581</t>
  </si>
  <si>
    <t>GSK211209LQS023</t>
  </si>
  <si>
    <t>GSK211207MQB958</t>
  </si>
  <si>
    <t>GSK211209YGO861</t>
  </si>
  <si>
    <t>GSK211209ANM856</t>
  </si>
  <si>
    <t>GSK211209NTB975</t>
  </si>
  <si>
    <t>GSK211209BPH964</t>
  </si>
  <si>
    <t>GSK211209YMB738</t>
  </si>
  <si>
    <t>GSK211209RVZ735</t>
  </si>
  <si>
    <t>GSK211209JNI174</t>
  </si>
  <si>
    <t>GSK211209IMN912</t>
  </si>
  <si>
    <t>GSK211209ZEU562</t>
  </si>
  <si>
    <t>GSK211209IZD125</t>
  </si>
  <si>
    <t>GSK211208JBY426</t>
  </si>
  <si>
    <t>GSK211209NMO531</t>
  </si>
  <si>
    <t>GSK211209IPE492</t>
  </si>
  <si>
    <t>GSK211209BWN264</t>
  </si>
  <si>
    <t>GSK211208TRA684</t>
  </si>
  <si>
    <t>GSK211209AWO149</t>
  </si>
  <si>
    <t>GSK211208HKT837</t>
  </si>
  <si>
    <t>GSK211208ZDK647</t>
  </si>
  <si>
    <t>GSK211209DMK319</t>
  </si>
  <si>
    <t>GSK211209GWA578</t>
  </si>
  <si>
    <t>GSK211209UBS983</t>
  </si>
  <si>
    <t>GSK211209HIQ608</t>
  </si>
  <si>
    <t>GSK211209CBJ960</t>
  </si>
  <si>
    <t>GSK211209YWC192</t>
  </si>
  <si>
    <t>GSK211209YEM509</t>
  </si>
  <si>
    <t>GSK211207NRT570</t>
  </si>
  <si>
    <t>GSK211209ZON042</t>
  </si>
  <si>
    <t xml:space="preserve">DMD/2112/09/LUTW5049 </t>
  </si>
  <si>
    <t>GSK211209VDS298</t>
  </si>
  <si>
    <t>GSK211209LSZ481</t>
  </si>
  <si>
    <t>GSK211209FJB145</t>
  </si>
  <si>
    <t>GSK211208FQC140</t>
  </si>
  <si>
    <t>GSK211209YTV984</t>
  </si>
  <si>
    <t>GSK211209ZCV724</t>
  </si>
  <si>
    <t>GSK211209QYW071</t>
  </si>
  <si>
    <t>GSK211208KWU740</t>
  </si>
  <si>
    <t>GSK211209WPZ897</t>
  </si>
  <si>
    <t>GSK211208TGY278</t>
  </si>
  <si>
    <t>GSK211209GOP250</t>
  </si>
  <si>
    <t>DMD/2112/09/CNZB4013</t>
  </si>
  <si>
    <t>GSK211209PVY280</t>
  </si>
  <si>
    <t>DMD/2112/09/SBTF1479</t>
  </si>
  <si>
    <t>GSK211208KPU197</t>
  </si>
  <si>
    <t>GSK211208QSZ296</t>
  </si>
  <si>
    <t>GSK211209CSQ678</t>
  </si>
  <si>
    <t>GSK211209EWV380</t>
  </si>
  <si>
    <t>GSK211208EUO938</t>
  </si>
  <si>
    <t>GSK211208SBD719</t>
  </si>
  <si>
    <t>GSK211209AIH290</t>
  </si>
  <si>
    <t>GSK211207ONU819</t>
  </si>
  <si>
    <t>GSK211209NER069</t>
  </si>
  <si>
    <t>GSK211209OFL596</t>
  </si>
  <si>
    <t>GSK211209VLB394</t>
  </si>
  <si>
    <t>GSK211209GMT013</t>
  </si>
  <si>
    <t>GSK211209NKV295</t>
  </si>
  <si>
    <t>12/14/2021 FERI</t>
  </si>
  <si>
    <t>DMD/2112/10/ZRSF5932</t>
  </si>
  <si>
    <t>GSK211210RXK139</t>
  </si>
  <si>
    <t>GSK211210GVP458</t>
  </si>
  <si>
    <t>GSK211209ZQP125</t>
  </si>
  <si>
    <t>GSK211209IFY053</t>
  </si>
  <si>
    <t>GSK211210AUY896</t>
  </si>
  <si>
    <t>GSK211210ZUX716</t>
  </si>
  <si>
    <t>GSK211209RYN716</t>
  </si>
  <si>
    <t>GSK211210CWY480</t>
  </si>
  <si>
    <t>GSK211210GED458</t>
  </si>
  <si>
    <t>GSK211210UBC893</t>
  </si>
  <si>
    <t>GSK211210VBI180</t>
  </si>
  <si>
    <t>GSK211210LKV689</t>
  </si>
  <si>
    <t>GSK211210TIU048</t>
  </si>
  <si>
    <t>GSK211209YPJ724</t>
  </si>
  <si>
    <t>GSK211210NBE018</t>
  </si>
  <si>
    <t>GSK211210XZV409</t>
  </si>
  <si>
    <t>GSK211210MBJ615</t>
  </si>
  <si>
    <t>GSK211210CIE352</t>
  </si>
  <si>
    <t>GSK211210RKU927</t>
  </si>
  <si>
    <t>GSK211209MZA925</t>
  </si>
  <si>
    <t>GSK211210RCA596</t>
  </si>
  <si>
    <t>GSK211210MZH762</t>
  </si>
  <si>
    <t>GSK211210IGU361</t>
  </si>
  <si>
    <t>GSK211209CJV705</t>
  </si>
  <si>
    <t>GSK211209OHL968</t>
  </si>
  <si>
    <t>GSK211210VJQ520</t>
  </si>
  <si>
    <t>GSK211210YPT893</t>
  </si>
  <si>
    <t>GSK211210YNJ086</t>
  </si>
  <si>
    <t>GSK211210SHV546</t>
  </si>
  <si>
    <t>GSK211210COI876</t>
  </si>
  <si>
    <t>GSK211210STJ183</t>
  </si>
  <si>
    <t>GSK211210ING378</t>
  </si>
  <si>
    <t>GSK211210ISZ231</t>
  </si>
  <si>
    <t>GSK211210DYB510</t>
  </si>
  <si>
    <t>GSK211210PKX109</t>
  </si>
  <si>
    <t>GSK211210SQK415</t>
  </si>
  <si>
    <t>GSK211210DTP825</t>
  </si>
  <si>
    <t>GSK211209ODW805</t>
  </si>
  <si>
    <t>GSK211210LUY830</t>
  </si>
  <si>
    <t>GSK211209ZCM165</t>
  </si>
  <si>
    <t>GSK211210ZKM534</t>
  </si>
  <si>
    <t>GSK211210HZO897</t>
  </si>
  <si>
    <t>GSK211210UJL376</t>
  </si>
  <si>
    <t>GSK211210NAM250</t>
  </si>
  <si>
    <t>GSK211210UTH659</t>
  </si>
  <si>
    <t>GSK211210LUY896</t>
  </si>
  <si>
    <t>GSK211210VBJ146</t>
  </si>
  <si>
    <t>GSK211209THX283</t>
  </si>
  <si>
    <t>GSK211210PEF285</t>
  </si>
  <si>
    <t>GSK211210KVH132</t>
  </si>
  <si>
    <t>GSK211210XCD294</t>
  </si>
  <si>
    <t>GSK211210XKF571</t>
  </si>
  <si>
    <t>GSK211210GNX761</t>
  </si>
  <si>
    <t>GSK211210RFN073</t>
  </si>
  <si>
    <t>GSK211210XKB251</t>
  </si>
  <si>
    <t>GSK211210OJE850</t>
  </si>
  <si>
    <t>GSK211210UEO924</t>
  </si>
  <si>
    <t>GSK211209SPO780</t>
  </si>
  <si>
    <t>GSK211209XLU135</t>
  </si>
  <si>
    <t>GSK211209QWZ854</t>
  </si>
  <si>
    <t>GSK211210PRH549</t>
  </si>
  <si>
    <t>GSK211210NVE473</t>
  </si>
  <si>
    <t>GSK211210DNY426</t>
  </si>
  <si>
    <t>DMD/2112/10/CMUO0187</t>
  </si>
  <si>
    <t>GSK211210KLW671</t>
  </si>
  <si>
    <t>DMD/2112/10/MSRC0623</t>
  </si>
  <si>
    <t>GSK211210ALP159</t>
  </si>
  <si>
    <t>GSK211210RTM684</t>
  </si>
  <si>
    <t>GSK211210XQY067</t>
  </si>
  <si>
    <t>GSK211210DHV635</t>
  </si>
  <si>
    <t>GSK211209QDB603</t>
  </si>
  <si>
    <t>GSK211209ABL470</t>
  </si>
  <si>
    <t>GSK211209PHZ059</t>
  </si>
  <si>
    <t>GSK211210JXQ364</t>
  </si>
  <si>
    <t>GSK211209ODJ160</t>
  </si>
  <si>
    <t>GSK211210HOC612</t>
  </si>
  <si>
    <t>GSK211210MNP231</t>
  </si>
  <si>
    <t>GSK211210BOG493</t>
  </si>
  <si>
    <t>GSK211210HME912</t>
  </si>
  <si>
    <t>GSK211210QFJ876</t>
  </si>
  <si>
    <t>GSK211210TCF296</t>
  </si>
  <si>
    <t>GSK211210ZOC371</t>
  </si>
  <si>
    <t>GSK211210JWV674</t>
  </si>
  <si>
    <t>GSK211210WXV035</t>
  </si>
  <si>
    <t>GSK211210SMB126</t>
  </si>
  <si>
    <t>GSK211210ZWO671</t>
  </si>
  <si>
    <t>GSK211210ZER543</t>
  </si>
  <si>
    <t>GSK211210WAU930</t>
  </si>
  <si>
    <t>GSK211209NEH027</t>
  </si>
  <si>
    <t>GSK211210WKN629</t>
  </si>
  <si>
    <t>GSK211210NAL478</t>
  </si>
  <si>
    <t>GSK211210CQJ256</t>
  </si>
  <si>
    <t>GSK211210FGJ263</t>
  </si>
  <si>
    <t>GSK211209ASK740</t>
  </si>
  <si>
    <t>GSK211210OHU924</t>
  </si>
  <si>
    <t>GSK211210SWD410</t>
  </si>
  <si>
    <t>GSK211210JVO491</t>
  </si>
  <si>
    <t>GSK211210TJD605</t>
  </si>
  <si>
    <t>GSK211210ALU531</t>
  </si>
  <si>
    <t>GSK211210FYH840</t>
  </si>
  <si>
    <t>GSK211210BMW165</t>
  </si>
  <si>
    <t>GSK211209LXY930</t>
  </si>
  <si>
    <t>GSK211210WKZ627</t>
  </si>
  <si>
    <t>GSK211209ZXO218</t>
  </si>
  <si>
    <t>GSK211210XKL021</t>
  </si>
  <si>
    <t>GSK211210RUP756</t>
  </si>
  <si>
    <t>GSK211210XNE483</t>
  </si>
  <si>
    <t>GSK211210IBQ378</t>
  </si>
  <si>
    <t>GSK211210OKB461</t>
  </si>
  <si>
    <t>GSK211210ADN693</t>
  </si>
  <si>
    <t>GSK211209IJT278</t>
  </si>
  <si>
    <t>GSK211210EBX183</t>
  </si>
  <si>
    <t>GSK211210KHI920</t>
  </si>
  <si>
    <t>GSK211210FTD465</t>
  </si>
  <si>
    <t>GSK211210DCL801</t>
  </si>
  <si>
    <t>GSK211210FPB457</t>
  </si>
  <si>
    <t>GSK211210WRU735</t>
  </si>
  <si>
    <t>GSK211210PAC593</t>
  </si>
  <si>
    <t>GSK211210FOP147</t>
  </si>
  <si>
    <t>GSK211209ZPK621</t>
  </si>
  <si>
    <t>GSK211210YJB283</t>
  </si>
  <si>
    <t>GSK211210BIS862</t>
  </si>
  <si>
    <t>GSK211210FPN478</t>
  </si>
  <si>
    <t>GSK211210QVY902</t>
  </si>
  <si>
    <t>GSK211210TGN497</t>
  </si>
  <si>
    <t>GSK211209TPK581</t>
  </si>
  <si>
    <t>GSK211210JDL279</t>
  </si>
  <si>
    <t>GSK211210QSI483</t>
  </si>
  <si>
    <t>GSK211209RPJ493</t>
  </si>
  <si>
    <t>GSK211210QZG876</t>
  </si>
  <si>
    <t>GSK211209CFM814</t>
  </si>
  <si>
    <t>GSK211210ATP216</t>
  </si>
  <si>
    <t>GSK211210OKM578</t>
  </si>
  <si>
    <t>GSK211210ZUL759</t>
  </si>
  <si>
    <t>GSK211210ZOP625</t>
  </si>
  <si>
    <t>GSK211210TKE263</t>
  </si>
  <si>
    <t>GSK211210UGF013</t>
  </si>
  <si>
    <t>GSK211210SPY386</t>
  </si>
  <si>
    <t>GSK211210AXH732</t>
  </si>
  <si>
    <t>GSK211210VBS450</t>
  </si>
  <si>
    <t>GSK211210LWM932</t>
  </si>
  <si>
    <t>GSK211210EWL695</t>
  </si>
  <si>
    <t>GSK211209GOD916</t>
  </si>
  <si>
    <t>GSK211210MZL512</t>
  </si>
  <si>
    <t>GSK211210OHS512</t>
  </si>
  <si>
    <t>GSK211210OGJ867</t>
  </si>
  <si>
    <t>GSK211210HCS689</t>
  </si>
  <si>
    <t>GSK211210SYN784</t>
  </si>
  <si>
    <t>GSK211210GNV721</t>
  </si>
  <si>
    <t>GSK211209SZG573</t>
  </si>
  <si>
    <t>GSK211210BIM284</t>
  </si>
  <si>
    <t>GSK211210GKR654</t>
  </si>
  <si>
    <t>GSK211210RFL362</t>
  </si>
  <si>
    <t>GSK211210EXB431</t>
  </si>
  <si>
    <t>GSK211210JSP413</t>
  </si>
  <si>
    <t>GSK211210HZN236</t>
  </si>
  <si>
    <t>GSK211210SLE738</t>
  </si>
  <si>
    <t>GSK211209VEL236</t>
  </si>
  <si>
    <t>GSK211210SIU045</t>
  </si>
  <si>
    <t>GSK211209DNW054</t>
  </si>
  <si>
    <t>GSK211210MKS386</t>
  </si>
  <si>
    <t>GSK211210QUK629</t>
  </si>
  <si>
    <t>GSK211210FBD342</t>
  </si>
  <si>
    <t>GSK211210SAQ283</t>
  </si>
  <si>
    <t>GSK211210FNO780</t>
  </si>
  <si>
    <t>GSK211210RYX790</t>
  </si>
  <si>
    <t>GSK211210NWD036</t>
  </si>
  <si>
    <t>GSK211210FCP728</t>
  </si>
  <si>
    <t>GSK211210SLB197</t>
  </si>
  <si>
    <t>GSK211210BXP043</t>
  </si>
  <si>
    <t>GSK211210EBZ056</t>
  </si>
  <si>
    <t>GSK211210VKY682</t>
  </si>
  <si>
    <t>GSK211210SVT596</t>
  </si>
  <si>
    <t>GSK211209PYC594</t>
  </si>
  <si>
    <t>GSK211210WRV209</t>
  </si>
  <si>
    <t>GSK211210DIA640</t>
  </si>
  <si>
    <t>GSK211210FGP568</t>
  </si>
  <si>
    <t>GSK211210DYE397</t>
  </si>
  <si>
    <t>GSK211210UXP543</t>
  </si>
  <si>
    <t>GSK211210YTL852</t>
  </si>
  <si>
    <t>GSK211209TUK580</t>
  </si>
  <si>
    <t>GSK211210QON869</t>
  </si>
  <si>
    <t>GSK211210EPH689</t>
  </si>
  <si>
    <t>GSK211209UTA567</t>
  </si>
  <si>
    <t>GSK211210DWR072</t>
  </si>
  <si>
    <t>GSK211210UOK269</t>
  </si>
  <si>
    <t>GSK211209UVJ751</t>
  </si>
  <si>
    <t>GSK211210JRS857</t>
  </si>
  <si>
    <t>GSK211210VHI108</t>
  </si>
  <si>
    <t>GSK211208GPU043</t>
  </si>
  <si>
    <t>GSK211210GPI329</t>
  </si>
  <si>
    <t>GSK211209UQK076</t>
  </si>
  <si>
    <t>GSK211210TRJ368</t>
  </si>
  <si>
    <t>GSK211210TDF065</t>
  </si>
  <si>
    <t>GSK211210VYG843</t>
  </si>
  <si>
    <t>GSK211210BWD597</t>
  </si>
  <si>
    <t>GSK211209IZK209</t>
  </si>
  <si>
    <t>GSK211210OQP204</t>
  </si>
  <si>
    <t>GSK211210PJF943</t>
  </si>
  <si>
    <t>GSK211210XMF693</t>
  </si>
  <si>
    <t>GSK211210XJR784</t>
  </si>
  <si>
    <t>GSK211209ITG237</t>
  </si>
  <si>
    <t>GSK211208OSM271</t>
  </si>
  <si>
    <t>GSK211210YKA132</t>
  </si>
  <si>
    <t>GSK211210ZXL075</t>
  </si>
  <si>
    <t>GSK211210ZJA630</t>
  </si>
  <si>
    <t>GSK211210FUX043</t>
  </si>
  <si>
    <t>GSK211210MJI046</t>
  </si>
  <si>
    <t>GSK211209LXM109</t>
  </si>
  <si>
    <t>GSK211209DXW260</t>
  </si>
  <si>
    <t>GSK211210WXD294</t>
  </si>
  <si>
    <t>GSK211210DTR642</t>
  </si>
  <si>
    <t>GSK211208CDK458</t>
  </si>
  <si>
    <t>GSK211210UDC892</t>
  </si>
  <si>
    <t>GSK211208NRJ024</t>
  </si>
  <si>
    <t>GSK211208ZIK234</t>
  </si>
  <si>
    <t>GSK211208VUT791</t>
  </si>
  <si>
    <t>GSK211209KJQ521</t>
  </si>
  <si>
    <t>GSK211210TAI312</t>
  </si>
  <si>
    <t>GSK211209ZKF845</t>
  </si>
  <si>
    <t>GSK211210OHK456</t>
  </si>
  <si>
    <t>GSK211210NKC571</t>
  </si>
  <si>
    <t>GSK211210ZNY438</t>
  </si>
  <si>
    <t>GSK211210ITE978</t>
  </si>
  <si>
    <t>GSK211208HIL872</t>
  </si>
  <si>
    <t>GSK211210NBG875</t>
  </si>
  <si>
    <t>GSK211210FPI905</t>
  </si>
  <si>
    <t>GSK211210NJG582</t>
  </si>
  <si>
    <t>GSK211209BXL245</t>
  </si>
  <si>
    <t>GSK211210QFK648</t>
  </si>
  <si>
    <t>GSK211210FGH481</t>
  </si>
  <si>
    <t>GSK211209UCT857</t>
  </si>
  <si>
    <t>GSK211209NCB805</t>
  </si>
  <si>
    <t>GSK211208LSV619</t>
  </si>
  <si>
    <t>GSK211210YDZ140</t>
  </si>
  <si>
    <t>GSK211208ZKW395</t>
  </si>
  <si>
    <t>GSK211209VLY816</t>
  </si>
  <si>
    <t>GSK211210RVK267</t>
  </si>
  <si>
    <t>GSK211210RUF690</t>
  </si>
  <si>
    <t>GSK211210DKS907</t>
  </si>
  <si>
    <t>GSK211210IGK791</t>
  </si>
  <si>
    <t>GSK211208AQY048</t>
  </si>
  <si>
    <t>GSK211208XWS708</t>
  </si>
  <si>
    <t>GSK211209LKJ628</t>
  </si>
  <si>
    <t>GSK211209YKJ046</t>
  </si>
  <si>
    <t>GSK211210AVH208</t>
  </si>
  <si>
    <t>GSK211208PXJ480</t>
  </si>
  <si>
    <t>GSK211209SRP123</t>
  </si>
  <si>
    <t>GSK211208IYU124</t>
  </si>
  <si>
    <t>GSK211209LTB143</t>
  </si>
  <si>
    <t>GSK211210ADE124</t>
  </si>
  <si>
    <t>GSK211209LAD986</t>
  </si>
  <si>
    <t>GSK211208BPQ793</t>
  </si>
  <si>
    <t>GSK211207OWU914</t>
  </si>
  <si>
    <t>GSK211210FOQ921</t>
  </si>
  <si>
    <t>GSK211209MUO391</t>
  </si>
  <si>
    <t>GSK211210JUO879</t>
  </si>
  <si>
    <t>GSK211210YZQ860</t>
  </si>
  <si>
    <t>GSK211210TLO983</t>
  </si>
  <si>
    <t>GSK211209TAN974</t>
  </si>
  <si>
    <t>GSK211208FBL024</t>
  </si>
  <si>
    <t>GSK211210DEY850</t>
  </si>
  <si>
    <t>GSK211210STL092</t>
  </si>
  <si>
    <t>GSK211210TIF891</t>
  </si>
  <si>
    <t>GSK211208NKR874</t>
  </si>
  <si>
    <t>GSK211210NEX941</t>
  </si>
  <si>
    <t>GSK211210HPU967</t>
  </si>
  <si>
    <t>GSK211209YKR613</t>
  </si>
  <si>
    <t>GSK211210VDH432</t>
  </si>
  <si>
    <t>GSK211209VKZ401</t>
  </si>
  <si>
    <t>GSK211208ONR865</t>
  </si>
  <si>
    <t>GSK211209CDA786</t>
  </si>
  <si>
    <t>GSK211208PZX270</t>
  </si>
  <si>
    <t>GSK211210IXM041</t>
  </si>
  <si>
    <t>GSK211210UTN905</t>
  </si>
  <si>
    <t>GSK211210VWB712</t>
  </si>
  <si>
    <t>GSK211210LMW452</t>
  </si>
  <si>
    <t>GSK211210ENB759</t>
  </si>
  <si>
    <t>DMD/2112/10/UASR0879</t>
  </si>
  <si>
    <t>GSK211209XWJ132</t>
  </si>
  <si>
    <t>GSK211210SKM653</t>
  </si>
  <si>
    <t>GSK211209FQY941</t>
  </si>
  <si>
    <t>GSK211210TOI237</t>
  </si>
  <si>
    <t>GSK211210QSA193</t>
  </si>
  <si>
    <t>GSK211210HZF897</t>
  </si>
  <si>
    <t>GSK211209KXL154</t>
  </si>
  <si>
    <t>GSK211209VAJ604</t>
  </si>
  <si>
    <t>GSK211209FWG614</t>
  </si>
  <si>
    <t>DMD/2112/10/PREK4261</t>
  </si>
  <si>
    <t>GSK211210ZRQ846</t>
  </si>
  <si>
    <t>GSK211210NFC658</t>
  </si>
  <si>
    <t>GSK211210NRK641</t>
  </si>
  <si>
    <t>GSK211210DPI564</t>
  </si>
  <si>
    <t>GSK211210VCZ673</t>
  </si>
  <si>
    <t>GSK211210MZH492</t>
  </si>
  <si>
    <t>GSK211210NIU509</t>
  </si>
  <si>
    <t>GSK211210VYD961</t>
  </si>
  <si>
    <t>GSK211210IJH705</t>
  </si>
  <si>
    <t>GSK211210VJO203</t>
  </si>
  <si>
    <t xml:space="preserve"> </t>
  </si>
  <si>
    <t>DMD/2112/11/PNJQ6914</t>
  </si>
  <si>
    <t>GSK211211COH569</t>
  </si>
  <si>
    <t>GSK211211JIN187</t>
  </si>
  <si>
    <t>GSK211211XUG503</t>
  </si>
  <si>
    <t>GSK211211LBG206</t>
  </si>
  <si>
    <t>GSK211211YZT524</t>
  </si>
  <si>
    <t>GSK211211XIK584</t>
  </si>
  <si>
    <t>GSK211211KBI386</t>
  </si>
  <si>
    <t>GSK211211PVE501</t>
  </si>
  <si>
    <t>GSK211211VSP230</t>
  </si>
  <si>
    <t>GSK211211ELB645</t>
  </si>
  <si>
    <t>GSK211211VJN792</t>
  </si>
  <si>
    <t>GSK211211ZHF328</t>
  </si>
  <si>
    <t>GSK211211XNV167</t>
  </si>
  <si>
    <t>GSK211211QML841</t>
  </si>
  <si>
    <t>GSK211211XRP126</t>
  </si>
  <si>
    <t>GSK211211XYA870</t>
  </si>
  <si>
    <t>GSK211211YZQ826</t>
  </si>
  <si>
    <t>GSK211211TKG065</t>
  </si>
  <si>
    <t>GSK211211KXZ219</t>
  </si>
  <si>
    <t>GSK211211VZS780</t>
  </si>
  <si>
    <t>GSK211211SNB894</t>
  </si>
  <si>
    <t>GSK211211MWN876</t>
  </si>
  <si>
    <t>GSK211211LVK285</t>
  </si>
  <si>
    <t>GSK211211IKN146</t>
  </si>
  <si>
    <t>GSK211211OAM145</t>
  </si>
  <si>
    <t>GSK211211MIK857</t>
  </si>
  <si>
    <t>GSK211211DVY260</t>
  </si>
  <si>
    <t>GSK211211VXA137</t>
  </si>
  <si>
    <t>GSK211211DUH172</t>
  </si>
  <si>
    <t>GSK211211PQT951</t>
  </si>
  <si>
    <t>GSK211211BOT917</t>
  </si>
  <si>
    <t>GSK211211TZJ376</t>
  </si>
  <si>
    <t>GSK211211RPE869</t>
  </si>
  <si>
    <t>GSK211211FEX982</t>
  </si>
  <si>
    <t>GSK211211NGQ089</t>
  </si>
  <si>
    <t>GSK211211MKQ982</t>
  </si>
  <si>
    <t>GSK211211TIJ649</t>
  </si>
  <si>
    <t>GSK211210VBT480</t>
  </si>
  <si>
    <t>GSK211211QBZ594</t>
  </si>
  <si>
    <t>GSK211210RJN827</t>
  </si>
  <si>
    <t>GSK211211YDG506</t>
  </si>
  <si>
    <t>GSK211210BQO519</t>
  </si>
  <si>
    <t>GSK211211SWZ657</t>
  </si>
  <si>
    <t>GSK211210DMS124</t>
  </si>
  <si>
    <t>GSK211211RLX486</t>
  </si>
  <si>
    <t>GSK211211CAO926</t>
  </si>
  <si>
    <t>GSK211210DXB952</t>
  </si>
  <si>
    <t>GSK211211ZIM901</t>
  </si>
  <si>
    <t>GSK211210YAE389</t>
  </si>
  <si>
    <t>GSK211211BKA561</t>
  </si>
  <si>
    <t>GSK211211KQI260</t>
  </si>
  <si>
    <t>GSK211211MLS385</t>
  </si>
  <si>
    <t>GSK211211ZYJ842</t>
  </si>
  <si>
    <t>GSK211211AMD893</t>
  </si>
  <si>
    <t>GSK211210AMP041</t>
  </si>
  <si>
    <t>GSK211211TMU175</t>
  </si>
  <si>
    <t>GSK211211HZJ845</t>
  </si>
  <si>
    <t>GSK211211YZJ067</t>
  </si>
  <si>
    <t>GSK211211KCN592</t>
  </si>
  <si>
    <t>GSK211211SCB521</t>
  </si>
  <si>
    <t>GSK211211CJU208</t>
  </si>
  <si>
    <t>GSK211211GVQ251</t>
  </si>
  <si>
    <t>GSK211211WGX408</t>
  </si>
  <si>
    <t>DMD/2112/11/GYFL9123</t>
  </si>
  <si>
    <t>GSK211211VSB276</t>
  </si>
  <si>
    <t>GSK211211FAG286</t>
  </si>
  <si>
    <t>GSK211211MHE370</t>
  </si>
  <si>
    <t>DMD/2112/11/NWYI1082</t>
  </si>
  <si>
    <t>GSK211211QAS820</t>
  </si>
  <si>
    <t>GSK211211OUP792</t>
  </si>
  <si>
    <t>GSK211211SBJ039</t>
  </si>
  <si>
    <t>GSK211211TJH381</t>
  </si>
  <si>
    <t>GSK211211WAS036</t>
  </si>
  <si>
    <t>GSK211211XWI827</t>
  </si>
  <si>
    <t>GSK211211CBK945</t>
  </si>
  <si>
    <t>GSK211211KPO403</t>
  </si>
  <si>
    <t>GSK211211AXY296</t>
  </si>
  <si>
    <t>GSK211211BDV946</t>
  </si>
  <si>
    <t>GSK211211KVR615</t>
  </si>
  <si>
    <t>GSK211211SKP724</t>
  </si>
  <si>
    <t>GSK211211JDH582</t>
  </si>
  <si>
    <t>GSK211211AKJ756</t>
  </si>
  <si>
    <t>GSK211211OZS153</t>
  </si>
  <si>
    <t>GSK211211RKE054</t>
  </si>
  <si>
    <t>GSK211211JBA520</t>
  </si>
  <si>
    <t>GSK211211AUP097</t>
  </si>
  <si>
    <t>DMD/2112/11/ZGXH3512</t>
  </si>
  <si>
    <t>GSK211211IAH874</t>
  </si>
  <si>
    <t>GSK211211KWT576</t>
  </si>
  <si>
    <t>DMD/2112/11/PDTR8406</t>
  </si>
  <si>
    <t>GSK211211CYQ254</t>
  </si>
  <si>
    <t>DMD/2112/11/FIMQ4692</t>
  </si>
  <si>
    <t>GSK211211EVN604</t>
  </si>
  <si>
    <t>GSK211211ZDK193</t>
  </si>
  <si>
    <t>GSK211210OJG695</t>
  </si>
  <si>
    <t>GSK211211YIU679</t>
  </si>
  <si>
    <t>GSK211210QJU756</t>
  </si>
  <si>
    <t>GSK211211HDG673</t>
  </si>
  <si>
    <t>GSK211211XUW891</t>
  </si>
  <si>
    <t>GSK211211LBI612</t>
  </si>
  <si>
    <t>GSK211211ZTP142</t>
  </si>
  <si>
    <t>GSK211210TCQ902</t>
  </si>
  <si>
    <t>GSK211211ZJE263</t>
  </si>
  <si>
    <t>GSK211211RMB428</t>
  </si>
  <si>
    <t>GSK211211RPH825</t>
  </si>
  <si>
    <t>GSK211211RWM504</t>
  </si>
  <si>
    <t>GSK211210QES104</t>
  </si>
  <si>
    <t>GSK211210HQG190</t>
  </si>
  <si>
    <t>GSK211211MVE571</t>
  </si>
  <si>
    <t>GSK211211HPG217</t>
  </si>
  <si>
    <t>GSK211210AGN930</t>
  </si>
  <si>
    <t>GSK211211KSR971</t>
  </si>
  <si>
    <t>GSK211211MAQ453</t>
  </si>
  <si>
    <t>GSK211211UAO916</t>
  </si>
  <si>
    <t>GSK211211PMF168</t>
  </si>
  <si>
    <t>GSK211210UOK076</t>
  </si>
  <si>
    <t>GSK211211UWM604</t>
  </si>
  <si>
    <t>GSK211211TNR305</t>
  </si>
  <si>
    <t>GSK211211YXH476</t>
  </si>
  <si>
    <t>GSK211211YCP248</t>
  </si>
  <si>
    <t>GSK211211IZW940</t>
  </si>
  <si>
    <t>GSK211211KUH048</t>
  </si>
  <si>
    <t>GSK211211UWV207</t>
  </si>
  <si>
    <t>GSK211211MQR263</t>
  </si>
  <si>
    <t>GSK211210OBM357</t>
  </si>
  <si>
    <t>GSK211211KRW053</t>
  </si>
  <si>
    <t>GSK211211IZR061</t>
  </si>
  <si>
    <t>GSK211211TZN814</t>
  </si>
  <si>
    <t>GSK211211RJY782</t>
  </si>
  <si>
    <t>GSK211210ATH568</t>
  </si>
  <si>
    <t>GSK211210QOZ029</t>
  </si>
  <si>
    <t>GSK211210RBK967</t>
  </si>
  <si>
    <t>GSK211211NKO439</t>
  </si>
  <si>
    <t>GSK211211EDF436</t>
  </si>
  <si>
    <t>GSK211211RIZ638</t>
  </si>
  <si>
    <t>GSK211211HKM428</t>
  </si>
  <si>
    <t>GSK211210OZX968</t>
  </si>
  <si>
    <t>GSK211211MYS164</t>
  </si>
  <si>
    <t>GSK211211VSA961</t>
  </si>
  <si>
    <t>GSK211211JIR468</t>
  </si>
  <si>
    <t>GSK211211KZB321</t>
  </si>
  <si>
    <t>GSK211210PZB817</t>
  </si>
  <si>
    <t>GSK211211SNL350</t>
  </si>
  <si>
    <t>GSK211211VXJ968</t>
  </si>
  <si>
    <t>GSK211211ZQD375</t>
  </si>
  <si>
    <t>GSK211211QJH032</t>
  </si>
  <si>
    <t>GSK211211FRH401</t>
  </si>
  <si>
    <t>GSK211211GWN401</t>
  </si>
  <si>
    <t>GSK211211PNX901</t>
  </si>
  <si>
    <t>GSK211211VQX306</t>
  </si>
  <si>
    <t>GSK211211PLK815</t>
  </si>
  <si>
    <t>GSK211211SYT918</t>
  </si>
  <si>
    <t>GSK211211RTM985</t>
  </si>
  <si>
    <t>GSK211211NUA627</t>
  </si>
  <si>
    <t>GSK211211FRV276</t>
  </si>
  <si>
    <t>GSK211211UPL863</t>
  </si>
  <si>
    <t>GSK211211TEQ912</t>
  </si>
  <si>
    <t>GSK211211KRC456</t>
  </si>
  <si>
    <t>GSK211211ZFJ146</t>
  </si>
  <si>
    <t>GSK211211NQP297</t>
  </si>
  <si>
    <t>GSK211211EPF912</t>
  </si>
  <si>
    <t>GSK211211MQV836</t>
  </si>
  <si>
    <t>GSK211210CUR984</t>
  </si>
  <si>
    <t>GSK211211WSM820</t>
  </si>
  <si>
    <t>GSK211211ZCM291</t>
  </si>
  <si>
    <t>GSK211211JSW158</t>
  </si>
  <si>
    <t>GSK211210DQC328</t>
  </si>
  <si>
    <t>GSK211211EQK285</t>
  </si>
  <si>
    <t>GSK211211TQX267</t>
  </si>
  <si>
    <t>GSK211211YBM196</t>
  </si>
  <si>
    <t>GSK211211MVF478</t>
  </si>
  <si>
    <t>GSK211211SJX824</t>
  </si>
  <si>
    <t>GSK211211ZFN308</t>
  </si>
  <si>
    <t>GSK211210HFA712</t>
  </si>
  <si>
    <t>GSK211211AKP942</t>
  </si>
  <si>
    <t>GSK211211MCU306</t>
  </si>
  <si>
    <t>GSK211210ZOK379</t>
  </si>
  <si>
    <t>GSK211210XUG734</t>
  </si>
  <si>
    <t>GSK211211RSN869</t>
  </si>
  <si>
    <t>GSK211210QKO205</t>
  </si>
  <si>
    <t>GSK211211GFY502</t>
  </si>
  <si>
    <t>GSK211211MNE712</t>
  </si>
  <si>
    <t>GSK211210LRS721</t>
  </si>
  <si>
    <t>GSK211211UVF390</t>
  </si>
  <si>
    <t>GSK211211JDQ092</t>
  </si>
  <si>
    <t>GSK211211EBC358</t>
  </si>
  <si>
    <t>GSK211211ZIL639</t>
  </si>
  <si>
    <t>GSK211211JQP708</t>
  </si>
  <si>
    <t>GSK211211ASE320</t>
  </si>
  <si>
    <t>GSK211211HGO612</t>
  </si>
  <si>
    <t>GSK211211FXR029</t>
  </si>
  <si>
    <t>GSK211211CWB492</t>
  </si>
  <si>
    <t>GSK211211YZA065</t>
  </si>
  <si>
    <t>GSK211211EDY354</t>
  </si>
  <si>
    <t>GSK211209MZY490</t>
  </si>
  <si>
    <t>GSK211211HUR578</t>
  </si>
  <si>
    <t>GSK211211CLX516</t>
  </si>
  <si>
    <t>GSK211210OWI361</t>
  </si>
  <si>
    <t>GSK211211LPD795</t>
  </si>
  <si>
    <t>GSK211211VFP345</t>
  </si>
  <si>
    <t>GSK211211UKS930</t>
  </si>
  <si>
    <t>GSK211211CFT517</t>
  </si>
  <si>
    <t>GSK211211XYW567</t>
  </si>
  <si>
    <t>GSK211211JAC023</t>
  </si>
  <si>
    <t>GSK211210BGP324</t>
  </si>
  <si>
    <t>GSK211211BEC263</t>
  </si>
  <si>
    <t>GSK211211HWF092</t>
  </si>
  <si>
    <t>GSK211211CAL456</t>
  </si>
  <si>
    <t>GSK211210CUA170</t>
  </si>
  <si>
    <t>GSK211210CEJ612</t>
  </si>
  <si>
    <t>GSK211210LWV528</t>
  </si>
  <si>
    <t>GSK211210ZYA182</t>
  </si>
  <si>
    <t>GSK211211SIE086</t>
  </si>
  <si>
    <t>GSK211210JCG871</t>
  </si>
  <si>
    <t>GSK211210MTR530</t>
  </si>
  <si>
    <t>GSK211210MFD291</t>
  </si>
  <si>
    <t>GSK211211GYU912</t>
  </si>
  <si>
    <t>GSK211211HLU128</t>
  </si>
  <si>
    <t>GSK211211ECA634</t>
  </si>
  <si>
    <t>GSK211210AEC518</t>
  </si>
  <si>
    <t>GSK211211QZK184</t>
  </si>
  <si>
    <t>GSK211211XCD184</t>
  </si>
  <si>
    <t>GSK211210OYT527</t>
  </si>
  <si>
    <t>GSK211211HSE705</t>
  </si>
  <si>
    <t>GSK211211HFJ257</t>
  </si>
  <si>
    <t>GSK211210HJU735</t>
  </si>
  <si>
    <t>GSK211211PKS072</t>
  </si>
  <si>
    <t>GSK211210JKC627</t>
  </si>
  <si>
    <t>GSK211211TQZ608</t>
  </si>
  <si>
    <t>GSK211211YPC906</t>
  </si>
  <si>
    <t>GSK211211FKJ936</t>
  </si>
  <si>
    <t>GSK211211LIH379</t>
  </si>
  <si>
    <t>GSK211211BUM127</t>
  </si>
  <si>
    <t>GSK211211YHE486</t>
  </si>
  <si>
    <t>GSK211211IJM196</t>
  </si>
  <si>
    <t>GSK211211EGU147</t>
  </si>
  <si>
    <t>GSK211211IBX482</t>
  </si>
  <si>
    <t>GSK211211VAS579</t>
  </si>
  <si>
    <t>GSK211211XED217</t>
  </si>
  <si>
    <t>GSK211211NCR098</t>
  </si>
  <si>
    <t>GSK211211BGX726</t>
  </si>
  <si>
    <t>GSK211211DWO379</t>
  </si>
  <si>
    <t>GSK211211TBO470</t>
  </si>
  <si>
    <t>GSK211211FXY096</t>
  </si>
  <si>
    <t>GSK211211UYJ318</t>
  </si>
  <si>
    <t>GSK211211ZFS204</t>
  </si>
  <si>
    <t>GSK211211GQZ347</t>
  </si>
  <si>
    <t>GSK211211SUE418</t>
  </si>
  <si>
    <t>GSK211211LUD549</t>
  </si>
  <si>
    <t>GSK211211UOC617</t>
  </si>
  <si>
    <t>GSK211211JBV783</t>
  </si>
  <si>
    <t>GSK211211JCF629</t>
  </si>
  <si>
    <t>GSK211211IZU795</t>
  </si>
  <si>
    <t>GSK211211AUX043</t>
  </si>
  <si>
    <t>GSK211211UHV698</t>
  </si>
  <si>
    <t>GSK211211YGL437</t>
  </si>
  <si>
    <t>GSK211211MGI068</t>
  </si>
  <si>
    <t>GSK211211DWU980</t>
  </si>
  <si>
    <t>GSK211211AVH573</t>
  </si>
  <si>
    <t>GSK211211YGE031</t>
  </si>
  <si>
    <t>GSK211211MTZ384</t>
  </si>
  <si>
    <t>GSK211211KBH054</t>
  </si>
  <si>
    <t>GSK211211RVB726</t>
  </si>
  <si>
    <t>GSK211211GSJ917</t>
  </si>
  <si>
    <t>GSK211211WBF937</t>
  </si>
  <si>
    <t>GSK211211WAP023</t>
  </si>
  <si>
    <t>GSK211211VCP410</t>
  </si>
  <si>
    <t>GSK211211QIP659</t>
  </si>
  <si>
    <t>GSK211211FOJ649</t>
  </si>
  <si>
    <t>GSK211211AUP574</t>
  </si>
  <si>
    <t>GSK211211GOI725</t>
  </si>
  <si>
    <t>GSK211211SGM546</t>
  </si>
  <si>
    <t>GSK211211TXB784</t>
  </si>
  <si>
    <t>GSK211211ZRL471</t>
  </si>
  <si>
    <t>GSK211211HLQ158</t>
  </si>
  <si>
    <t>GSK211211MNL531</t>
  </si>
  <si>
    <t>GSK211211BUF531</t>
  </si>
  <si>
    <t>GSK211211WNL670</t>
  </si>
  <si>
    <t>GSK211211ZDR705</t>
  </si>
  <si>
    <t>GSK211211GNA049</t>
  </si>
  <si>
    <t>GSK211211OTU108</t>
  </si>
  <si>
    <t>GSK211210AYE439</t>
  </si>
  <si>
    <t>GSK211211SVN654</t>
  </si>
  <si>
    <t>GSK211211QCP194</t>
  </si>
  <si>
    <t>GSK211211RPN276</t>
  </si>
  <si>
    <t>GSK211211KDX283</t>
  </si>
  <si>
    <t>GSK211211MHL254</t>
  </si>
  <si>
    <t>GSK211211BZF560</t>
  </si>
  <si>
    <t>GSK211210KVE856</t>
  </si>
  <si>
    <t>GSK211211SRQ618</t>
  </si>
  <si>
    <t>GSK211211URM908</t>
  </si>
  <si>
    <t>GSK211211LOZ254</t>
  </si>
  <si>
    <t>GSK211211VNE762</t>
  </si>
  <si>
    <t>GSK211211FDT643</t>
  </si>
  <si>
    <t>GSK211211JSM864</t>
  </si>
  <si>
    <t>GSK211211SMQ970</t>
  </si>
  <si>
    <t>GSK211211RKN820</t>
  </si>
  <si>
    <t>GSK211211FOZ564</t>
  </si>
  <si>
    <t>GSK211211SBO249</t>
  </si>
  <si>
    <t>GSK211211IDW379</t>
  </si>
  <si>
    <t>GSK211210EJG702</t>
  </si>
  <si>
    <t>GSK211211UWH291</t>
  </si>
  <si>
    <t>GSK211211XLF587</t>
  </si>
  <si>
    <t>GSK211211ZEB751</t>
  </si>
  <si>
    <t xml:space="preserve"> DMD/2112/11/PWDK3586</t>
  </si>
  <si>
    <t>GSK211211LWH389</t>
  </si>
  <si>
    <t>GSK211211WZI874</t>
  </si>
  <si>
    <t>GSK211211AWC730</t>
  </si>
  <si>
    <t>GSK211211PGU751</t>
  </si>
  <si>
    <t>GSK211211RUW650</t>
  </si>
  <si>
    <t>GSK211210MLY310</t>
  </si>
  <si>
    <t>GSK211210SNM634</t>
  </si>
  <si>
    <t>GSK211211NZE965</t>
  </si>
  <si>
    <t>GSK211211IAF487</t>
  </si>
  <si>
    <t>GSK211210XAH475</t>
  </si>
  <si>
    <t>GSK211210WAD786</t>
  </si>
  <si>
    <t xml:space="preserve"> DMD/2112/11/HGYI9351</t>
  </si>
  <si>
    <t>GSK211211FPV069</t>
  </si>
  <si>
    <t>GSK211211NOZ037</t>
  </si>
  <si>
    <t>GSK211211JRF897</t>
  </si>
  <si>
    <t>GSK211211OJY230</t>
  </si>
  <si>
    <t>DMD/2112/11/JVZQ8239</t>
  </si>
  <si>
    <t>GSK211211DAH821</t>
  </si>
  <si>
    <t>GSK211211XGI570</t>
  </si>
  <si>
    <t>GSK211211GRY301</t>
  </si>
  <si>
    <t>GSK211211ZSX540</t>
  </si>
  <si>
    <t>GSK211211TWP625</t>
  </si>
  <si>
    <t>GSK211211LZU567</t>
  </si>
  <si>
    <t>GSK211211XYC746</t>
  </si>
  <si>
    <t>GSK211211XRB315</t>
  </si>
  <si>
    <t>GSK211211MRK460</t>
  </si>
  <si>
    <t>GSK211211MGT546</t>
  </si>
  <si>
    <t>GSK211211GBF139</t>
  </si>
  <si>
    <t>GSK211211KRX849</t>
  </si>
  <si>
    <t>GSK211211LSW807</t>
  </si>
  <si>
    <t>KM FAJAR BAHARI IV</t>
  </si>
  <si>
    <t>12/16/2021 FERI</t>
  </si>
  <si>
    <t>DMD/2112/12/ZKVG0837</t>
  </si>
  <si>
    <t>GSK211212RIO024</t>
  </si>
  <si>
    <t>GSK211212QZV812</t>
  </si>
  <si>
    <t>GSK211212BLV937</t>
  </si>
  <si>
    <t>GSK211212JZN013</t>
  </si>
  <si>
    <t>GSK211211MEK961</t>
  </si>
  <si>
    <t>GSK211211PTR792</t>
  </si>
  <si>
    <t>GSK211212OZR341</t>
  </si>
  <si>
    <t>GSK211211NJV536</t>
  </si>
  <si>
    <t>GSK211212PZF307</t>
  </si>
  <si>
    <t>GSK211212ARC185</t>
  </si>
  <si>
    <t>GSK211212XUQ035</t>
  </si>
  <si>
    <t>GSK211212RGO712</t>
  </si>
  <si>
    <t>GSK211212NWM642</t>
  </si>
  <si>
    <t>GSK211212ZFM780</t>
  </si>
  <si>
    <t>GSK211212MYA341</t>
  </si>
  <si>
    <t>GSK211212EIV701</t>
  </si>
  <si>
    <t>GSK211211ZMJ170</t>
  </si>
  <si>
    <t>GSK211212NAO250</t>
  </si>
  <si>
    <t>GSK211212CZF825</t>
  </si>
  <si>
    <t>GSK211212YFA273</t>
  </si>
  <si>
    <t>GSK211211ZDQ314</t>
  </si>
  <si>
    <t>GSK211212TJV194</t>
  </si>
  <si>
    <t>GSK211212EAZ512</t>
  </si>
  <si>
    <t>GSK211212IOV846</t>
  </si>
  <si>
    <t>GSK211212QHY397</t>
  </si>
  <si>
    <t>GSK211212BOI738</t>
  </si>
  <si>
    <t>GSK211212IYV437</t>
  </si>
  <si>
    <t>GSK211212HGL492</t>
  </si>
  <si>
    <t>GSK211211EVC247</t>
  </si>
  <si>
    <t>GSK211212QHC265</t>
  </si>
  <si>
    <t>GSK211212WFM783</t>
  </si>
  <si>
    <t>GSK211212MQE467</t>
  </si>
  <si>
    <t>GSK211212LPX836</t>
  </si>
  <si>
    <t>GSK211211EQF370</t>
  </si>
  <si>
    <t>GSK211212ECM358</t>
  </si>
  <si>
    <t>GSK211212BVG016</t>
  </si>
  <si>
    <t>GSK211212QHC982</t>
  </si>
  <si>
    <t>GSK211212TDZ084</t>
  </si>
  <si>
    <t>GSK211212HEW235</t>
  </si>
  <si>
    <t>GSK211212WQU891</t>
  </si>
  <si>
    <t>GSK211212HCA093</t>
  </si>
  <si>
    <t>GSK211212EFO425</t>
  </si>
  <si>
    <t>GSK211212MRV082</t>
  </si>
  <si>
    <t>GSK211212BQJ261</t>
  </si>
  <si>
    <t>GSK211212PIO485</t>
  </si>
  <si>
    <t>GSK211212OND819</t>
  </si>
  <si>
    <t>GSK211212PIN021</t>
  </si>
  <si>
    <t>DMD/2112/12/BFCG3529</t>
  </si>
  <si>
    <t>GSK211212BCL974</t>
  </si>
  <si>
    <t>GSK211212FKR213</t>
  </si>
  <si>
    <t>GSK211212EQY514</t>
  </si>
  <si>
    <t>GSK211212UCE819</t>
  </si>
  <si>
    <t>GSK211212FEC657</t>
  </si>
  <si>
    <t>GSK211212VBX562</t>
  </si>
  <si>
    <t>GSK211212ECL728</t>
  </si>
  <si>
    <t>GSK211212AZS690</t>
  </si>
  <si>
    <t>GSK211212KIV807</t>
  </si>
  <si>
    <t>GSK211212QSI017</t>
  </si>
  <si>
    <t>GSK211212HEI691</t>
  </si>
  <si>
    <t>DMD/2112/12/GDKH4580</t>
  </si>
  <si>
    <t>GSK211212QZY814</t>
  </si>
  <si>
    <t>GSK211212LWT319</t>
  </si>
  <si>
    <t>GSK211212JWG291</t>
  </si>
  <si>
    <t>12/17/2021 FARHAN</t>
  </si>
  <si>
    <t>DMD/2112/12/RINK2614</t>
  </si>
  <si>
    <t>GSK211212VDX524</t>
  </si>
  <si>
    <t>GSK211212KCA647</t>
  </si>
  <si>
    <t>GSK211212OJM897</t>
  </si>
  <si>
    <t>GSK211212TKJ048</t>
  </si>
  <si>
    <t>GSK211212WER465</t>
  </si>
  <si>
    <t>GSK211212UOR923</t>
  </si>
  <si>
    <t>GSK211212QWZ836</t>
  </si>
  <si>
    <t>GSK211212GZR259</t>
  </si>
  <si>
    <t>GSK211212XHB067</t>
  </si>
  <si>
    <t>GSK211212DMV201</t>
  </si>
  <si>
    <t>GSK211212ANZ827</t>
  </si>
  <si>
    <t>GSK211212UWL416</t>
  </si>
  <si>
    <t>GSK211212RVC051</t>
  </si>
  <si>
    <t>GSK211212RMJ310</t>
  </si>
  <si>
    <t>GSK211212PFT713</t>
  </si>
  <si>
    <t>GSK211212BDS294</t>
  </si>
  <si>
    <t>GSK211212GWD257</t>
  </si>
  <si>
    <t>GSK211212EUG813</t>
  </si>
  <si>
    <t>GSK211212VME475</t>
  </si>
  <si>
    <t>GSK211212DNT809</t>
  </si>
  <si>
    <t>GSK211212MRF904</t>
  </si>
  <si>
    <t>GSK211212JBG298</t>
  </si>
  <si>
    <t>GSK211212RWS519</t>
  </si>
  <si>
    <t>GSK211212FDY726</t>
  </si>
  <si>
    <t>GSK211212BMC395</t>
  </si>
  <si>
    <t>GSK211212TER327</t>
  </si>
  <si>
    <t>GSK211212FDC391</t>
  </si>
  <si>
    <t>GSK211212UAF753</t>
  </si>
  <si>
    <t>GSK211212XLF273</t>
  </si>
  <si>
    <t>GSK211212OFH704</t>
  </si>
  <si>
    <t>GSK211212VZF234</t>
  </si>
  <si>
    <t>GSK211212LNA593</t>
  </si>
  <si>
    <t>GSK211212PRZ312</t>
  </si>
  <si>
    <t>GSK211212QNH821</t>
  </si>
  <si>
    <t>GSK211212BPI637</t>
  </si>
  <si>
    <t>GSK211212OXK586</t>
  </si>
  <si>
    <t>GSK211212MOT706</t>
  </si>
  <si>
    <t>GSK211212XNC831</t>
  </si>
  <si>
    <t>GSK211212KWX640</t>
  </si>
  <si>
    <t>GSK211212TLR914</t>
  </si>
  <si>
    <t>GSK211212UKF945</t>
  </si>
  <si>
    <t>GSK211212JSP675</t>
  </si>
  <si>
    <t>GSK211211VCG063</t>
  </si>
  <si>
    <t>GSK211212ZYV576</t>
  </si>
  <si>
    <t>GSK211212JME910</t>
  </si>
  <si>
    <t>GSK211212FQE798</t>
  </si>
  <si>
    <t>GSK211212KTQ421</t>
  </si>
  <si>
    <t>GSK211212YKX297</t>
  </si>
  <si>
    <t>DMD/2112/12/ITPF6903</t>
  </si>
  <si>
    <t>GSK211212FBM563</t>
  </si>
  <si>
    <t>GSK211212UPN529</t>
  </si>
  <si>
    <t>DMD/2112/12/LGOB6253</t>
  </si>
  <si>
    <t>GSK211212AON970</t>
  </si>
  <si>
    <t>GSK211212WMO673</t>
  </si>
  <si>
    <t>GSK211212UCZ038</t>
  </si>
  <si>
    <t>GSK211212ZSI304</t>
  </si>
  <si>
    <t>GSK211212EYC062</t>
  </si>
  <si>
    <t>GSK211212EKQ741</t>
  </si>
  <si>
    <t>GSK211212ACK532</t>
  </si>
  <si>
    <t>GSK211212HRA938</t>
  </si>
  <si>
    <t>GSK211212UNO849</t>
  </si>
  <si>
    <t>GSK211212IOX623</t>
  </si>
  <si>
    <t>GSK211212SKC294</t>
  </si>
  <si>
    <t>GSK211212IFM543</t>
  </si>
  <si>
    <t>GSK211212DWZ607</t>
  </si>
  <si>
    <t>GSK211212BWV013</t>
  </si>
  <si>
    <t>GSK211211RVZ561</t>
  </si>
  <si>
    <t>GSK211210SLK785</t>
  </si>
  <si>
    <t>GSK211212JTF406</t>
  </si>
  <si>
    <t>GSK211212SNU984</t>
  </si>
  <si>
    <t>GSK211211HVU150</t>
  </si>
  <si>
    <t>GSK211212DFH036</t>
  </si>
  <si>
    <t>GSK211212DMX920</t>
  </si>
  <si>
    <t>GSK211212BJW395</t>
  </si>
  <si>
    <t>GSK211212EBX407</t>
  </si>
  <si>
    <t>GSK211212EBR057</t>
  </si>
  <si>
    <t>GSK211211WBJ910</t>
  </si>
  <si>
    <t>GSK211212VBG294</t>
  </si>
  <si>
    <t>GSK211211BSR561</t>
  </si>
  <si>
    <t>GSK211212VIQ189</t>
  </si>
  <si>
    <t>GSK211211BDM873</t>
  </si>
  <si>
    <t>gsk211212jzc924</t>
  </si>
  <si>
    <t>GSK211211ANB210</t>
  </si>
  <si>
    <t>GSK211212KLF185</t>
  </si>
  <si>
    <t>GSK211212SAX197</t>
  </si>
  <si>
    <t>GSK211212QJN961</t>
  </si>
  <si>
    <t>GSK211212EYB973</t>
  </si>
  <si>
    <t>GSK211212HUA627</t>
  </si>
  <si>
    <t>GSK211212AMR593</t>
  </si>
  <si>
    <t>GSK211211DTN631</t>
  </si>
  <si>
    <t>GSK211212ECG781</t>
  </si>
  <si>
    <t>GSK211212MHL826</t>
  </si>
  <si>
    <t>GSK211211ADQ152</t>
  </si>
  <si>
    <t>GSK211212ACY294</t>
  </si>
  <si>
    <t>GSK211212PEZ872</t>
  </si>
  <si>
    <t>GSK211212EPK590</t>
  </si>
  <si>
    <t>GSK211212NOI158</t>
  </si>
  <si>
    <t>GSK211212PJK638</t>
  </si>
  <si>
    <t>GSK211211HSK714</t>
  </si>
  <si>
    <t>GSK211212DOM439</t>
  </si>
  <si>
    <t>GSK211212TOK064</t>
  </si>
  <si>
    <t>GSK211212HLO097</t>
  </si>
  <si>
    <t>GSK211212XKD751</t>
  </si>
  <si>
    <t>GSK211212AXG478</t>
  </si>
  <si>
    <t>GSK211212RPV831</t>
  </si>
  <si>
    <t>GSK211211UGV129</t>
  </si>
  <si>
    <t>GSK211212WPT724</t>
  </si>
  <si>
    <t>GSK211212XTK291</t>
  </si>
  <si>
    <t>GSK211212PRM632</t>
  </si>
  <si>
    <t>GSK211212YQW935</t>
  </si>
  <si>
    <t>GSK211212BEF309</t>
  </si>
  <si>
    <t>GSK211212BKT073</t>
  </si>
  <si>
    <t>GSK211212BXO795</t>
  </si>
  <si>
    <t>GSK211212NOE194</t>
  </si>
  <si>
    <t>GSK211212UGE407</t>
  </si>
  <si>
    <t>GSK211212MYF028</t>
  </si>
  <si>
    <t>GSK211211EAU280</t>
  </si>
  <si>
    <t>GSK211212ESJ027</t>
  </si>
  <si>
    <t>GSK211212TFY609</t>
  </si>
  <si>
    <t>GSK211212SUZ053</t>
  </si>
  <si>
    <t>GSK211212OYQ136</t>
  </si>
  <si>
    <t>GSK211212FAX021</t>
  </si>
  <si>
    <t>GSK211212BMZ081</t>
  </si>
  <si>
    <t>GSK211210REN568</t>
  </si>
  <si>
    <t>GSK211212RFN489</t>
  </si>
  <si>
    <t>GSK211211PIU063</t>
  </si>
  <si>
    <t>GSK211212SQJ192</t>
  </si>
  <si>
    <t>GSK211212MWL401</t>
  </si>
  <si>
    <t>GSK211212YOV391</t>
  </si>
  <si>
    <t>GSK211212RJH548</t>
  </si>
  <si>
    <t>GSK211212EGF713</t>
  </si>
  <si>
    <t>GSK211212ONZ768</t>
  </si>
  <si>
    <t>GSK211212NTH259</t>
  </si>
  <si>
    <t>GSK211212PQB159</t>
  </si>
  <si>
    <t>GSK211212AGZ374</t>
  </si>
  <si>
    <t>GSK211211GWA509</t>
  </si>
  <si>
    <t>GSK211212ASL423</t>
  </si>
  <si>
    <t>GSK211212KND985</t>
  </si>
  <si>
    <t>GSK211212NTD172</t>
  </si>
  <si>
    <t>GSK211212JCM684</t>
  </si>
  <si>
    <t>GSK211212NYI603</t>
  </si>
  <si>
    <t>GSK211212AZM294</t>
  </si>
  <si>
    <t>GSK211212KDT743</t>
  </si>
  <si>
    <t>GSK211210ZYK975</t>
  </si>
  <si>
    <t>GSK211211LJM872</t>
  </si>
  <si>
    <t>GSK211212DXQ687</t>
  </si>
  <si>
    <t>GSK211212VPD931</t>
  </si>
  <si>
    <t>GSK211209JIV468</t>
  </si>
  <si>
    <t>GSK211211XIJ357</t>
  </si>
  <si>
    <t>GSK211212HMU537</t>
  </si>
  <si>
    <t>GSK211210UXG532</t>
  </si>
  <si>
    <t>GSK211212MJP386</t>
  </si>
  <si>
    <t>GSK211210GQS042</t>
  </si>
  <si>
    <t>GSK211212JUM510</t>
  </si>
  <si>
    <t>GSK211212JTY061</t>
  </si>
  <si>
    <t>GSK211210JHZ315</t>
  </si>
  <si>
    <t>GSK211212ZRB980</t>
  </si>
  <si>
    <t>GSK211212DVW150</t>
  </si>
  <si>
    <t>GSK211212FUT705</t>
  </si>
  <si>
    <t>GSK211212RGT751</t>
  </si>
  <si>
    <t>GSK211212PQX837</t>
  </si>
  <si>
    <t>GSK211212MEB194</t>
  </si>
  <si>
    <t>GSK211211UGR671</t>
  </si>
  <si>
    <t>GSK211212POY824</t>
  </si>
  <si>
    <t>GSK211211SQM509</t>
  </si>
  <si>
    <t>GSK211211RYH479</t>
  </si>
  <si>
    <t>GSK211212MDJ385</t>
  </si>
  <si>
    <t>GSK211212LEO189</t>
  </si>
  <si>
    <t>GSK211212GWJ640</t>
  </si>
  <si>
    <t>GSK211212SDP870</t>
  </si>
  <si>
    <t>GSK211212FEH790</t>
  </si>
  <si>
    <t>GSK211210KAL176</t>
  </si>
  <si>
    <t>GSK211211VFO013</t>
  </si>
  <si>
    <t>GSK211210WRO453</t>
  </si>
  <si>
    <t>GSK211212YDE418</t>
  </si>
  <si>
    <t>GSK211212MOJ058</t>
  </si>
  <si>
    <t>GSK211212VYP285</t>
  </si>
  <si>
    <t>GSK211212SVQ034</t>
  </si>
  <si>
    <t>GSK211212PDI341</t>
  </si>
  <si>
    <t>GSK211212HOG846</t>
  </si>
  <si>
    <t>GSK211212PBD208</t>
  </si>
  <si>
    <t>GSK211212GAQ856</t>
  </si>
  <si>
    <t>GSK211212YHB157</t>
  </si>
  <si>
    <t>GSK211212QIA231</t>
  </si>
  <si>
    <t>GSK211212VEY302</t>
  </si>
  <si>
    <t>GSK211212BHK176</t>
  </si>
  <si>
    <t>GSK211212LNT890</t>
  </si>
  <si>
    <t>GSK211212DLK831</t>
  </si>
  <si>
    <t>GSK211212KJZ934</t>
  </si>
  <si>
    <t>GSK211212UMJ708</t>
  </si>
  <si>
    <t>GSK211212TDP576</t>
  </si>
  <si>
    <t>GSK211212EIC847</t>
  </si>
  <si>
    <t>GSK211210JOX486</t>
  </si>
  <si>
    <t>GSK211212TXF461</t>
  </si>
  <si>
    <t>GSK211212TEY431</t>
  </si>
  <si>
    <t>GSK211212SRP058</t>
  </si>
  <si>
    <t>GSK211212PNI460</t>
  </si>
  <si>
    <t>GSK211212REC381</t>
  </si>
  <si>
    <t>GSK211212JOG249</t>
  </si>
  <si>
    <t>GSK211212WCA291</t>
  </si>
  <si>
    <t>GSK211212VUF597</t>
  </si>
  <si>
    <t>GSK211212CUS273</t>
  </si>
  <si>
    <t>GSK211210AUR425</t>
  </si>
  <si>
    <t>GSK211212COJ602</t>
  </si>
  <si>
    <t>GSK211212QXV741</t>
  </si>
  <si>
    <t>GSK211211GCQ790</t>
  </si>
  <si>
    <t>GSK211211IKV694</t>
  </si>
  <si>
    <t>GSK211212SUC104</t>
  </si>
  <si>
    <t>GSK211212MSF057</t>
  </si>
  <si>
    <t>GSK211212ENL095</t>
  </si>
  <si>
    <t>GSK211212DHJ489</t>
  </si>
  <si>
    <t>GSK211212JTW547</t>
  </si>
  <si>
    <t>GSK211212HDT562</t>
  </si>
  <si>
    <t>GSK211212EXO246</t>
  </si>
  <si>
    <t>GSK211212FET165</t>
  </si>
  <si>
    <t>GSK211212WUS078</t>
  </si>
  <si>
    <t>GSK211212YON937</t>
  </si>
  <si>
    <t>GSK211212GUZ265</t>
  </si>
  <si>
    <t>GSK211212HVS627</t>
  </si>
  <si>
    <t>GSK211212MGS435</t>
  </si>
  <si>
    <t>GSK211210CXP852</t>
  </si>
  <si>
    <t>GSK211212VME634</t>
  </si>
  <si>
    <t>GSK211212XPL821</t>
  </si>
  <si>
    <t>GSK211212DRV987</t>
  </si>
  <si>
    <t>GSK211212IGK908</t>
  </si>
  <si>
    <t>GSK211212ROH584</t>
  </si>
  <si>
    <t>GSK211212EUQ971</t>
  </si>
  <si>
    <t>GSK211212GFY195</t>
  </si>
  <si>
    <t>GSK211211ZLO198</t>
  </si>
  <si>
    <t>GSK211212IDU472</t>
  </si>
  <si>
    <t>GSK211212TUL672</t>
  </si>
  <si>
    <t>GSK211212UJH936</t>
  </si>
  <si>
    <t>GSK211212TIF035</t>
  </si>
  <si>
    <t>GSK211212KTG798</t>
  </si>
  <si>
    <t>GSK211212DLJ098</t>
  </si>
  <si>
    <t>GSK211211XVO154</t>
  </si>
  <si>
    <t>GSK211212XZG247</t>
  </si>
  <si>
    <t>GSK211210XAS034</t>
  </si>
  <si>
    <t>GSK211211SRN893</t>
  </si>
  <si>
    <t>GSK211212ABU619</t>
  </si>
  <si>
    <t>GSK211212BUH705</t>
  </si>
  <si>
    <t>GSK211212NWF046</t>
  </si>
  <si>
    <t>GSK211212QVX465</t>
  </si>
  <si>
    <t>GSK211212NXU719</t>
  </si>
  <si>
    <t>GSK211212HWU048</t>
  </si>
  <si>
    <t>GSK211212QOY807</t>
  </si>
  <si>
    <t>GSK211210OWV746</t>
  </si>
  <si>
    <t>GSK211211GOD685</t>
  </si>
  <si>
    <t>GSK211212AQE314</t>
  </si>
  <si>
    <t>DMD/2112/12/AYZS6740</t>
  </si>
  <si>
    <t>GSK211212VNH685</t>
  </si>
  <si>
    <t>GSK211212DCP274</t>
  </si>
  <si>
    <t>GSK211212IPB458</t>
  </si>
  <si>
    <t>GSK211210IMR306</t>
  </si>
  <si>
    <t>GSK211212OLU803</t>
  </si>
  <si>
    <t>GSK211212YZS174</t>
  </si>
  <si>
    <t>GSK211211MAK263</t>
  </si>
  <si>
    <t>GSK211212HJK917</t>
  </si>
  <si>
    <t>GSK211211UDR795</t>
  </si>
  <si>
    <t>GSK211211LZO145</t>
  </si>
  <si>
    <t>DMD/2112/12/FIWY6854</t>
  </si>
  <si>
    <t>GSK211211QLT924</t>
  </si>
  <si>
    <t>`16</t>
  </si>
  <si>
    <t>DMD/2112/13/YKEU7358</t>
  </si>
  <si>
    <t>GSK211213EUL491</t>
  </si>
  <si>
    <t>GSK211213TXU167</t>
  </si>
  <si>
    <t>GSK211213WHT627</t>
  </si>
  <si>
    <t>GSK211213OLK206</t>
  </si>
  <si>
    <t>GSK211213WLD835</t>
  </si>
  <si>
    <t>GSK211213MOY187</t>
  </si>
  <si>
    <t>GSK211213LTP705</t>
  </si>
  <si>
    <t>GSK211213RTZ312</t>
  </si>
  <si>
    <t>GSK211213WMJ529</t>
  </si>
  <si>
    <t>GSK211213YGN571</t>
  </si>
  <si>
    <t>GSK211213RBS245</t>
  </si>
  <si>
    <t>GSK211213DFS817</t>
  </si>
  <si>
    <t>GSK211213THE843</t>
  </si>
  <si>
    <t>GSK211213WIP659</t>
  </si>
  <si>
    <t>GSK211213MCI705</t>
  </si>
  <si>
    <t>GSK211212ONE568</t>
  </si>
  <si>
    <t>GSK211212KUH135</t>
  </si>
  <si>
    <t>GSK211212KAD237</t>
  </si>
  <si>
    <t>GSK211212QPO123</t>
  </si>
  <si>
    <t>GSK211213ULB908</t>
  </si>
  <si>
    <t>GSK211213UEH521</t>
  </si>
  <si>
    <t>GSK211213OJH498</t>
  </si>
  <si>
    <t>GSK211213TRG835</t>
  </si>
  <si>
    <t>GSK211213ZKI041</t>
  </si>
  <si>
    <t>GSK211212UEJ890</t>
  </si>
  <si>
    <t>GSK211212ZOQ694</t>
  </si>
  <si>
    <t>GSK211212PJK630</t>
  </si>
  <si>
    <t>GSK211212FIY974</t>
  </si>
  <si>
    <t>GSK211213DYZ495</t>
  </si>
  <si>
    <t>GSK211213EML591</t>
  </si>
  <si>
    <t>GSK211213VGD326</t>
  </si>
  <si>
    <t>GSK211213HFI290</t>
  </si>
  <si>
    <t>GSK211213DNU841</t>
  </si>
  <si>
    <t>GSK211213OHQ720</t>
  </si>
  <si>
    <t>GSK211213KZH291</t>
  </si>
  <si>
    <t>GSK211213GOB856</t>
  </si>
  <si>
    <t>GSK211212JFQ830</t>
  </si>
  <si>
    <t>GSK211212OLI362</t>
  </si>
  <si>
    <t>GSK211213DQM762</t>
  </si>
  <si>
    <t>GSK211213JOW253</t>
  </si>
  <si>
    <t>GSK211213CUP908</t>
  </si>
  <si>
    <t>GSK211213AXS650</t>
  </si>
  <si>
    <t>GSK211213QWU781</t>
  </si>
  <si>
    <t>GSK211213UQX630</t>
  </si>
  <si>
    <t>GSK211212UGD425</t>
  </si>
  <si>
    <t>GSK211213LNX602</t>
  </si>
  <si>
    <t>GSK211213ZKH317</t>
  </si>
  <si>
    <t>GSK211213LDC925</t>
  </si>
  <si>
    <t>GSK211213SMZ012</t>
  </si>
  <si>
    <t>GSK211212AXT601</t>
  </si>
  <si>
    <t>GSK211213PVM219</t>
  </si>
  <si>
    <t>GSK211213KQH418</t>
  </si>
  <si>
    <t>GSK211213JHS901</t>
  </si>
  <si>
    <t>GSK211213KFL037</t>
  </si>
  <si>
    <t>GSK211212WIK148</t>
  </si>
  <si>
    <t>GSK211213VPQ249</t>
  </si>
  <si>
    <t>GSK211213JXF527</t>
  </si>
  <si>
    <t>GSK211213BML045</t>
  </si>
  <si>
    <t>GSK211213EPO439</t>
  </si>
  <si>
    <t>GSK211213CRH136</t>
  </si>
  <si>
    <t>GSK211213XPO967</t>
  </si>
  <si>
    <t>GSK211213FSQ246</t>
  </si>
  <si>
    <t>GSK211212DHZ705</t>
  </si>
  <si>
    <t>GSK211212FDL189</t>
  </si>
  <si>
    <t>GSK211213EIS816</t>
  </si>
  <si>
    <t>GSK211213KBA523</t>
  </si>
  <si>
    <t>GSK211213RYV637</t>
  </si>
  <si>
    <t>GSK211213LJK364</t>
  </si>
  <si>
    <t>GSK211213FOY260</t>
  </si>
  <si>
    <t>GSK211213ZIF859</t>
  </si>
  <si>
    <t>GSK211213HRV512</t>
  </si>
  <si>
    <t>GSK211213JFA784</t>
  </si>
  <si>
    <t>GSK211213CWV197</t>
  </si>
  <si>
    <t>GSK211213QUV726</t>
  </si>
  <si>
    <t>GSK211213DLF539</t>
  </si>
  <si>
    <t>GSK211213PFS321</t>
  </si>
  <si>
    <t>GSK211213CNB357</t>
  </si>
  <si>
    <t>GSK211212ABS180</t>
  </si>
  <si>
    <t>GSK211213KRU319</t>
  </si>
  <si>
    <t>GSK211213GOB126</t>
  </si>
  <si>
    <t>GSK211212IJU487</t>
  </si>
  <si>
    <t>GSK211213PTH971</t>
  </si>
  <si>
    <t>GSK211213RBP397</t>
  </si>
  <si>
    <t>GSK211213HMI648</t>
  </si>
  <si>
    <t>GSK211213AGM743</t>
  </si>
  <si>
    <t>GSK211213VCH403</t>
  </si>
  <si>
    <t>GSK211213ZIK835</t>
  </si>
  <si>
    <t>GSK211213MKJ520</t>
  </si>
  <si>
    <t>GSK211213OSX350</t>
  </si>
  <si>
    <t>GSK211213VPT549</t>
  </si>
  <si>
    <t>DMD/2112/13/GEMQ7428</t>
  </si>
  <si>
    <t>GSK211213UAK019</t>
  </si>
  <si>
    <t>GSK211213UZX391</t>
  </si>
  <si>
    <t>GSK211213LJB547</t>
  </si>
  <si>
    <t>GSK211213XUS291</t>
  </si>
  <si>
    <t>12/17/2021 FERI</t>
  </si>
  <si>
    <t>DMD/2112/13/RMAC2945</t>
  </si>
  <si>
    <t>GSK211213VRT810</t>
  </si>
  <si>
    <t>GSK211213IRS879</t>
  </si>
  <si>
    <t>GSK211213HRC764</t>
  </si>
  <si>
    <t>GSK211213FWT813</t>
  </si>
  <si>
    <t>GSK211213USZ587</t>
  </si>
  <si>
    <t>GSK211213DAW205</t>
  </si>
  <si>
    <t>GSK211213SNY689</t>
  </si>
  <si>
    <t>GSK211213OUB964</t>
  </si>
  <si>
    <t>GSK211213SDA754</t>
  </si>
  <si>
    <t>GSK211213APK819</t>
  </si>
  <si>
    <t>GSK211213YAN862</t>
  </si>
  <si>
    <t>GSK211213KSV790</t>
  </si>
  <si>
    <t>GSK211213HFU079</t>
  </si>
  <si>
    <t>GSK211213IQZ804</t>
  </si>
  <si>
    <t>GSK211213WRF213</t>
  </si>
  <si>
    <t>GSK211213WOX084</t>
  </si>
  <si>
    <t>GSK211212IEH514</t>
  </si>
  <si>
    <t>GSK211213NTI634</t>
  </si>
  <si>
    <t>GSK211213EFN679</t>
  </si>
  <si>
    <t>GSK211213RDC210</t>
  </si>
  <si>
    <t>GSK211212SKA083</t>
  </si>
  <si>
    <t>GSK211213FLT351</t>
  </si>
  <si>
    <t>GSK211213OFZ103</t>
  </si>
  <si>
    <t>GSK211213YTF206</t>
  </si>
  <si>
    <t>GSK211213OWZ368</t>
  </si>
  <si>
    <t>GSK211213JWG194</t>
  </si>
  <si>
    <t>GSK211213MRK512</t>
  </si>
  <si>
    <t>GSK211213FCR946</t>
  </si>
  <si>
    <t>GSK211213OET537</t>
  </si>
  <si>
    <t>GSK211213SRY463</t>
  </si>
  <si>
    <t>GSK211213SUR932</t>
  </si>
  <si>
    <t>GSK211213ZWG974</t>
  </si>
  <si>
    <t>GSK211213ZAL789</t>
  </si>
  <si>
    <t>GSK211212OSN524</t>
  </si>
  <si>
    <t>GSK211212MYG914</t>
  </si>
  <si>
    <t>GSK211213YNX327</t>
  </si>
  <si>
    <t>GSK211213TYD861</t>
  </si>
  <si>
    <t>GSK211213CFY462</t>
  </si>
  <si>
    <t>DMD/2112/13/ZWHG3527</t>
  </si>
  <si>
    <t>GSK211213TVL394</t>
  </si>
  <si>
    <t>DMD/2112/13/OPBN6389</t>
  </si>
  <si>
    <t>GSK211213ZRI765</t>
  </si>
  <si>
    <t>GSK211213ECS385</t>
  </si>
  <si>
    <t>GSK211213MJN729</t>
  </si>
  <si>
    <t>GSK211213FBH263</t>
  </si>
  <si>
    <t>GSK211213TQS904</t>
  </si>
  <si>
    <t>GSK211213CVU274</t>
  </si>
  <si>
    <t>GSK211213OWF398</t>
  </si>
  <si>
    <t>GSK211213YAT859</t>
  </si>
  <si>
    <t>GSK211213IJV463</t>
  </si>
  <si>
    <t>GSK211213ABO615</t>
  </si>
  <si>
    <t>GSK211213OMU452</t>
  </si>
  <si>
    <t>GSK211213BEL923</t>
  </si>
  <si>
    <t>GSK211213DVT389</t>
  </si>
  <si>
    <t>GSK211213ZWF728</t>
  </si>
  <si>
    <t>GSK211213QZN368</t>
  </si>
  <si>
    <t>GSK211213MNA420</t>
  </si>
  <si>
    <t>GSK211213BZO348</t>
  </si>
  <si>
    <t>GSK211213SZE893</t>
  </si>
  <si>
    <t>GSK211213AHM102</t>
  </si>
  <si>
    <t>GSK211213ZFI905</t>
  </si>
  <si>
    <t>GSK211213EVK376</t>
  </si>
  <si>
    <t>GSK211213EZB492</t>
  </si>
  <si>
    <t>GSK211213TBO409</t>
  </si>
  <si>
    <t>GSK211213UYS152</t>
  </si>
  <si>
    <t>GSK211213ZEK741</t>
  </si>
  <si>
    <t>GSK211213OLB782</t>
  </si>
  <si>
    <t>GSK211213DHL497</t>
  </si>
  <si>
    <t>GSK211213MXV824</t>
  </si>
  <si>
    <t>GSK211213TKB859</t>
  </si>
  <si>
    <t>GSK211213XFQ978</t>
  </si>
  <si>
    <t>GSK211213ARG051</t>
  </si>
  <si>
    <t>DMD/2112/13/ZYWJ1064</t>
  </si>
  <si>
    <t>GSK211213YVW327</t>
  </si>
  <si>
    <t>GSK211213DUW631</t>
  </si>
  <si>
    <t>GSK211213IAS726</t>
  </si>
  <si>
    <t>DMD/2112/13/KYRL8345</t>
  </si>
  <si>
    <t>GSK211213GBX401</t>
  </si>
  <si>
    <t>GSK211213NEA649</t>
  </si>
  <si>
    <t>GSK211212INF129</t>
  </si>
  <si>
    <t>GSK211213EDU983</t>
  </si>
  <si>
    <t>GSK211211PMO196</t>
  </si>
  <si>
    <t>GSK211213DOA567</t>
  </si>
  <si>
    <t>GSK211213HIY753</t>
  </si>
  <si>
    <t>GSK211212KRT159</t>
  </si>
  <si>
    <t>GSK211213CBJ856</t>
  </si>
  <si>
    <t>GSK211212FVQ764</t>
  </si>
  <si>
    <t>GSK211213HEX648</t>
  </si>
  <si>
    <t>GSK211213GHN390</t>
  </si>
  <si>
    <t>GSK211212WUE904</t>
  </si>
  <si>
    <t>GSK211211VTQ316</t>
  </si>
  <si>
    <t>GSK211213KRW256</t>
  </si>
  <si>
    <t>GSK211213JXV215</t>
  </si>
  <si>
    <t>GSK211213FID735</t>
  </si>
  <si>
    <t>GSK211212HEJ694</t>
  </si>
  <si>
    <t>GSK211212ZRG076</t>
  </si>
  <si>
    <t>GSK211213NAL528</t>
  </si>
  <si>
    <t>GSK211211AEH510</t>
  </si>
  <si>
    <t>GSK211213XCU369</t>
  </si>
  <si>
    <t>GSK211213UKM159</t>
  </si>
  <si>
    <t>GSK211213ZXD206</t>
  </si>
  <si>
    <t>GSK211212WAL185</t>
  </si>
  <si>
    <t>GSK211212GYK925</t>
  </si>
  <si>
    <t>GSK211213SWJ921</t>
  </si>
  <si>
    <t>GSK211212OCA542</t>
  </si>
  <si>
    <t>GSK211212FHZ064</t>
  </si>
  <si>
    <t>GSK211213LSU806</t>
  </si>
  <si>
    <t>GSK211213OFG673</t>
  </si>
  <si>
    <t>GSK211213UXG347</t>
  </si>
  <si>
    <t>GSK211211IEF283</t>
  </si>
  <si>
    <t>GSK211212LMX536</t>
  </si>
  <si>
    <t>GSK211212TUQ735</t>
  </si>
  <si>
    <t>GSK211213BOI764</t>
  </si>
  <si>
    <t>GSK211213UXJ904</t>
  </si>
  <si>
    <t>GSK211213HMB145</t>
  </si>
  <si>
    <t>GSK211213VFY842</t>
  </si>
  <si>
    <t>GSK211212XYB253</t>
  </si>
  <si>
    <t>GSK211211VPC802</t>
  </si>
  <si>
    <t>GSK211213SJF943</t>
  </si>
  <si>
    <t>GSK211212JBV210</t>
  </si>
  <si>
    <t>GSK211213HZA859</t>
  </si>
  <si>
    <t>GSK211212HAG906</t>
  </si>
  <si>
    <t>GSK211213FBQ827</t>
  </si>
  <si>
    <t>GSK211213UHN914</t>
  </si>
  <si>
    <t>GSK211213IHO842</t>
  </si>
  <si>
    <t>GSK211213TPD657</t>
  </si>
  <si>
    <t>GSK211213BCY658</t>
  </si>
  <si>
    <t>GSK211213KXG673</t>
  </si>
  <si>
    <t>GSK211213YOH380</t>
  </si>
  <si>
    <t>GSK211212MUK781</t>
  </si>
  <si>
    <t>GSK211212HAF924</t>
  </si>
  <si>
    <t>GSK211213TGY860</t>
  </si>
  <si>
    <t>GSK211213RJV475</t>
  </si>
  <si>
    <t>GSK211213RXO098</t>
  </si>
  <si>
    <t>GSK211212NGP326</t>
  </si>
  <si>
    <t>GSK211212RAF068</t>
  </si>
  <si>
    <t>GSK211213MQX438</t>
  </si>
  <si>
    <t>GSK211212XMA530</t>
  </si>
  <si>
    <t>GSK211213WDH952</t>
  </si>
  <si>
    <t>GSK211213YRH234</t>
  </si>
  <si>
    <t>GSK211213YZU725</t>
  </si>
  <si>
    <t>GSK211213GAI079</t>
  </si>
  <si>
    <t>GSK211212QCO623</t>
  </si>
  <si>
    <t>GSK211212ASD869</t>
  </si>
  <si>
    <t>GSK211213VYF253</t>
  </si>
  <si>
    <t>GSK211212RUA342</t>
  </si>
  <si>
    <t>GSK211213OIK642</t>
  </si>
  <si>
    <t>GSK211213PWO485</t>
  </si>
  <si>
    <t>GSK211213GTO435</t>
  </si>
  <si>
    <t>GSK211212JKA716</t>
  </si>
  <si>
    <t>GSK211213SQW714</t>
  </si>
  <si>
    <t>GSK211213HRX469</t>
  </si>
  <si>
    <t>GSK211213TKG964</t>
  </si>
  <si>
    <t>GSK211213ION125</t>
  </si>
  <si>
    <t>GSK211213IAW859</t>
  </si>
  <si>
    <t>GSK211213DIV907</t>
  </si>
  <si>
    <t>GSK211213SPI132</t>
  </si>
  <si>
    <t>GSK211211LAH720</t>
  </si>
  <si>
    <t>GSK211213MLZ930</t>
  </si>
  <si>
    <t>GSK211213ISR031</t>
  </si>
  <si>
    <t>GSK211213KNH608</t>
  </si>
  <si>
    <t>GSK211213RNA123</t>
  </si>
  <si>
    <t>GSK211213YPI613</t>
  </si>
  <si>
    <t>GSK211213WCE183</t>
  </si>
  <si>
    <t>GSK211213ITY139</t>
  </si>
  <si>
    <t>GSK211213CSE714</t>
  </si>
  <si>
    <t>GSK211213CWH895</t>
  </si>
  <si>
    <t>GSK211213CHX038</t>
  </si>
  <si>
    <t>GSK211212QDB947</t>
  </si>
  <si>
    <t>GSK211213LCY432</t>
  </si>
  <si>
    <t>GSK211213KQF146</t>
  </si>
  <si>
    <t>GSK211213AJX653</t>
  </si>
  <si>
    <t>GSK211213BJZ361</t>
  </si>
  <si>
    <t>GSK211213DRH407</t>
  </si>
  <si>
    <t>GSK211213XKZ927</t>
  </si>
  <si>
    <t>GSK211213AHK934</t>
  </si>
  <si>
    <t>GSK211213RCA490</t>
  </si>
  <si>
    <t>GSK211213WQD359</t>
  </si>
  <si>
    <t>GSK211213AMP701</t>
  </si>
  <si>
    <t>GSK211213RZW613</t>
  </si>
  <si>
    <t>GSK211213TYA459</t>
  </si>
  <si>
    <t>GSK211213VRJ521</t>
  </si>
  <si>
    <t>GSK211212LJR508</t>
  </si>
  <si>
    <t>GSK211213EQC913</t>
  </si>
  <si>
    <t>GSK211213NSU215</t>
  </si>
  <si>
    <t>GSK211212YES629</t>
  </si>
  <si>
    <t>GSK211213TJW046</t>
  </si>
  <si>
    <t>GSK211212YZI436</t>
  </si>
  <si>
    <t>GSK211213LGA750</t>
  </si>
  <si>
    <t>GSK211213UGX243</t>
  </si>
  <si>
    <t>GSK211213DQJ178</t>
  </si>
  <si>
    <t>GSK211213CHL265</t>
  </si>
  <si>
    <t>GSK211213DPG769</t>
  </si>
  <si>
    <t>GSK211213AYK260</t>
  </si>
  <si>
    <t>GSK211213IOT549</t>
  </si>
  <si>
    <t>GSK211213ZAK862</t>
  </si>
  <si>
    <t>GSK211213LOH103</t>
  </si>
  <si>
    <t>GSK211213DTM243</t>
  </si>
  <si>
    <t>GSK211213XSL340</t>
  </si>
  <si>
    <t>GSK211213ABU469</t>
  </si>
  <si>
    <t>GSK211213CBO974</t>
  </si>
  <si>
    <t>GSK211213ELG786</t>
  </si>
  <si>
    <t>GSK211213NFE783</t>
  </si>
  <si>
    <t>GSK211213BYD397</t>
  </si>
  <si>
    <t>GSK211212AUK309</t>
  </si>
  <si>
    <t>GSK211212GXZ310</t>
  </si>
  <si>
    <t>GSK211213FBV658</t>
  </si>
  <si>
    <t>GSK211211BIW751</t>
  </si>
  <si>
    <t>GSK211211PDH372</t>
  </si>
  <si>
    <t>GSK211213VHW798</t>
  </si>
  <si>
    <t>GSK211213QKD087</t>
  </si>
  <si>
    <t>GSK211212ATJ267</t>
  </si>
  <si>
    <t>GSK211213UVS523</t>
  </si>
  <si>
    <t>GSK211213ULY652</t>
  </si>
  <si>
    <t>GSK211212DTP476</t>
  </si>
  <si>
    <t>GSK211213KHJ094</t>
  </si>
  <si>
    <t>GSK211213SFI139</t>
  </si>
  <si>
    <t>GSK211212OZX417</t>
  </si>
  <si>
    <t>GSK211212FYS937</t>
  </si>
  <si>
    <t>GSK211213XZA928</t>
  </si>
  <si>
    <t>GSK211213YSG182</t>
  </si>
  <si>
    <t>GSK211213QTJ530</t>
  </si>
  <si>
    <t>GSK211213NVT213</t>
  </si>
  <si>
    <t>GSK211213RXD413</t>
  </si>
  <si>
    <t>GSK211213MSQ582</t>
  </si>
  <si>
    <t>GSK211213MXS561</t>
  </si>
  <si>
    <t>GSK211213JYQ754</t>
  </si>
  <si>
    <t>GSK211212ERJ426</t>
  </si>
  <si>
    <t>GSK211213LQO402</t>
  </si>
  <si>
    <t>GSK211212EUS961</t>
  </si>
  <si>
    <t>GSK211213YKH917</t>
  </si>
  <si>
    <t>GSK211213MNU827</t>
  </si>
  <si>
    <t>GSK211213RIV790</t>
  </si>
  <si>
    <t>GSK211213UTX837</t>
  </si>
  <si>
    <t>GSK211213OJW048</t>
  </si>
  <si>
    <t>GSK211213ZGH409</t>
  </si>
  <si>
    <t>GSK211213BTS962</t>
  </si>
  <si>
    <t>GSK211213VAM970</t>
  </si>
  <si>
    <t>GSK211213GFC982</t>
  </si>
  <si>
    <t>GSK211213IWZ974</t>
  </si>
  <si>
    <t>GSK211212GHN021</t>
  </si>
  <si>
    <t>GSK211212GNS138</t>
  </si>
  <si>
    <t>GSK211212FQR943</t>
  </si>
  <si>
    <t>GSK211211QES648</t>
  </si>
  <si>
    <t>GSK211212UOE701</t>
  </si>
  <si>
    <t>GSK211213VQL195</t>
  </si>
  <si>
    <t>GSK211213RLW804</t>
  </si>
  <si>
    <t>GSK211213GKY602</t>
  </si>
  <si>
    <t>GSK211212CBW780</t>
  </si>
  <si>
    <t>GSK211211VEY964</t>
  </si>
  <si>
    <t>GSK211213ZTD531</t>
  </si>
  <si>
    <t>GSK211213IVX954</t>
  </si>
  <si>
    <t>GSK211213XLZ893</t>
  </si>
  <si>
    <t>GSK211212XDN906</t>
  </si>
  <si>
    <t>GSK211212BLK298</t>
  </si>
  <si>
    <t>GSK211211FZD021</t>
  </si>
  <si>
    <t>GSK211213RHB931</t>
  </si>
  <si>
    <t>GSK211213JAG709</t>
  </si>
  <si>
    <t>GSK211213SDL287</t>
  </si>
  <si>
    <t>GSK211212XGR860</t>
  </si>
  <si>
    <t>GSK211213DCA139</t>
  </si>
  <si>
    <t>GSK211213PRE751</t>
  </si>
  <si>
    <t>GSK211213SZX436</t>
  </si>
  <si>
    <t>GSK211213GAE721</t>
  </si>
  <si>
    <t>GSK211213JNP354</t>
  </si>
  <si>
    <t>GSK211213GBU872</t>
  </si>
  <si>
    <t>GSK211213MUO856</t>
  </si>
  <si>
    <t>GSK211212VEW620</t>
  </si>
  <si>
    <t>GSK211213ARJ154</t>
  </si>
  <si>
    <t>GSK211213NKB670</t>
  </si>
  <si>
    <t>GSK211213TWK610</t>
  </si>
  <si>
    <t>GSK211213VLQ013</t>
  </si>
  <si>
    <t>GSK211212XIJ478</t>
  </si>
  <si>
    <t>GSK211212EZW792</t>
  </si>
  <si>
    <t>GSK211211FQM945</t>
  </si>
  <si>
    <t>GSK211213FHV831</t>
  </si>
  <si>
    <t>GSK211213SLZ637</t>
  </si>
  <si>
    <t>GSK211213EVN026</t>
  </si>
  <si>
    <t>GSK211213QWV178</t>
  </si>
  <si>
    <t>GSK211212XNM806</t>
  </si>
  <si>
    <t>GSK211213TUD209</t>
  </si>
  <si>
    <t>GSK211213NCJ450</t>
  </si>
  <si>
    <t>GSK211213QPJ754</t>
  </si>
  <si>
    <t>GSK211213QFT017</t>
  </si>
  <si>
    <t>GSK211213BSR038</t>
  </si>
  <si>
    <t>GSK211213ZKP869</t>
  </si>
  <si>
    <t>GSK211213AIU528</t>
  </si>
  <si>
    <t>GSK211213TBP678</t>
  </si>
  <si>
    <t>DMD/2112/13/QWKY5470</t>
  </si>
  <si>
    <t>GSK211212SYA853</t>
  </si>
  <si>
    <t>GSK211212QDW357</t>
  </si>
  <si>
    <t>DMD/2112/13/IOTX6489</t>
  </si>
  <si>
    <t>GSK211213EPR513</t>
  </si>
  <si>
    <t>GSK211213QHU218</t>
  </si>
  <si>
    <t>GSK211212YJH023</t>
  </si>
  <si>
    <t>GSK211213IYH327</t>
  </si>
  <si>
    <t>GSK211213LSK269</t>
  </si>
  <si>
    <t>GSK211213IUB620</t>
  </si>
  <si>
    <t>GSK211211HLJ439</t>
  </si>
  <si>
    <t>DMD/2112/14/MBVO5901</t>
  </si>
  <si>
    <t>GSK211214UAX068</t>
  </si>
  <si>
    <t>GSK211214YSV715</t>
  </si>
  <si>
    <t>GSK211214SMF670</t>
  </si>
  <si>
    <t>GSK211214YRU598</t>
  </si>
  <si>
    <t>GSK211214JEG237</t>
  </si>
  <si>
    <t>GSK211214EIU629</t>
  </si>
  <si>
    <t>GSK211214HDL140</t>
  </si>
  <si>
    <t>GSK211214JGF896</t>
  </si>
  <si>
    <t>GSK211214TWG821</t>
  </si>
  <si>
    <t>GSK211214WNK912</t>
  </si>
  <si>
    <t>GSK211214RKA463</t>
  </si>
  <si>
    <t>GSK211214HQP325</t>
  </si>
  <si>
    <t>GSK211214FXT489</t>
  </si>
  <si>
    <t>GSK211214KNT503</t>
  </si>
  <si>
    <t>GSK211214MSU649</t>
  </si>
  <si>
    <t>GSK211214DON594</t>
  </si>
  <si>
    <t>GSK211214WZI851</t>
  </si>
  <si>
    <t>GSK211214PNB486</t>
  </si>
  <si>
    <t>GSK211214GKX810</t>
  </si>
  <si>
    <t>GSK211214MXN154</t>
  </si>
  <si>
    <t>GSK211214AUG745</t>
  </si>
  <si>
    <t>GSK211214JMN674</t>
  </si>
  <si>
    <t>GSK211214SYE125</t>
  </si>
  <si>
    <t>GSK211214KFI354</t>
  </si>
  <si>
    <t>GSK211214EOC840</t>
  </si>
  <si>
    <t>GSK211214VUN620</t>
  </si>
  <si>
    <t>GSK211214NPX764</t>
  </si>
  <si>
    <t>GSK211214RTO765</t>
  </si>
  <si>
    <t>GSK211214RAS268</t>
  </si>
  <si>
    <t>GSK211214OSH714</t>
  </si>
  <si>
    <t>GSK211214SEI634</t>
  </si>
  <si>
    <t>GSK211214TIW378</t>
  </si>
  <si>
    <t>GSK211214QWC730</t>
  </si>
  <si>
    <t>GSK211214HUE590</t>
  </si>
  <si>
    <t>GSK211214EMT274</t>
  </si>
  <si>
    <t>GSK211214WGK693</t>
  </si>
  <si>
    <t>GSK211214WNT641</t>
  </si>
  <si>
    <t>GSK211214PTD174</t>
  </si>
  <si>
    <t>GSK211214ZTE167</t>
  </si>
  <si>
    <t>GSK211214DEB651</t>
  </si>
  <si>
    <t>12/17/2021 MULYADI</t>
  </si>
  <si>
    <t>DMD/2112/14/WPNC0413</t>
  </si>
  <si>
    <t>GSK211214IZU921</t>
  </si>
  <si>
    <t>GSK211214TXO285</t>
  </si>
  <si>
    <t>GSK211214AJE028</t>
  </si>
  <si>
    <t>GSK211214TBU245</t>
  </si>
  <si>
    <t>GSK211214XTK718</t>
  </si>
  <si>
    <t>GSK211214IAD128</t>
  </si>
  <si>
    <t>GSK211214TXJ306</t>
  </si>
  <si>
    <t>GSK211214TCD912</t>
  </si>
  <si>
    <t>GSK211213RUM529</t>
  </si>
  <si>
    <t>GSK211214UZG695</t>
  </si>
  <si>
    <t>GSK211214MUP684</t>
  </si>
  <si>
    <t>GSK211214LHZ678</t>
  </si>
  <si>
    <t>GSK211214QZD102</t>
  </si>
  <si>
    <t>GSK211214EDI520</t>
  </si>
  <si>
    <t>GSK211214FRX708</t>
  </si>
  <si>
    <t>GSK211214IKO674</t>
  </si>
  <si>
    <t>GSK211214EAJ026</t>
  </si>
  <si>
    <t>GSK211214JOC352</t>
  </si>
  <si>
    <t>GSK211214ZYW481</t>
  </si>
  <si>
    <t>GSK211214KDX704</t>
  </si>
  <si>
    <t>GSK211214ZUJ683</t>
  </si>
  <si>
    <t>GSK211214IZX609</t>
  </si>
  <si>
    <t>GSK211214YWP205</t>
  </si>
  <si>
    <t>GSK211214EPD647</t>
  </si>
  <si>
    <t>GSK211213QMJ107</t>
  </si>
  <si>
    <t>GSK211214PKN714</t>
  </si>
  <si>
    <t>GSK211214CQX853</t>
  </si>
  <si>
    <t>GSK211214SQT087</t>
  </si>
  <si>
    <t>GSK211214LKR386</t>
  </si>
  <si>
    <t>GSK211214SLG043</t>
  </si>
  <si>
    <t>GSK211214VMA526</t>
  </si>
  <si>
    <t>GSK211214PNT741</t>
  </si>
  <si>
    <t>GSK211214QLY645</t>
  </si>
  <si>
    <t>GSK211214GDC820</t>
  </si>
  <si>
    <t>GSK211214YAD926</t>
  </si>
  <si>
    <t>GSK211214VTH091</t>
  </si>
  <si>
    <t>GSK211214CBK367</t>
  </si>
  <si>
    <t>GSK211214LIC269</t>
  </si>
  <si>
    <t>GSK211214QHT580</t>
  </si>
  <si>
    <t>GSK211213VCJ406</t>
  </si>
  <si>
    <t>GSK211214GYL291</t>
  </si>
  <si>
    <t>GSK211214GVO271</t>
  </si>
  <si>
    <t>GSK211214YSN319</t>
  </si>
  <si>
    <t>GSK211214ZWB302</t>
  </si>
  <si>
    <t>GSK211213VWB740</t>
  </si>
  <si>
    <t>GSK211213TVB412</t>
  </si>
  <si>
    <t>GSK211214XIZ168</t>
  </si>
  <si>
    <t>GSK211214UVJ654</t>
  </si>
  <si>
    <t>GSK211214BVX157</t>
  </si>
  <si>
    <t>GSK211214IHN872</t>
  </si>
  <si>
    <t>DMD/2112/14/SIZJ7596</t>
  </si>
  <si>
    <t>GSK211213JYQ830</t>
  </si>
  <si>
    <t>GSK211214ZLC582</t>
  </si>
  <si>
    <t>GSK211213SGV648</t>
  </si>
  <si>
    <t>GSK211213MTE851</t>
  </si>
  <si>
    <t>GSK211214HBR517</t>
  </si>
  <si>
    <t>GSK211214OFM906</t>
  </si>
  <si>
    <t>GSK211214SUL305</t>
  </si>
  <si>
    <t>GSK211214FRW819</t>
  </si>
  <si>
    <t>GSK211213FOL017</t>
  </si>
  <si>
    <t>GSK211214ICL246</t>
  </si>
  <si>
    <t>GSK211214FAY750</t>
  </si>
  <si>
    <t>GSK211213PYE603</t>
  </si>
  <si>
    <t>GSK211214TDH238</t>
  </si>
  <si>
    <t>GSK211213OKA460</t>
  </si>
  <si>
    <t>GSK211213QBJ529</t>
  </si>
  <si>
    <t>GSK211214ONQ905</t>
  </si>
  <si>
    <t>GSK211214GNZ754</t>
  </si>
  <si>
    <t>GSK211214NUQ532</t>
  </si>
  <si>
    <t>GSK211214PAK369</t>
  </si>
  <si>
    <t>GSK211214XKZ512</t>
  </si>
  <si>
    <t>GSK211214PMW132</t>
  </si>
  <si>
    <t>GSK211214XUO831</t>
  </si>
  <si>
    <t>GSK211214CRU415</t>
  </si>
  <si>
    <t>GSK211214LTJ784</t>
  </si>
  <si>
    <t>GSK211214OZB879</t>
  </si>
  <si>
    <t>GSK211214CLB523</t>
  </si>
  <si>
    <t>GSK211214ZLU649</t>
  </si>
  <si>
    <t>GSK211214RWE874</t>
  </si>
  <si>
    <t>GSK211214YQO053</t>
  </si>
  <si>
    <t>GSK211214MAD258</t>
  </si>
  <si>
    <t>GSK211213GBX150</t>
  </si>
  <si>
    <t>GSK211214SBA279</t>
  </si>
  <si>
    <t>DMD/2112/14/XACR4627</t>
  </si>
  <si>
    <t>GSK211213SZM957</t>
  </si>
  <si>
    <t>GSK211213TIF724</t>
  </si>
  <si>
    <t>GSK211214XCQ127</t>
  </si>
  <si>
    <t>GSK211214NSR632</t>
  </si>
  <si>
    <t>GSK211214HGK534</t>
  </si>
  <si>
    <t>GSK211214MWI275</t>
  </si>
  <si>
    <t>GSK211214NJY610</t>
  </si>
  <si>
    <t>GSK211214NGM570</t>
  </si>
  <si>
    <t>GSK211214PTA095</t>
  </si>
  <si>
    <t>GSK211213CRP230</t>
  </si>
  <si>
    <t>GSK211214HLI517</t>
  </si>
  <si>
    <t>GSK211213DAI364</t>
  </si>
  <si>
    <t>GSK211214DCW246</t>
  </si>
  <si>
    <t>GSK211214DML632</t>
  </si>
  <si>
    <t>GSK211214JKV829</t>
  </si>
  <si>
    <t>GSK211214TJK346</t>
  </si>
  <si>
    <t>GSK211214RWJ320</t>
  </si>
  <si>
    <t>GSK211214CJU495</t>
  </si>
  <si>
    <t>GSK211214KDC984</t>
  </si>
  <si>
    <t>GSK211214KZT137</t>
  </si>
  <si>
    <t>GSK211214XYR619</t>
  </si>
  <si>
    <t>GSK211214CSV312</t>
  </si>
  <si>
    <t>GSK211213SGY725</t>
  </si>
  <si>
    <t>GSK211214KFG621</t>
  </si>
  <si>
    <t>GSK211214HIB573</t>
  </si>
  <si>
    <t>GSK211214SHB340</t>
  </si>
  <si>
    <t>GSK211214IOS412</t>
  </si>
  <si>
    <t>GSK211214TAO607</t>
  </si>
  <si>
    <t>GSK211214HLR543</t>
  </si>
  <si>
    <t>GSK211214ETD345</t>
  </si>
  <si>
    <t>DMD/2112/14/JGYQ3786</t>
  </si>
  <si>
    <t>GSK211214AJN741</t>
  </si>
  <si>
    <t>GSK211214JFG624</t>
  </si>
  <si>
    <t>GSK211214NYD382</t>
  </si>
  <si>
    <t>GSK211214PTN132</t>
  </si>
  <si>
    <t>GSK211213PBV193</t>
  </si>
  <si>
    <t>DMD/2112/14/YKZJ5140</t>
  </si>
  <si>
    <t>GSK211214QOR021</t>
  </si>
  <si>
    <t>GSK211214BKU043</t>
  </si>
  <si>
    <t>GSK211214HUQ264</t>
  </si>
  <si>
    <t>DMD/2112/14/FBOM0985</t>
  </si>
  <si>
    <t>GSK211214EUZ497</t>
  </si>
  <si>
    <t>GSK211214FCM072</t>
  </si>
  <si>
    <t>GSK211214EIQ298</t>
  </si>
  <si>
    <t>DMD/2112/14/RZGL1873</t>
  </si>
  <si>
    <t>GSK211214KMD680</t>
  </si>
  <si>
    <t>GSK211214LBN956</t>
  </si>
  <si>
    <t>GSK211214UYQ057</t>
  </si>
  <si>
    <t>GSK211214RLD569</t>
  </si>
  <si>
    <t>GSK211214VYX042</t>
  </si>
  <si>
    <t>GSK211214ETQ571</t>
  </si>
  <si>
    <t>GSK211214BNV120</t>
  </si>
  <si>
    <t>GSK211214KIF025</t>
  </si>
  <si>
    <t>GSK211214KMX473</t>
  </si>
  <si>
    <t>GSK211214YHS213</t>
  </si>
  <si>
    <t>GSK211214IPW651</t>
  </si>
  <si>
    <t>GSK211214OTK953</t>
  </si>
  <si>
    <t>GSK211214KYT390</t>
  </si>
  <si>
    <t>GSK211214HOQ681</t>
  </si>
  <si>
    <t>GSK211214ODB183</t>
  </si>
  <si>
    <t>GSK211213WGA540</t>
  </si>
  <si>
    <t>GSK211214PKJ815</t>
  </si>
  <si>
    <t>GSK211214FDB084</t>
  </si>
  <si>
    <t>GSK211214ZVP746</t>
  </si>
  <si>
    <t>GSK211214GSV453</t>
  </si>
  <si>
    <t>GSK211214TWX890</t>
  </si>
  <si>
    <t>GSK211214ORM728</t>
  </si>
  <si>
    <t>GSK211214IOX925</t>
  </si>
  <si>
    <t>GSK211214LGJ293</t>
  </si>
  <si>
    <t>GSK211214JCK723</t>
  </si>
  <si>
    <t>GSK211214THQ389</t>
  </si>
  <si>
    <t>GSK211214OEW930</t>
  </si>
  <si>
    <t>GSK211214OZS571</t>
  </si>
  <si>
    <t>GSK211214FBZ706</t>
  </si>
  <si>
    <t>GSK211214DAZ729</t>
  </si>
  <si>
    <t>GSK211214MRZ763</t>
  </si>
  <si>
    <t>GSK211214KDQ209</t>
  </si>
  <si>
    <t>GSK211214UGJ908</t>
  </si>
  <si>
    <t>GSK211214JNP403</t>
  </si>
  <si>
    <t>GSK211214LWH639</t>
  </si>
  <si>
    <t>GSK211214YSB706</t>
  </si>
  <si>
    <t>GSK211214OZK987</t>
  </si>
  <si>
    <t>GSK211213PIT089</t>
  </si>
  <si>
    <t>GSK211214VUT193</t>
  </si>
  <si>
    <t>GSK211214LMN398</t>
  </si>
  <si>
    <t>GSK211214KOD168</t>
  </si>
  <si>
    <t>GSK211214OXH967</t>
  </si>
  <si>
    <t>GSK211213NCZ025</t>
  </si>
  <si>
    <t>GSK211214QDL627</t>
  </si>
  <si>
    <t>GSK211214AQF928</t>
  </si>
  <si>
    <t>GSK211214WFV618</t>
  </si>
  <si>
    <t>GSK211214ONS408</t>
  </si>
  <si>
    <t>GSK211214JKY203</t>
  </si>
  <si>
    <t>GSK211214QFM651</t>
  </si>
  <si>
    <t>GSK211213HPA470</t>
  </si>
  <si>
    <t>GSK211214ZLU271</t>
  </si>
  <si>
    <t>GSK211214VNT462</t>
  </si>
  <si>
    <t>GSK211214TIW417</t>
  </si>
  <si>
    <t>GSK211214GYK096</t>
  </si>
  <si>
    <t>GSK211214FOC756</t>
  </si>
  <si>
    <t>GSK211214IQR756</t>
  </si>
  <si>
    <t>GSK211214ZIP325</t>
  </si>
  <si>
    <t>GSK211214ITB524</t>
  </si>
  <si>
    <t>GSK211214SHT962</t>
  </si>
  <si>
    <t>GSK211214YZW415</t>
  </si>
  <si>
    <t>GSK211214RGX218</t>
  </si>
  <si>
    <t>GSK211214UTN024</t>
  </si>
  <si>
    <t>GSK211214PVY378</t>
  </si>
  <si>
    <t>GSK211214SEL360</t>
  </si>
  <si>
    <t>GSK211214NBF523</t>
  </si>
  <si>
    <t>GSK211214MON358</t>
  </si>
  <si>
    <t>DMD/2112/14/NLKA1289</t>
  </si>
  <si>
    <t>GSK211214MKY615</t>
  </si>
  <si>
    <t>GSK211214OKH514</t>
  </si>
  <si>
    <t>GSK211214ETK175</t>
  </si>
  <si>
    <t>GSK211214YHG281</t>
  </si>
  <si>
    <t>GSK211214UNJ285</t>
  </si>
  <si>
    <t>GSK211214WUF401</t>
  </si>
  <si>
    <t>GSK211214LIJ268</t>
  </si>
  <si>
    <t>GSK211214YPA706</t>
  </si>
  <si>
    <t>GSK211214HLA280</t>
  </si>
  <si>
    <t>GSK211214CUJ624</t>
  </si>
  <si>
    <t>GSK211214ROS619</t>
  </si>
  <si>
    <t>GSK211214EMD965</t>
  </si>
  <si>
    <t>GSK211214NAU821</t>
  </si>
  <si>
    <t>GSK211214JLG635</t>
  </si>
  <si>
    <t>GSK211214KOT438</t>
  </si>
  <si>
    <t>GSK211214PWU917</t>
  </si>
  <si>
    <t>GSK211214DEX507</t>
  </si>
  <si>
    <t>GSK211214SDR047</t>
  </si>
  <si>
    <t>GSK211214RHN916</t>
  </si>
  <si>
    <t>GSK211214IRY175</t>
  </si>
  <si>
    <t>GSK211214ZKL724</t>
  </si>
  <si>
    <t>GSK211214HBM960</t>
  </si>
  <si>
    <t>GSK211214QSU492</t>
  </si>
  <si>
    <t>GSK211214UJE745</t>
  </si>
  <si>
    <t>GSK211214AZF259</t>
  </si>
  <si>
    <t>GSK211214OQM394</t>
  </si>
  <si>
    <t>GSK211214TFK836</t>
  </si>
  <si>
    <t>GSK211214ZQO265</t>
  </si>
  <si>
    <t>GSK211214AUF734</t>
  </si>
  <si>
    <t>GSK211214OUK953</t>
  </si>
  <si>
    <t>GSK211214HIY750</t>
  </si>
  <si>
    <t>GSK211214EXV032</t>
  </si>
  <si>
    <t>GSK211214IHV481</t>
  </si>
  <si>
    <t>GSK211214UYI154</t>
  </si>
  <si>
    <t>GSK211214HLD139</t>
  </si>
  <si>
    <t>GSK211214GYJ198</t>
  </si>
  <si>
    <t>GSK211214EGK465</t>
  </si>
  <si>
    <t>GSK211214SZM205</t>
  </si>
  <si>
    <t>GSK211214VBU156</t>
  </si>
  <si>
    <t>GSK211214VPO301</t>
  </si>
  <si>
    <t>GSK211214JWV945</t>
  </si>
  <si>
    <t>DMD/2112/14/EJCN3850</t>
  </si>
  <si>
    <t>GSK211214YRM319</t>
  </si>
  <si>
    <t>GSK211214VLR236</t>
  </si>
  <si>
    <t>GSK211214SUJ148</t>
  </si>
  <si>
    <t>GSK211214NBD583</t>
  </si>
  <si>
    <t>GSK211214KML658</t>
  </si>
  <si>
    <t>GSK211214QAD786</t>
  </si>
  <si>
    <t>GSK211214DVX941</t>
  </si>
  <si>
    <t>GSK211214FGI120</t>
  </si>
  <si>
    <t>GSK211214NJC368</t>
  </si>
  <si>
    <t>GSK211214MKT012</t>
  </si>
  <si>
    <t>GSK211214XHF430</t>
  </si>
  <si>
    <t>GSK211214JMB950</t>
  </si>
  <si>
    <t>GSK211214JHB321</t>
  </si>
  <si>
    <t>GSK211214IRK714</t>
  </si>
  <si>
    <t>GSK211214QLR315</t>
  </si>
  <si>
    <t>GSK211214QHN849</t>
  </si>
  <si>
    <t>GSK211214WUA016</t>
  </si>
  <si>
    <t>GSK211214OAP356</t>
  </si>
  <si>
    <t>GSK211214LCM054</t>
  </si>
  <si>
    <t>GSK211214GLJ046</t>
  </si>
  <si>
    <t>GSK211214AZK972</t>
  </si>
  <si>
    <t>GSK211214FIR791</t>
  </si>
  <si>
    <t>GSK211214AEO309</t>
  </si>
  <si>
    <t>GSK211214XLG539</t>
  </si>
  <si>
    <t>GSK211214TDQ402</t>
  </si>
  <si>
    <t>GSK211214UJK385</t>
  </si>
  <si>
    <t>GSK211214WYV805</t>
  </si>
  <si>
    <t>GSK211214VPD624</t>
  </si>
  <si>
    <t>GSK211214JVF083</t>
  </si>
  <si>
    <t>GSK211214BCQ978</t>
  </si>
  <si>
    <t>GSK211214KNZ579</t>
  </si>
  <si>
    <t>GSK211214CZK064</t>
  </si>
  <si>
    <t>GSK211214APM572</t>
  </si>
  <si>
    <t>GSK211214IGC054</t>
  </si>
  <si>
    <t>GSK211214VQB490</t>
  </si>
  <si>
    <t>GSK211214HEB708</t>
  </si>
  <si>
    <t>GSK211214MWF051</t>
  </si>
  <si>
    <t>GSK211214BNX180</t>
  </si>
  <si>
    <t>GSK211214GXP197</t>
  </si>
  <si>
    <t>DMD/2112/14/EMPH4763</t>
  </si>
  <si>
    <t>GSK211214BHM658</t>
  </si>
  <si>
    <t>GSK211214NIT897</t>
  </si>
  <si>
    <t>DMD/2112/14/LBSX7946</t>
  </si>
  <si>
    <t>GSK211213HFS413</t>
  </si>
  <si>
    <t>GSK211213GFI142</t>
  </si>
  <si>
    <t>GSK211213NOP795</t>
  </si>
  <si>
    <t>GSK211213OAH273</t>
  </si>
  <si>
    <t>DMD/2112/14/SQEB9380</t>
  </si>
  <si>
    <t>GSK211213BAH085</t>
  </si>
  <si>
    <t>GSK211213QEV368</t>
  </si>
  <si>
    <t>GSK211212PTJ385</t>
  </si>
  <si>
    <t>GSK211213NAO120</t>
  </si>
  <si>
    <t>GSK211213ZEQ406</t>
  </si>
  <si>
    <t>GSK211213BIF698</t>
  </si>
  <si>
    <t>GSK211213HKW590</t>
  </si>
  <si>
    <t>GSK211213SLC631</t>
  </si>
  <si>
    <t>GSK211213EZP430</t>
  </si>
  <si>
    <t>GSK211213YHI751</t>
  </si>
  <si>
    <t>GSK211213ZCK605</t>
  </si>
  <si>
    <t>GSK211213LFN712</t>
  </si>
  <si>
    <t>GSK211213CVX853</t>
  </si>
  <si>
    <t>GSK211213TOQ205</t>
  </si>
  <si>
    <t>GSK211213KIH648</t>
  </si>
  <si>
    <t>GSK211213NZF019</t>
  </si>
  <si>
    <t>GSK211213DZV389</t>
  </si>
  <si>
    <t>GSK211213FWM985</t>
  </si>
  <si>
    <t>GSK211214TZQ275</t>
  </si>
  <si>
    <t>GSK211213ELW675</t>
  </si>
  <si>
    <t>GSK211214FDK825</t>
  </si>
  <si>
    <t>GSK211213YKU028</t>
  </si>
  <si>
    <t>GSK211214WNR641</t>
  </si>
  <si>
    <t>GSK211214IQE640</t>
  </si>
  <si>
    <t>gsk211213yvb714</t>
  </si>
  <si>
    <t>GSK211214NDB834</t>
  </si>
  <si>
    <t>GSK211213IEH621</t>
  </si>
  <si>
    <t>GSK211213TNV147</t>
  </si>
  <si>
    <t>GSK211213BIO604</t>
  </si>
  <si>
    <t>GSK211214ZCN568</t>
  </si>
  <si>
    <t>GSK211213DAE719</t>
  </si>
  <si>
    <t>GSK211214OEF207</t>
  </si>
  <si>
    <t>GSK211213ANP492</t>
  </si>
  <si>
    <t>GSK211214BNU813</t>
  </si>
  <si>
    <t>GSK211214YOP130</t>
  </si>
  <si>
    <t>GSK211213CRT579</t>
  </si>
  <si>
    <t>GSK211213HEQ016</t>
  </si>
  <si>
    <t>GSK211213UYA763</t>
  </si>
  <si>
    <t>GSK211213YOR137</t>
  </si>
  <si>
    <t>GSK211213TZW780</t>
  </si>
  <si>
    <t>GSK211213TYZ405</t>
  </si>
  <si>
    <t>GSK211213NCE957</t>
  </si>
  <si>
    <t>GSK211213TIP198</t>
  </si>
  <si>
    <t>GSK211213OZJ281</t>
  </si>
  <si>
    <t>GSK211214BMS290</t>
  </si>
  <si>
    <t>GSK211213VBM250</t>
  </si>
  <si>
    <t>GSK211213YNA815</t>
  </si>
  <si>
    <t>GSK211214BPN286</t>
  </si>
  <si>
    <t>GSK211214MZV105</t>
  </si>
  <si>
    <t>GSK211213VFJ230</t>
  </si>
  <si>
    <t>DMD/2112/14/JUWX4152</t>
  </si>
  <si>
    <t>GSK211214DWC537</t>
  </si>
  <si>
    <t>GSK211214VUO957</t>
  </si>
  <si>
    <t>GSK211214LFR348</t>
  </si>
  <si>
    <t>GSK211214TWY913</t>
  </si>
  <si>
    <t>GSK211214ISW824</t>
  </si>
  <si>
    <t>GSK211214UJG546</t>
  </si>
  <si>
    <t>GSK211214CJI547</t>
  </si>
  <si>
    <t>GSK211214FJO027</t>
  </si>
  <si>
    <t>GSK211214UKO187</t>
  </si>
  <si>
    <t>GSK211214ZSW974</t>
  </si>
  <si>
    <t>GSK211214NHM912</t>
  </si>
  <si>
    <t>GSK211214GDP143</t>
  </si>
  <si>
    <t>GSK211214KAO836</t>
  </si>
  <si>
    <t>GSK211214CPQ637</t>
  </si>
  <si>
    <t>GSK211214AUV840</t>
  </si>
  <si>
    <t>GSK211214MIR170</t>
  </si>
  <si>
    <t>GSK211214EUJ962</t>
  </si>
  <si>
    <t>GSK211214CEI368</t>
  </si>
  <si>
    <t>GSK211214JGM198</t>
  </si>
  <si>
    <t>GSK211214NCE962</t>
  </si>
  <si>
    <t>GSK211214PMA573</t>
  </si>
  <si>
    <t>GSK211214RXL490</t>
  </si>
  <si>
    <t>GSK211214GUR523</t>
  </si>
  <si>
    <t>GSK211214LUJ290</t>
  </si>
  <si>
    <t>GSK211214IMJ421</t>
  </si>
  <si>
    <t>GSK211214EFS706</t>
  </si>
  <si>
    <t>GSK211214KLX961</t>
  </si>
  <si>
    <t>GSK211214ZFA756</t>
  </si>
  <si>
    <t>GSK211214SJF825</t>
  </si>
  <si>
    <t>GSK211214IEC872</t>
  </si>
  <si>
    <t>GSK211214NIP879</t>
  </si>
  <si>
    <t>GSK211214MVO930</t>
  </si>
  <si>
    <t>GSK211214LMV358</t>
  </si>
  <si>
    <t>GSK211214XQG359</t>
  </si>
  <si>
    <t>GSK211214EIJ275</t>
  </si>
  <si>
    <t>GSK211214YTJ083</t>
  </si>
  <si>
    <t>GSK211214WBY081</t>
  </si>
  <si>
    <t>GSK211214GLZ346</t>
  </si>
  <si>
    <t>GSK211214LSH274</t>
  </si>
  <si>
    <t>GSK211213HWC941</t>
  </si>
  <si>
    <t>GSK211214BKI324</t>
  </si>
  <si>
    <t>GSK211214XVW432</t>
  </si>
  <si>
    <t>GSK211213NUI189</t>
  </si>
  <si>
    <t>GSK211214OUM489</t>
  </si>
  <si>
    <t>GSK211214XCL305</t>
  </si>
  <si>
    <t>GSK211214YRZ942</t>
  </si>
  <si>
    <t>GSK211214OCM304</t>
  </si>
  <si>
    <t>GSK211214GTN531</t>
  </si>
  <si>
    <t>GSK211214KMJ601</t>
  </si>
  <si>
    <t>GSK211214CAE741</t>
  </si>
  <si>
    <t>GSK211214KUY037</t>
  </si>
  <si>
    <t>GSK211214FPU530</t>
  </si>
  <si>
    <t>GSK211214QPS714</t>
  </si>
  <si>
    <t>GSK211214KDM502</t>
  </si>
  <si>
    <t>GSK211214SCV973</t>
  </si>
  <si>
    <t>GSK211214JTO827</t>
  </si>
  <si>
    <t>GSK211214LRK108</t>
  </si>
  <si>
    <t>GSK211214NFE193</t>
  </si>
  <si>
    <t>GSK211214RDO417</t>
  </si>
  <si>
    <t>GSK211214TGO895</t>
  </si>
  <si>
    <t>GSK211214WTE286</t>
  </si>
  <si>
    <t>GSK211214OQN702</t>
  </si>
  <si>
    <t>GSK211214NZJ183</t>
  </si>
  <si>
    <t>GSK211214TDC801</t>
  </si>
  <si>
    <t>GSK211214RJG370</t>
  </si>
  <si>
    <t>GSK211214GNO712</t>
  </si>
  <si>
    <t>GSK211214CSA216</t>
  </si>
  <si>
    <t>GSK211213TMU628</t>
  </si>
  <si>
    <t>GSK211214VPA053</t>
  </si>
  <si>
    <t>GSK211213NSV980</t>
  </si>
  <si>
    <t>GSK211214MQJ043</t>
  </si>
  <si>
    <t>GSK211214KVE340</t>
  </si>
  <si>
    <t>GSK211214OKE609</t>
  </si>
  <si>
    <t>GSK211214JIT974</t>
  </si>
  <si>
    <t>GSK211214TFH586</t>
  </si>
  <si>
    <t>GSK211214SPT340</t>
  </si>
  <si>
    <t>GSK211213UKH096</t>
  </si>
  <si>
    <t>GSK211214WEQ369</t>
  </si>
  <si>
    <t>GSK211214MFL284</t>
  </si>
  <si>
    <t>GSK211214UIJ971</t>
  </si>
  <si>
    <t>GSK211214NEK837</t>
  </si>
  <si>
    <t>GSK211214GZI328</t>
  </si>
  <si>
    <t>GSK211214SMA498</t>
  </si>
  <si>
    <t>GSK211214KJN537</t>
  </si>
  <si>
    <t>GSK211214DRZ218</t>
  </si>
  <si>
    <t>GSK211214ICR458</t>
  </si>
  <si>
    <t>GSK211214WKA584</t>
  </si>
  <si>
    <t>GSK211214QMY592</t>
  </si>
  <si>
    <t>GSK211214VWI796</t>
  </si>
  <si>
    <t>GSK211214HSK164</t>
  </si>
  <si>
    <t>GSK211214YIU079</t>
  </si>
  <si>
    <t>GSK211214FKE982</t>
  </si>
  <si>
    <t>GSK211214LMS690</t>
  </si>
  <si>
    <t>GSK211214UYL903</t>
  </si>
  <si>
    <t>GSK211214JTS867</t>
  </si>
  <si>
    <t>GSK211213VXA572</t>
  </si>
  <si>
    <t>GSK211214ROE127</t>
  </si>
  <si>
    <t>GSK211214LOX384</t>
  </si>
  <si>
    <t>GSK211214GJU127</t>
  </si>
  <si>
    <t>GSK211214VGT619</t>
  </si>
  <si>
    <t>GSK211214NXT160</t>
  </si>
  <si>
    <t>GSK211214XIB976</t>
  </si>
  <si>
    <t>GSK211214XRE486</t>
  </si>
  <si>
    <t>GSK211214LCS693</t>
  </si>
  <si>
    <t>GSK211214RGW682</t>
  </si>
  <si>
    <t>GSK211214ZAE320</t>
  </si>
  <si>
    <t>GSK211214VGM273</t>
  </si>
  <si>
    <t>GSK211214YVE591</t>
  </si>
  <si>
    <t>GSK211214XZI437</t>
  </si>
  <si>
    <t>GSK211214OJX251</t>
  </si>
  <si>
    <t>GSK211214NPK954</t>
  </si>
  <si>
    <t>GSK211214ZRI724</t>
  </si>
  <si>
    <t>GSK211214CMU891</t>
  </si>
  <si>
    <t>GSK211214ZQM219</t>
  </si>
  <si>
    <t>GSK211214UXV926</t>
  </si>
  <si>
    <t>GSK211214YGR783</t>
  </si>
  <si>
    <t>GSK211214TOL456</t>
  </si>
  <si>
    <t>GSK211214EOD794</t>
  </si>
  <si>
    <t>GSK211214XOP976</t>
  </si>
  <si>
    <t>GSK211214YUR756</t>
  </si>
  <si>
    <t>GSK211214SNC143</t>
  </si>
  <si>
    <t>GSK211214JSU813</t>
  </si>
  <si>
    <t>GSK211214KHR319</t>
  </si>
  <si>
    <t>GSK211214OQB245</t>
  </si>
  <si>
    <t>GSK211214REJ435</t>
  </si>
  <si>
    <t>GSK211214KJG721</t>
  </si>
  <si>
    <t>GSK211214TMD129</t>
  </si>
  <si>
    <t>GSK211214QAS528</t>
  </si>
  <si>
    <t>GSK211214CEK786</t>
  </si>
  <si>
    <t>GSK211214NQM291</t>
  </si>
  <si>
    <t>GSK211214JAC206</t>
  </si>
  <si>
    <t>GSK211214JWY046</t>
  </si>
  <si>
    <t>GSK211214ROI321</t>
  </si>
  <si>
    <t>GSK211214YMD589</t>
  </si>
  <si>
    <t>GSK211214DMQ835</t>
  </si>
  <si>
    <t>GSK211214DRU876</t>
  </si>
  <si>
    <t>GSK211214LIM590</t>
  </si>
  <si>
    <t>GSK211214AZB462</t>
  </si>
  <si>
    <t>GSK211214BMJ715</t>
  </si>
  <si>
    <t>GSK211214BYP795</t>
  </si>
  <si>
    <t>GSK211214ZHA783</t>
  </si>
  <si>
    <t>GSK211214GLT061</t>
  </si>
  <si>
    <t>GSK211214EOF317</t>
  </si>
  <si>
    <t>GSK211214KZP923</t>
  </si>
  <si>
    <t>GSK211214FVH231</t>
  </si>
  <si>
    <t>GSK211214XAM530</t>
  </si>
  <si>
    <t>GSK211214FLK429</t>
  </si>
  <si>
    <t>GSK211214KLB319</t>
  </si>
  <si>
    <t>GSK211214BYP573</t>
  </si>
  <si>
    <t>GSK211214ZJW512</t>
  </si>
  <si>
    <t>GSK211214MVP572</t>
  </si>
  <si>
    <t>GSK211214CAY958</t>
  </si>
  <si>
    <t>GSK211214YQF078</t>
  </si>
  <si>
    <t>GSK211214LSM617</t>
  </si>
  <si>
    <t>GSK211214VQM453</t>
  </si>
  <si>
    <t>GSK211214IMP721</t>
  </si>
  <si>
    <t>GSK211214CQY465</t>
  </si>
  <si>
    <t>GSK211214OEZ594</t>
  </si>
  <si>
    <t>GSK211214RMW079</t>
  </si>
  <si>
    <t>GSK211214KYZ350</t>
  </si>
  <si>
    <t>GSK211214FXK857</t>
  </si>
  <si>
    <t>GSK211214NVI152</t>
  </si>
  <si>
    <t>GSK211214NHE421</t>
  </si>
  <si>
    <t>GSK211214DUZ041</t>
  </si>
  <si>
    <t>GSK211214HZB970</t>
  </si>
  <si>
    <t>GSK211214NRG892</t>
  </si>
  <si>
    <t>GSK211214SFA957</t>
  </si>
  <si>
    <t>GSK211214QJA876</t>
  </si>
  <si>
    <t>GSK211214UZT538</t>
  </si>
  <si>
    <t>GSK211214TPU497</t>
  </si>
  <si>
    <t>GSK211214JHM096</t>
  </si>
  <si>
    <t>GSK211214AMJ306</t>
  </si>
  <si>
    <t>GSK211214KLF614</t>
  </si>
  <si>
    <t>GSK211214WZE014</t>
  </si>
  <si>
    <t>GSK211214QJR043</t>
  </si>
  <si>
    <t>GSK211214QKD253</t>
  </si>
  <si>
    <t>GSK211214ASZ568</t>
  </si>
  <si>
    <t>GSK211214USR638</t>
  </si>
  <si>
    <t>GSK211214IBE845</t>
  </si>
  <si>
    <t>GSK211214BCG381</t>
  </si>
  <si>
    <t>GSK211214NPK497</t>
  </si>
  <si>
    <t>GSK211214PGK329</t>
  </si>
  <si>
    <t>GSK211214OUZ947</t>
  </si>
  <si>
    <t>GSK211214UEB650</t>
  </si>
  <si>
    <t>GSK211214RMG529</t>
  </si>
  <si>
    <t>GSK211214DLC860</t>
  </si>
  <si>
    <t>GSK211214ZGO647</t>
  </si>
  <si>
    <t>GSK211214XWT859</t>
  </si>
  <si>
    <t>GSK211214FCS498</t>
  </si>
  <si>
    <t>GSK211214MDC705</t>
  </si>
  <si>
    <t>GSK211214ANK693</t>
  </si>
  <si>
    <t>GSK211214SEA193</t>
  </si>
  <si>
    <t>GSK211214LGT513</t>
  </si>
  <si>
    <t>GSK211214GYQ650</t>
  </si>
  <si>
    <t>GSK211214OIF135</t>
  </si>
  <si>
    <t>GSK211214YSJ236</t>
  </si>
  <si>
    <t>GSK211214KXZ538</t>
  </si>
  <si>
    <t>GSK211214CDR794</t>
  </si>
  <si>
    <t>GSK211214OIZ318</t>
  </si>
  <si>
    <t>GSK211214DGF685</t>
  </si>
  <si>
    <t>GSK211214LBY784</t>
  </si>
  <si>
    <t>GSK211214APC157</t>
  </si>
  <si>
    <t>GSK211214JBZ126</t>
  </si>
  <si>
    <t>GSK211214IGW635</t>
  </si>
  <si>
    <t>GSK211214RXY459</t>
  </si>
  <si>
    <t>GSK211214PJT239</t>
  </si>
  <si>
    <t>GSK211214EYD301</t>
  </si>
  <si>
    <t>GSK211213EYT540</t>
  </si>
  <si>
    <t>GSK211214WIC601</t>
  </si>
  <si>
    <t>GSK211214XYJ837</t>
  </si>
  <si>
    <t>GSK211214PIG580</t>
  </si>
  <si>
    <t>GSK211214IUX725</t>
  </si>
  <si>
    <t>GSK211214SJG894</t>
  </si>
  <si>
    <t>GSK211214ZWS601</t>
  </si>
  <si>
    <t>GSK211214WMN730</t>
  </si>
  <si>
    <t>GSK211213XDP742</t>
  </si>
  <si>
    <t>GSK211214GAE709</t>
  </si>
  <si>
    <t>GSK211214ERL582</t>
  </si>
  <si>
    <t>GSK211213QNH280</t>
  </si>
  <si>
    <t>GSK211214GND103</t>
  </si>
  <si>
    <t>GSK211213GYV261</t>
  </si>
  <si>
    <t>GSK211213DPS987</t>
  </si>
  <si>
    <t>GSK211213JUY864</t>
  </si>
  <si>
    <t>GSK211214JWY068</t>
  </si>
  <si>
    <t>GSK211214KZV483</t>
  </si>
  <si>
    <t>GSK211214SFB495</t>
  </si>
  <si>
    <t>GSK211213OKA416</t>
  </si>
  <si>
    <t>GSK211214WRD916</t>
  </si>
  <si>
    <t>GSK211214GLF943</t>
  </si>
  <si>
    <t>GSK211214BXC245</t>
  </si>
  <si>
    <t>GSK211214KMU653</t>
  </si>
  <si>
    <t>GSK211214BFG832</t>
  </si>
  <si>
    <t>GSK211214LQD081</t>
  </si>
  <si>
    <t>GSK211213OKE906</t>
  </si>
  <si>
    <t>GSK211214WQT206</t>
  </si>
  <si>
    <t>GSK211213ABI504</t>
  </si>
  <si>
    <t>GSK211214ZCS725</t>
  </si>
  <si>
    <t>GSK211214UAO267</t>
  </si>
  <si>
    <t>GSK211214BVE136</t>
  </si>
  <si>
    <t>GSK211214YME735</t>
  </si>
  <si>
    <t>GSK211214GJC134</t>
  </si>
  <si>
    <t>GSK211214MAR596</t>
  </si>
  <si>
    <t>GSK211214RHB382</t>
  </si>
  <si>
    <t>GSK211213NAR320</t>
  </si>
  <si>
    <t>GSK211214YCK312</t>
  </si>
  <si>
    <t>GSK211213VUZ280</t>
  </si>
  <si>
    <t>GSK211214QLS417</t>
  </si>
  <si>
    <t>GSK211213TWX578</t>
  </si>
  <si>
    <t>GSK211213YQT523</t>
  </si>
  <si>
    <t>GSK211214SRZ592</t>
  </si>
  <si>
    <t>GSK211213WXD460</t>
  </si>
  <si>
    <t>GSK211214ITN903</t>
  </si>
  <si>
    <t>GSK211214WHX790</t>
  </si>
  <si>
    <t>GSK211214LYW278</t>
  </si>
  <si>
    <t>GSK211213NUS216</t>
  </si>
  <si>
    <t>GSK211214PQU375</t>
  </si>
  <si>
    <t>GSK211214BTA470</t>
  </si>
  <si>
    <t>GSK211214MNI875</t>
  </si>
  <si>
    <t>GSK211214EWU328</t>
  </si>
  <si>
    <t>GSK211214ZAE760</t>
  </si>
  <si>
    <t>GSK211214EVQ638</t>
  </si>
  <si>
    <t>GSK211214WTH231</t>
  </si>
  <si>
    <t>GSK211213KGL832</t>
  </si>
  <si>
    <t>GSK211214CYB459</t>
  </si>
  <si>
    <t>GSK211214EHI345</t>
  </si>
  <si>
    <t>GSK211213AQD936</t>
  </si>
  <si>
    <t>GSK211214FPK915</t>
  </si>
  <si>
    <t>GSK211214TJQ457</t>
  </si>
  <si>
    <t>GSK211214AQM547</t>
  </si>
  <si>
    <t>GSK211213ZNG204</t>
  </si>
  <si>
    <t>GSK211214WMK564</t>
  </si>
  <si>
    <t>GSK211214TIC759</t>
  </si>
  <si>
    <t>GSK211214PRK104</t>
  </si>
  <si>
    <t>GSK211214JWY142</t>
  </si>
  <si>
    <t>GSK211214HQY261</t>
  </si>
  <si>
    <t>GSK211214RPI430</t>
  </si>
  <si>
    <t>GSK211213JSR841</t>
  </si>
  <si>
    <t>GSK211214QYI684</t>
  </si>
  <si>
    <t>GSK211214MNW145</t>
  </si>
  <si>
    <t>GSK211214VEK190</t>
  </si>
  <si>
    <t>GSK211214JAT754</t>
  </si>
  <si>
    <t>GSK211214KBO975</t>
  </si>
  <si>
    <t>GSK211214KUR781</t>
  </si>
  <si>
    <t>GSK211214ZAX794</t>
  </si>
  <si>
    <t>GSK211214VFL698</t>
  </si>
  <si>
    <t>GSK211214KYZ584</t>
  </si>
  <si>
    <t>GSK211214NAH596</t>
  </si>
  <si>
    <t>GSK211214WTE436</t>
  </si>
  <si>
    <t>GSK211214VJR149</t>
  </si>
  <si>
    <t>GSK211214WLK351</t>
  </si>
  <si>
    <t>GSK211214BJO598</t>
  </si>
  <si>
    <t>GSK211214ONP613</t>
  </si>
  <si>
    <t>GSK211214MHL683</t>
  </si>
  <si>
    <t>GSK211214JAE426</t>
  </si>
  <si>
    <t>GSK211214JQY931</t>
  </si>
  <si>
    <t>GSK211213KWO415</t>
  </si>
  <si>
    <t>GSK211214ZEL526</t>
  </si>
  <si>
    <t>GSK211214WPI743</t>
  </si>
  <si>
    <t>GSK211214LWO693</t>
  </si>
  <si>
    <t>GSK211213UWF237</t>
  </si>
  <si>
    <t>GSK211214XKW943</t>
  </si>
  <si>
    <t>GSK211214CRI267</t>
  </si>
  <si>
    <t>GSK211214ZTD394</t>
  </si>
  <si>
    <t>GSK211214BTU965</t>
  </si>
  <si>
    <t>GSK211214AKY879</t>
  </si>
  <si>
    <t>GSK211214HYQ052</t>
  </si>
  <si>
    <t>GSK211214EOR983</t>
  </si>
  <si>
    <t>GSK211214SOG136</t>
  </si>
  <si>
    <t>GSK211214NOH074</t>
  </si>
  <si>
    <t>GSK211214WCB380</t>
  </si>
  <si>
    <t>GSK211214KUQ801</t>
  </si>
  <si>
    <t>GSK211214MVH041</t>
  </si>
  <si>
    <t>GSK211214QPM624</t>
  </si>
  <si>
    <t>GSK211214INU183</t>
  </si>
  <si>
    <t>GSK211214BVG186</t>
  </si>
  <si>
    <t>GSK211214QRM186</t>
  </si>
  <si>
    <t>GSK211214DPN179</t>
  </si>
  <si>
    <t>GSK211214ICX527</t>
  </si>
  <si>
    <t>GSK211214PBL850</t>
  </si>
  <si>
    <t>GSK211214LXH492</t>
  </si>
  <si>
    <t>GSK211214PEH719</t>
  </si>
  <si>
    <t>GSK211214WOX579</t>
  </si>
  <si>
    <t>GSK211214JBS054</t>
  </si>
  <si>
    <t>GSK211214ESY796</t>
  </si>
  <si>
    <t>GSK211214BLQ965</t>
  </si>
  <si>
    <t>GSK211214OIT179</t>
  </si>
  <si>
    <t>GSK211214XLV357</t>
  </si>
  <si>
    <t>GSK211214DKQ149</t>
  </si>
  <si>
    <t>GSK211214ONM607</t>
  </si>
  <si>
    <t>GSK211214XVF974</t>
  </si>
  <si>
    <t>GSK211214AQP925</t>
  </si>
  <si>
    <t>GSK211214XOF089</t>
  </si>
  <si>
    <t>GSK211214DXQ029</t>
  </si>
  <si>
    <t>GSK211214XLO208</t>
  </si>
  <si>
    <t>GSK211214LOM720</t>
  </si>
  <si>
    <t>GSK211214QOZ237</t>
  </si>
  <si>
    <t>GSK211214EAR025</t>
  </si>
  <si>
    <t>GSK211214FLA913</t>
  </si>
  <si>
    <t>GSK211214YKQ703</t>
  </si>
  <si>
    <t>GSK211214DGO278</t>
  </si>
  <si>
    <t>GSK211214VYN781</t>
  </si>
  <si>
    <t>GSK211214SBY108</t>
  </si>
  <si>
    <t>GSK211214MPI240</t>
  </si>
  <si>
    <t>GSK211214AUP026</t>
  </si>
  <si>
    <t>GSK211214WJV092</t>
  </si>
  <si>
    <t>GSK211214CLQ075</t>
  </si>
  <si>
    <t>GSK211214VGM476</t>
  </si>
  <si>
    <t>GSK211213PKI279</t>
  </si>
  <si>
    <t>GSK211214NPY914</t>
  </si>
  <si>
    <t>GSK211214MGL075</t>
  </si>
  <si>
    <t>GSK211214TJM851</t>
  </si>
  <si>
    <t>GSK211214UVN143</t>
  </si>
  <si>
    <t>GSK211214RFO106</t>
  </si>
  <si>
    <t>GSK211214GPF943</t>
  </si>
  <si>
    <t>GSK211214WMC850</t>
  </si>
  <si>
    <t>GSK211214IWY384</t>
  </si>
  <si>
    <t>GSK211214GQC309</t>
  </si>
  <si>
    <t>GSK211214QGI642</t>
  </si>
  <si>
    <t>GSK211214UGD267</t>
  </si>
  <si>
    <t>GSK211214YOB673</t>
  </si>
  <si>
    <t>GSK211214XFS402</t>
  </si>
  <si>
    <t>GSK211214NKT605</t>
  </si>
  <si>
    <t>GSK211214FDP476</t>
  </si>
  <si>
    <t>GSK211214UAX307</t>
  </si>
  <si>
    <t>GSK211214KFX173</t>
  </si>
  <si>
    <t>GSK211214DSQ689</t>
  </si>
  <si>
    <t>GSK211214TZL145</t>
  </si>
  <si>
    <t>GSK211214QOL527</t>
  </si>
  <si>
    <t>GSK211214APO503</t>
  </si>
  <si>
    <t>GSK211214HPJ571</t>
  </si>
  <si>
    <t>GSK211214EAT913</t>
  </si>
  <si>
    <t>GSK211214EAQ247</t>
  </si>
  <si>
    <t>GSK211214TSQ035</t>
  </si>
  <si>
    <t>GSK211214AFM869</t>
  </si>
  <si>
    <t>GSK211213HOY865</t>
  </si>
  <si>
    <t>GSK211214ILX308</t>
  </si>
  <si>
    <t>GSK211214GMQ647</t>
  </si>
  <si>
    <t>GSK211214ULD856</t>
  </si>
  <si>
    <t>GSK211214CEO583</t>
  </si>
  <si>
    <t>GSK211213CAW519</t>
  </si>
  <si>
    <t>DMD/2112/14/FCOX7615</t>
  </si>
  <si>
    <t>GSK211214QGK984</t>
  </si>
  <si>
    <t>GSK211214USW570</t>
  </si>
  <si>
    <t>GSK211214WTY364</t>
  </si>
  <si>
    <t>GSK211214FIA710</t>
  </si>
  <si>
    <t>GSK211214CXF176</t>
  </si>
  <si>
    <t>DMD/2112/15/NOMH5047</t>
  </si>
  <si>
    <t>GSK211215ZHS619</t>
  </si>
  <si>
    <t>DMD/2112/15/RFXA4803</t>
  </si>
  <si>
    <t>GSK211215MFE925</t>
  </si>
  <si>
    <t>DMD/2112/15/LYGN4605</t>
  </si>
  <si>
    <t>GSK211215NPI394</t>
  </si>
  <si>
    <t>GSK211215FSX937</t>
  </si>
  <si>
    <t>GSK211215EBA507</t>
  </si>
  <si>
    <t>GSK211215RNA964</t>
  </si>
  <si>
    <t>GSK211215ROM802</t>
  </si>
  <si>
    <t>GSK211215HUR490</t>
  </si>
  <si>
    <t>GSK211215SLE285</t>
  </si>
  <si>
    <t>GSK211215LKP915</t>
  </si>
  <si>
    <t>GSK211215IBA197</t>
  </si>
  <si>
    <t>GSK211215TUF048</t>
  </si>
  <si>
    <t>GSK211214YVK635</t>
  </si>
  <si>
    <t>GSK211214ZAP586</t>
  </si>
  <si>
    <t>GSK211214KNP829</t>
  </si>
  <si>
    <t>GSK211215UMW475</t>
  </si>
  <si>
    <t>GSK211215PEZ760</t>
  </si>
  <si>
    <t>GSK211215LFK120</t>
  </si>
  <si>
    <t>GSK211215XMP091</t>
  </si>
  <si>
    <t>GSK211215ZLE348</t>
  </si>
  <si>
    <t>GSK211215ZBF097</t>
  </si>
  <si>
    <t>GSK211215KNC407</t>
  </si>
  <si>
    <t>GSK211215YVG468</t>
  </si>
  <si>
    <t>GSK211215FRO194</t>
  </si>
  <si>
    <t>GSK211215SRZ524</t>
  </si>
  <si>
    <t>GSK211215VRA936</t>
  </si>
  <si>
    <t>GSK211215FIS613</t>
  </si>
  <si>
    <t>GSK211215HNJ625</t>
  </si>
  <si>
    <t>GSK211215BDH813</t>
  </si>
  <si>
    <t>GSK211215WGM520</t>
  </si>
  <si>
    <t>GSK211215NIP267</t>
  </si>
  <si>
    <t>GSK211215VUN156</t>
  </si>
  <si>
    <t>GSK211215ULS126</t>
  </si>
  <si>
    <t>GSK211215SNU654</t>
  </si>
  <si>
    <t>GSK211215QGJ487</t>
  </si>
  <si>
    <t>GSK211215DTW625</t>
  </si>
  <si>
    <t>GSK211215POQ752</t>
  </si>
  <si>
    <t>GSK211215LZP683</t>
  </si>
  <si>
    <t>GSK211215LNF401</t>
  </si>
  <si>
    <t>GSK211215XWE625</t>
  </si>
  <si>
    <t>GSK211215DTK479</t>
  </si>
  <si>
    <t>GSK211215RDT162</t>
  </si>
  <si>
    <t>GSK211215GRU648</t>
  </si>
  <si>
    <t>GSK211215LSD258</t>
  </si>
  <si>
    <t>GSK211215CBZ654</t>
  </si>
  <si>
    <t>GSK211215GHA826</t>
  </si>
  <si>
    <t>GSK211215QZY369</t>
  </si>
  <si>
    <t>GSK211215OCU617</t>
  </si>
  <si>
    <t>GSK211215HWL784</t>
  </si>
  <si>
    <t>GSK211215CDS961</t>
  </si>
  <si>
    <t>GSK211215TUI130</t>
  </si>
  <si>
    <t>GSK211215TMD365</t>
  </si>
  <si>
    <t>GSK211215EVF468</t>
  </si>
  <si>
    <t>GSK211215XFQ824</t>
  </si>
  <si>
    <t>GSK211215ZMH536</t>
  </si>
  <si>
    <t>GSK211215LON385</t>
  </si>
  <si>
    <t>GSK211215WRS416</t>
  </si>
  <si>
    <t>GSK211215TNA482</t>
  </si>
  <si>
    <t>GSK211215DRX674</t>
  </si>
  <si>
    <t>GSK211215JET951</t>
  </si>
  <si>
    <t>GSK211215BAP190</t>
  </si>
  <si>
    <t>GSK211215RTP726</t>
  </si>
  <si>
    <t>GSK211215RAQ648</t>
  </si>
  <si>
    <t>GSK211215BNA438</t>
  </si>
  <si>
    <t>GSK211215EHJ263</t>
  </si>
  <si>
    <t>GSK211215QCE075</t>
  </si>
  <si>
    <t>GSK211215OSV179</t>
  </si>
  <si>
    <t>GSK211215UAI719</t>
  </si>
  <si>
    <t>GSK211215SIF348</t>
  </si>
  <si>
    <t>GSK211215IVF824</t>
  </si>
  <si>
    <t>GSK211215WOT758</t>
  </si>
  <si>
    <t>GSK211215SYN134</t>
  </si>
  <si>
    <t>GSK211215HZO650</t>
  </si>
  <si>
    <t>GSK211215LPH768</t>
  </si>
  <si>
    <t>GSK211215SYZ510</t>
  </si>
  <si>
    <t>GSK211215PCA714</t>
  </si>
  <si>
    <t>GSK211215HMZ468</t>
  </si>
  <si>
    <t>GSK211215MZK850</t>
  </si>
  <si>
    <t>GSK211215EPA216</t>
  </si>
  <si>
    <t>GSK211215PXF917</t>
  </si>
  <si>
    <t>GSK211215VJA382</t>
  </si>
  <si>
    <t>GSK211215TQZ253</t>
  </si>
  <si>
    <t>GSK211215CSO543</t>
  </si>
  <si>
    <t>GSK211215NXP167</t>
  </si>
  <si>
    <t>GSK211215HWQ034</t>
  </si>
  <si>
    <t>GSK211215NZF236</t>
  </si>
  <si>
    <t>GSK211215VED085</t>
  </si>
  <si>
    <t>GSK211214PJG548</t>
  </si>
  <si>
    <t>GSK211215KTL918</t>
  </si>
  <si>
    <t>GSK211215YJN087</t>
  </si>
  <si>
    <t>GSK211215WQF813</t>
  </si>
  <si>
    <t>GSK211215XND204</t>
  </si>
  <si>
    <t>GSK211214HPY836</t>
  </si>
  <si>
    <t>GSK211215SMH329</t>
  </si>
  <si>
    <t>GSK211215AES947</t>
  </si>
  <si>
    <t>GSK211215NAC867</t>
  </si>
  <si>
    <t>GSK211215UVI086</t>
  </si>
  <si>
    <t>GSK211214KJQ701</t>
  </si>
  <si>
    <t>GSK211214XOU584</t>
  </si>
  <si>
    <t>GSK211215PUG936</t>
  </si>
  <si>
    <t>GSK211215VZI402</t>
  </si>
  <si>
    <t>GSK211215WSA819</t>
  </si>
  <si>
    <t>GSK211214MGU702</t>
  </si>
  <si>
    <t>GSK211215VZU450</t>
  </si>
  <si>
    <t>GSK211215SQF138</t>
  </si>
  <si>
    <t>GSK211214YQI530</t>
  </si>
  <si>
    <t>GSK211215GIT134</t>
  </si>
  <si>
    <t>GSK211214YJN705</t>
  </si>
  <si>
    <t>GSK211214QYA347</t>
  </si>
  <si>
    <t>GSK211215QTN216</t>
  </si>
  <si>
    <t>GSK211215TVJ158</t>
  </si>
  <si>
    <t>GSK211215SMR095</t>
  </si>
  <si>
    <t>GSK211215LXN870</t>
  </si>
  <si>
    <t>GSK211215CDG467</t>
  </si>
  <si>
    <t>GSK211215TJS280</t>
  </si>
  <si>
    <t>GSK211215AHD863</t>
  </si>
  <si>
    <t>GSK211215WBI876</t>
  </si>
  <si>
    <t>GSK211215JID317</t>
  </si>
  <si>
    <t>DMD/2112/15/IXSL3750</t>
  </si>
  <si>
    <t>GSK211215DWI731</t>
  </si>
  <si>
    <t>GSK211215ECO602</t>
  </si>
  <si>
    <t>GSK211215STU270</t>
  </si>
  <si>
    <t>GSK211215XVQ645</t>
  </si>
  <si>
    <t>12/18/2021 FERI</t>
  </si>
  <si>
    <t>DMD/2112/15/SXVK5398</t>
  </si>
  <si>
    <t>GSK211215TAC308</t>
  </si>
  <si>
    <t>GSK211215ZIE671</t>
  </si>
  <si>
    <t>GSK211215VJH971</t>
  </si>
  <si>
    <t>GSK211215MZI725</t>
  </si>
  <si>
    <t>GSK211214XJM123</t>
  </si>
  <si>
    <t>GSK211215TER923</t>
  </si>
  <si>
    <t>GSK211215OUG491</t>
  </si>
  <si>
    <t>GSK211215GJP368</t>
  </si>
  <si>
    <t>GSK211215UCW352</t>
  </si>
  <si>
    <t>GSK211215GHT012</t>
  </si>
  <si>
    <t>GSK211215CQU103</t>
  </si>
  <si>
    <t>GSK211215MAY305</t>
  </si>
  <si>
    <t>GSK211215XJL756</t>
  </si>
  <si>
    <t>GSK211215SER953</t>
  </si>
  <si>
    <t>GSK211215YBP823</t>
  </si>
  <si>
    <t>GSK211215OMD680</t>
  </si>
  <si>
    <t>GSK211215CZD098</t>
  </si>
  <si>
    <t>GSK211215IAZ857</t>
  </si>
  <si>
    <t>GSK211215KWY304</t>
  </si>
  <si>
    <t>GSK211215HNZ478</t>
  </si>
  <si>
    <t>GSK211215XNE254</t>
  </si>
  <si>
    <t>GSK211214AOQ134</t>
  </si>
  <si>
    <t>GSK211215KHP153</t>
  </si>
  <si>
    <t>GSK211215YEH936</t>
  </si>
  <si>
    <t>GSK211215FXT781</t>
  </si>
  <si>
    <t>GSK211215ZIK736</t>
  </si>
  <si>
    <t>GSK211215OVN401</t>
  </si>
  <si>
    <t>GSK211215HBR678</t>
  </si>
  <si>
    <t>GSK211215VXN659</t>
  </si>
  <si>
    <t>GSK211215CJW986</t>
  </si>
  <si>
    <t>GSK211215TOE509</t>
  </si>
  <si>
    <t>GSK211215ERV892</t>
  </si>
  <si>
    <t>GSK211215FKC907</t>
  </si>
  <si>
    <t>GSK211215BJH861</t>
  </si>
  <si>
    <t>GSK211215CVL159</t>
  </si>
  <si>
    <t>GSK211215XPS059</t>
  </si>
  <si>
    <t>GSK211215MFV035</t>
  </si>
  <si>
    <t>GSK211215BWR839</t>
  </si>
  <si>
    <t>GSK211215MRD953</t>
  </si>
  <si>
    <t>GSK211215RCU967</t>
  </si>
  <si>
    <t>GSK211215PVS572</t>
  </si>
  <si>
    <t>GSK211215MIY327</t>
  </si>
  <si>
    <t>GSK211215CUS876</t>
  </si>
  <si>
    <t>DMD/2112/15/GFZM7531</t>
  </si>
  <si>
    <t>GSK211215UNI961</t>
  </si>
  <si>
    <t>DMD/2112/15/PKRF3260</t>
  </si>
  <si>
    <t>GSK211215QYR265</t>
  </si>
  <si>
    <t>GSK211215HBQ942</t>
  </si>
  <si>
    <t>GSK211215MWU824</t>
  </si>
  <si>
    <t>GSK211215ZND079</t>
  </si>
  <si>
    <t>GSK211215NAU062</t>
  </si>
  <si>
    <t>GSK211215ELR065</t>
  </si>
  <si>
    <t>GSK211215KHX628</t>
  </si>
  <si>
    <t>GSK211215YWF419</t>
  </si>
  <si>
    <t>GSK211215NYW564</t>
  </si>
  <si>
    <t>GSK211215BIU075</t>
  </si>
  <si>
    <t>GSK211214ISY978</t>
  </si>
  <si>
    <t>GSK211215PCJ326</t>
  </si>
  <si>
    <t>GSK211215SKX826</t>
  </si>
  <si>
    <t>GSK211215OUH854</t>
  </si>
  <si>
    <t>GSK211215HXG378</t>
  </si>
  <si>
    <t>GSK211215NEX139</t>
  </si>
  <si>
    <t>GSK211215FMT016</t>
  </si>
  <si>
    <t>GSK211215QYA048</t>
  </si>
  <si>
    <t>GSK211215ANI582</t>
  </si>
  <si>
    <t>GSK211215BCQ356</t>
  </si>
  <si>
    <t>GSK211215JFY430</t>
  </si>
  <si>
    <t>GSK211215IAS058</t>
  </si>
  <si>
    <t>GSK211215BUJ178</t>
  </si>
  <si>
    <t>GSK211215UFR820</t>
  </si>
  <si>
    <t>GSK211215MLQ715</t>
  </si>
  <si>
    <t>GSK211215EXC372</t>
  </si>
  <si>
    <t>GSK211215DZY364</t>
  </si>
  <si>
    <t>GSK211215TFX413</t>
  </si>
  <si>
    <t>GSK211215UZX417</t>
  </si>
  <si>
    <t>GSK211215NAB297</t>
  </si>
  <si>
    <t>GSK211215LON901</t>
  </si>
  <si>
    <t>GSK211215MZN643</t>
  </si>
  <si>
    <t>GSK211215LEH651</t>
  </si>
  <si>
    <t>GSK211215MQB036</t>
  </si>
  <si>
    <t>GSK211215IJN285</t>
  </si>
  <si>
    <t>GSK211215EIT702</t>
  </si>
  <si>
    <t>GSK211215HZX509</t>
  </si>
  <si>
    <t>GSK211215JOI853</t>
  </si>
  <si>
    <t>GSK211215NAZ108</t>
  </si>
  <si>
    <t>GSK211215NZX251</t>
  </si>
  <si>
    <t>GSK211215VED731</t>
  </si>
  <si>
    <t>GSK211215GKN968</t>
  </si>
  <si>
    <t>GSK211215WIQ651</t>
  </si>
  <si>
    <t>GSK211215JZX134</t>
  </si>
  <si>
    <t>GSK211215LND847</t>
  </si>
  <si>
    <t>GSK211215BDV283</t>
  </si>
  <si>
    <t>GSK211215JFK516</t>
  </si>
  <si>
    <t>GSK211215LNW306</t>
  </si>
  <si>
    <t>GSK211215TJI387</t>
  </si>
  <si>
    <t>GSK211215LAM073</t>
  </si>
  <si>
    <t>GSK211215MCS601</t>
  </si>
  <si>
    <t>GSK211215QVZ528</t>
  </si>
  <si>
    <t>GSK211215QKG513</t>
  </si>
  <si>
    <t>GSK211215GHC236</t>
  </si>
  <si>
    <t>GSK211215GBV532</t>
  </si>
  <si>
    <t>GSK211215WHL379</t>
  </si>
  <si>
    <t>GSK211215PMW567</t>
  </si>
  <si>
    <t>GSK211215KWU916</t>
  </si>
  <si>
    <t>GSK211215IWG952</t>
  </si>
  <si>
    <t>GSK211214DYQ146</t>
  </si>
  <si>
    <t>GSK211215FGN908</t>
  </si>
  <si>
    <t>GSK211215QEC341</t>
  </si>
  <si>
    <t>GSK211215SNQ716</t>
  </si>
  <si>
    <t>GSK211215SWD685</t>
  </si>
  <si>
    <t>GSK211215GOR571</t>
  </si>
  <si>
    <t>GSK211215QHB197</t>
  </si>
  <si>
    <t>GSK211215BYL651</t>
  </si>
  <si>
    <t>GSK211215TGC562</t>
  </si>
  <si>
    <t>GSK211215QRC584</t>
  </si>
  <si>
    <t>GSK211215BDQ139</t>
  </si>
  <si>
    <t>GSK211215IAX204</t>
  </si>
  <si>
    <t>GSK211215DGV165</t>
  </si>
  <si>
    <t>GSK211215RUX531</t>
  </si>
  <si>
    <t>GSK211215TKY354</t>
  </si>
  <si>
    <t>GSK211215WZX419</t>
  </si>
  <si>
    <t>DMD/2112/15/RULD3619</t>
  </si>
  <si>
    <t>GSK211214RIK327</t>
  </si>
  <si>
    <t>GSK211214UQZ198</t>
  </si>
  <si>
    <t>GSK211214DWV013</t>
  </si>
  <si>
    <t>GSK211214SCJ783</t>
  </si>
  <si>
    <t>GSK211214YJM269</t>
  </si>
  <si>
    <t>GSK211215UOK639</t>
  </si>
  <si>
    <t>GSK211215OYV167</t>
  </si>
  <si>
    <t>GSK211215ODQ536</t>
  </si>
  <si>
    <t>GSK211214ZJI794</t>
  </si>
  <si>
    <t>GSK211215NLP054</t>
  </si>
  <si>
    <t>GSK211215UXC925</t>
  </si>
  <si>
    <t>GSK211215NEY261</t>
  </si>
  <si>
    <t>GSK211215DRL726</t>
  </si>
  <si>
    <t>GSK211215PKE457</t>
  </si>
  <si>
    <t>GSK211215GFH843</t>
  </si>
  <si>
    <t>GSK211215ITS423</t>
  </si>
  <si>
    <t>GSK211214NDS916</t>
  </si>
  <si>
    <t>GSK211214MOZ368</t>
  </si>
  <si>
    <t>GSK211214PWF548</t>
  </si>
  <si>
    <t>GSK211214PAB015</t>
  </si>
  <si>
    <t>GSK211215LXE813</t>
  </si>
  <si>
    <t>GSK211214TUN074</t>
  </si>
  <si>
    <t>GSK211214FDJ574</t>
  </si>
  <si>
    <t>GSK211214XKV794</t>
  </si>
  <si>
    <t>GSK211214RKS148</t>
  </si>
  <si>
    <t>GSK211215ELV792</t>
  </si>
  <si>
    <t>GSK211214QKB724</t>
  </si>
  <si>
    <t>GSK211215HQE584</t>
  </si>
  <si>
    <t>GSK211215POW485</t>
  </si>
  <si>
    <t>GSK211214UQD697</t>
  </si>
  <si>
    <t>GSK211214AMK038</t>
  </si>
  <si>
    <t>GSK211214CEP059</t>
  </si>
  <si>
    <t>GSK211215MHW298</t>
  </si>
  <si>
    <t>GSK211214YNG503</t>
  </si>
  <si>
    <t>GSK211214YBH209</t>
  </si>
  <si>
    <t>GSK211214KWR249</t>
  </si>
  <si>
    <t>GSK211215ZER528</t>
  </si>
  <si>
    <t>GSK211214YJB593</t>
  </si>
  <si>
    <t>GSK211215RCI062</t>
  </si>
  <si>
    <t>GSK211215ZYT642</t>
  </si>
  <si>
    <t>GSK211215EJL718</t>
  </si>
  <si>
    <t>GSK211214QXY794</t>
  </si>
  <si>
    <t>GSK211214OKT692</t>
  </si>
  <si>
    <t>GSK211214FJR809</t>
  </si>
  <si>
    <t>GSK211214VAX175</t>
  </si>
  <si>
    <t>GSK211215ZGX453</t>
  </si>
  <si>
    <t>GSK211214TVZ298</t>
  </si>
  <si>
    <t>GSK211214NEI814</t>
  </si>
  <si>
    <t>GSK211214UAS035</t>
  </si>
  <si>
    <t>GSK211215MQH426</t>
  </si>
  <si>
    <t>GSK211215DPI091</t>
  </si>
  <si>
    <t>GSK211215DLC891</t>
  </si>
  <si>
    <t>GSK211214TBR508</t>
  </si>
  <si>
    <t>GSK211215HZA596</t>
  </si>
  <si>
    <t>GSK211214RNY812</t>
  </si>
  <si>
    <t>GSK211215QKX803</t>
  </si>
  <si>
    <t>GSK211215VUY821</t>
  </si>
  <si>
    <t>GSK211215FUX490</t>
  </si>
  <si>
    <t>GSK211214VQJ126</t>
  </si>
  <si>
    <t>GSK211215KQX498</t>
  </si>
  <si>
    <t>GSK211214QAX289</t>
  </si>
  <si>
    <t>GSK211214LXT127</t>
  </si>
  <si>
    <t>GSK211214SHO465</t>
  </si>
  <si>
    <t>GSK211214YKT846</t>
  </si>
  <si>
    <t>GSK211214GME456</t>
  </si>
  <si>
    <t>GSK211214DVR470</t>
  </si>
  <si>
    <t>GSK211215QAB514</t>
  </si>
  <si>
    <t>GSK211215NJP564</t>
  </si>
  <si>
    <t>GSK211214LSY273</t>
  </si>
  <si>
    <t>GSK211214PXJ315</t>
  </si>
  <si>
    <t>GSK211214QTW730</t>
  </si>
  <si>
    <t>GSK211215JXT170</t>
  </si>
  <si>
    <t>GSK211214FJA430</t>
  </si>
  <si>
    <t>GSK211215CIU069</t>
  </si>
  <si>
    <t>GSK211215STE782</t>
  </si>
  <si>
    <t>GSK211215VQN365</t>
  </si>
  <si>
    <t>GSK211214VER406</t>
  </si>
  <si>
    <t>GSK211215ZVM678</t>
  </si>
  <si>
    <t>GSK211215ZVR912</t>
  </si>
  <si>
    <t>GSK211214XHS813</t>
  </si>
  <si>
    <t>GSK211215AZK485</t>
  </si>
  <si>
    <t>GSK211215CGJ546</t>
  </si>
  <si>
    <t>GSK211215RJE509</t>
  </si>
  <si>
    <t>GSK211215GIC683</t>
  </si>
  <si>
    <t>GSK211214BVF261</t>
  </si>
  <si>
    <t>GSK211215TZO265</t>
  </si>
  <si>
    <t>GSK211215HZR759</t>
  </si>
  <si>
    <t>GSK211215BTF154</t>
  </si>
  <si>
    <t>GSK211214QJB194</t>
  </si>
  <si>
    <t>GSK211215QJW861</t>
  </si>
  <si>
    <t>GSK211215SYM936</t>
  </si>
  <si>
    <t>GSK211214BYN374</t>
  </si>
  <si>
    <t>GSK211214CAO027</t>
  </si>
  <si>
    <t>GSK211214YWR360</t>
  </si>
  <si>
    <t>GSK211214PUK085</t>
  </si>
  <si>
    <t>GSK211215WPA150</t>
  </si>
  <si>
    <t>GSK211214ZEN934</t>
  </si>
  <si>
    <t>GSK211214FSK367</t>
  </si>
  <si>
    <t>GSK211214VWU498</t>
  </si>
  <si>
    <t>GSK211215IFO412</t>
  </si>
  <si>
    <t>GSK211214RGP607</t>
  </si>
  <si>
    <t>GSK211214GOD849</t>
  </si>
  <si>
    <t>GSK211214TGQ493</t>
  </si>
  <si>
    <t>GSK211215CIV053</t>
  </si>
  <si>
    <t>GSK211214JCO460</t>
  </si>
  <si>
    <t>GSK211215FRK985</t>
  </si>
  <si>
    <t>GSK211215EDH346</t>
  </si>
  <si>
    <t>GSK211215NLC375</t>
  </si>
  <si>
    <t>GSK211214JDV640</t>
  </si>
  <si>
    <t>GSK211215ZNP408</t>
  </si>
  <si>
    <t>GSK211214VUB472</t>
  </si>
  <si>
    <t>GSK211215VNR794</t>
  </si>
  <si>
    <t>GSK211214KFS281</t>
  </si>
  <si>
    <t>GSK211215DJM867</t>
  </si>
  <si>
    <t>GSK211215BEM914</t>
  </si>
  <si>
    <t>GSK211214JYG927</t>
  </si>
  <si>
    <t>GSK211214NMC560</t>
  </si>
  <si>
    <t>GSK211214PLM610</t>
  </si>
  <si>
    <t>GSK211215YJN902</t>
  </si>
  <si>
    <t>GSK211215BFE082</t>
  </si>
  <si>
    <t>GSK211215GYA832</t>
  </si>
  <si>
    <t>GSK211215MWU054</t>
  </si>
  <si>
    <t>GSK211215KML574</t>
  </si>
  <si>
    <t>GSK211215TFY025</t>
  </si>
  <si>
    <t>GSK211215OLM564</t>
  </si>
  <si>
    <t>GSK211215AZO923</t>
  </si>
  <si>
    <t>GSK211215UFD071</t>
  </si>
  <si>
    <t>GSK211214YAK148</t>
  </si>
  <si>
    <t>GSK211215ULG578</t>
  </si>
  <si>
    <t>GSK211215VKM274</t>
  </si>
  <si>
    <t>GSK211215BZJ394</t>
  </si>
  <si>
    <t>GSK211214MDU742</t>
  </si>
  <si>
    <t>GSK211215LPX154</t>
  </si>
  <si>
    <t>GSK211215BTP273</t>
  </si>
  <si>
    <t>GSK211215CYD465</t>
  </si>
  <si>
    <t>GSK211215BXL652</t>
  </si>
  <si>
    <t>GSK211215QGI671</t>
  </si>
  <si>
    <t>GSK211215WCV091</t>
  </si>
  <si>
    <t>GSK211215QFY954</t>
  </si>
  <si>
    <t>GSK211215RAI091</t>
  </si>
  <si>
    <t>GSK211215YSN175</t>
  </si>
  <si>
    <t>GSK211214IFH539</t>
  </si>
  <si>
    <t>GSK211215LIN063</t>
  </si>
  <si>
    <t>GSK211214XPB986</t>
  </si>
  <si>
    <t>GSK211214KZF298</t>
  </si>
  <si>
    <t>GSK211214DJT982</t>
  </si>
  <si>
    <t>GSK211215WFX267</t>
  </si>
  <si>
    <t>GSK211215VZI793</t>
  </si>
  <si>
    <t>GSK211215VKO365</t>
  </si>
  <si>
    <t>GSK211215RMN930</t>
  </si>
  <si>
    <t>GSK211215MFA964</t>
  </si>
  <si>
    <t>GSK211215DPB697</t>
  </si>
  <si>
    <t>GSK211215OIV732</t>
  </si>
  <si>
    <t>GSK211215HFQ952</t>
  </si>
  <si>
    <t>GSK211215IRZ507</t>
  </si>
  <si>
    <t>GSK211215NYK690</t>
  </si>
  <si>
    <t>GSK211215MRT983</t>
  </si>
  <si>
    <t>GSK211215DCF738</t>
  </si>
  <si>
    <t>GSK211214XDI795</t>
  </si>
  <si>
    <t>GSK211215CQT428</t>
  </si>
  <si>
    <t>GSK211215FRX408</t>
  </si>
  <si>
    <t>GSK211215IRQ378</t>
  </si>
  <si>
    <t>GSK211215OMG716</t>
  </si>
  <si>
    <t>GSK211214LBU091</t>
  </si>
  <si>
    <t>GSK211215GCR387</t>
  </si>
  <si>
    <t>GSK211215RGI245</t>
  </si>
  <si>
    <t>GSK211215ZOP150</t>
  </si>
  <si>
    <t>GSK211215SHG153</t>
  </si>
  <si>
    <t>GSK211215QSK560</t>
  </si>
  <si>
    <t>GSK211215EBL549</t>
  </si>
  <si>
    <t>GSK211215DBW462</t>
  </si>
  <si>
    <t>GSK211215PNL723</t>
  </si>
  <si>
    <t>GSK211215CZV287</t>
  </si>
  <si>
    <t>GSK211215VCB436</t>
  </si>
  <si>
    <t>GSK211215EXL231</t>
  </si>
  <si>
    <t>GSK211215CBU758</t>
  </si>
  <si>
    <t>GSK211215SUO473</t>
  </si>
  <si>
    <t>GSK211215RVT829</t>
  </si>
  <si>
    <t>GSK211215MZY079</t>
  </si>
  <si>
    <t>GSK211215DJV402</t>
  </si>
  <si>
    <t>GSK211215PEU135</t>
  </si>
  <si>
    <t>GSK211215VSQ853</t>
  </si>
  <si>
    <t>GSK211215WHB671</t>
  </si>
  <si>
    <t>GSK211215HJY893</t>
  </si>
  <si>
    <t>GSK211215KDV962</t>
  </si>
  <si>
    <t>GSK211215EQS091</t>
  </si>
  <si>
    <t>GSK211215XLB548</t>
  </si>
  <si>
    <t>GSK211215YEV278</t>
  </si>
  <si>
    <t>GSK211215BXE041</t>
  </si>
  <si>
    <t>GSK211215CNQ147</t>
  </si>
  <si>
    <t>GSK211215QLT061</t>
  </si>
  <si>
    <t>GSK211215KCW926</t>
  </si>
  <si>
    <t>GSK211215JSN390</t>
  </si>
  <si>
    <t>GSK211215RJW395</t>
  </si>
  <si>
    <t>GSK211215CJT361</t>
  </si>
  <si>
    <t>GSK211215UBM105</t>
  </si>
  <si>
    <t>GSK211215IJB450</t>
  </si>
  <si>
    <t>GSK211215XDB832</t>
  </si>
  <si>
    <t>GSK211215ENV146</t>
  </si>
  <si>
    <t>GSK211215VZI239</t>
  </si>
  <si>
    <t>GSK211215WUQ542</t>
  </si>
  <si>
    <t>GSK211215OVD725</t>
  </si>
  <si>
    <t>GSK211215OMK826</t>
  </si>
  <si>
    <t>GSK211215DZU103</t>
  </si>
  <si>
    <t>GSK211215HSA897</t>
  </si>
  <si>
    <t>GSK211215RCA326</t>
  </si>
  <si>
    <t>GSK211215WUE614</t>
  </si>
  <si>
    <t>GSK211215VWK736</t>
  </si>
  <si>
    <t>GSK211215TCN273</t>
  </si>
  <si>
    <t>GSK211215EFH426</t>
  </si>
  <si>
    <t>GSK211215ULH346</t>
  </si>
  <si>
    <t>GSK211215TWH469</t>
  </si>
  <si>
    <t>GSK211215MHW835</t>
  </si>
  <si>
    <t>GSK211215IGN792</t>
  </si>
  <si>
    <t>GSK211215YJF718</t>
  </si>
  <si>
    <t>GSK211215BOI679</t>
  </si>
  <si>
    <t>GSK211215HTC680</t>
  </si>
  <si>
    <t>GSK211215ZOG514</t>
  </si>
  <si>
    <t>GSK211215LGJ364</t>
  </si>
  <si>
    <t>GSK211215NHJ653</t>
  </si>
  <si>
    <t>GSK211215RVN259</t>
  </si>
  <si>
    <t>GSK211215OAJ214</t>
  </si>
  <si>
    <t>GSK211215XYV275</t>
  </si>
  <si>
    <t>GSK211215TXV251</t>
  </si>
  <si>
    <t>GSK211215XTV702</t>
  </si>
  <si>
    <t>GSK211215NCM690</t>
  </si>
  <si>
    <t>GSK211215OTG926</t>
  </si>
  <si>
    <t>GSK211215AYU850</t>
  </si>
  <si>
    <t>GSK211215LOX860</t>
  </si>
  <si>
    <t>GSK211215IPH981</t>
  </si>
  <si>
    <t>GSK211215UXO493</t>
  </si>
  <si>
    <t>GSK211215ZLK132</t>
  </si>
  <si>
    <t>GSK211215JLM810</t>
  </si>
  <si>
    <t>GSK211215NWP893</t>
  </si>
  <si>
    <t>GSK211215SLH628</t>
  </si>
  <si>
    <t>GSK211215IAM318</t>
  </si>
  <si>
    <t>GSK211215IPZ658</t>
  </si>
  <si>
    <t>GSK211215GYH082</t>
  </si>
  <si>
    <t>GSK211215CWM534</t>
  </si>
  <si>
    <t>GSK211215XCL054</t>
  </si>
  <si>
    <t>GSK211215IRX658</t>
  </si>
  <si>
    <t>GSK211215PRX209</t>
  </si>
  <si>
    <t>GSK211215CXK532</t>
  </si>
  <si>
    <t>GSK211215CGZ102</t>
  </si>
  <si>
    <t>GSK211215FEJ876</t>
  </si>
  <si>
    <t>GSK211215CMI853</t>
  </si>
  <si>
    <t>GSK211215YPT806</t>
  </si>
  <si>
    <t>GSK211215XFK842</t>
  </si>
  <si>
    <t>GSK211215VAK253</t>
  </si>
  <si>
    <t>GSK211215VSR905</t>
  </si>
  <si>
    <t>GSK211215QEH754</t>
  </si>
  <si>
    <t>GSK211215ESL309</t>
  </si>
  <si>
    <t>GSK211215WBF573</t>
  </si>
  <si>
    <t>GSK211215OJM178</t>
  </si>
  <si>
    <t>GSK211215XWZ706</t>
  </si>
  <si>
    <t>GSK211215OQT258</t>
  </si>
  <si>
    <t>GSK211215IWC340</t>
  </si>
  <si>
    <t>GSK211215YLS729</t>
  </si>
  <si>
    <t>GSK211215BXQ182</t>
  </si>
  <si>
    <t>GSK211215CMY247</t>
  </si>
  <si>
    <t>GSK211215OCQ053</t>
  </si>
  <si>
    <t>GSK211215POU783</t>
  </si>
  <si>
    <t>GSK211215TQW298</t>
  </si>
  <si>
    <t>GSK211215TZP591</t>
  </si>
  <si>
    <t>GSK211215EBX037</t>
  </si>
  <si>
    <t>GSK211215UHZ470</t>
  </si>
  <si>
    <t>GSK211215IZW062</t>
  </si>
  <si>
    <t>GSK211215AHJ509</t>
  </si>
  <si>
    <t>GSK211215XSO512</t>
  </si>
  <si>
    <t>GSK211215TAD376</t>
  </si>
  <si>
    <t>GSK211215JYL370</t>
  </si>
  <si>
    <t>GSK211215ZCM016</t>
  </si>
  <si>
    <t>GSK211215ZFV409</t>
  </si>
  <si>
    <t>GSK211215JSI502</t>
  </si>
  <si>
    <t>GSK211215VEJ189</t>
  </si>
  <si>
    <t>GSK211215RWN123</t>
  </si>
  <si>
    <t>GSK211215XEW165</t>
  </si>
  <si>
    <t>GSK211215DBP621</t>
  </si>
  <si>
    <t>GSK211215GDW029</t>
  </si>
  <si>
    <t>GSK211215XMF613</t>
  </si>
  <si>
    <t>GSK211215VBY807</t>
  </si>
  <si>
    <t>GSK211215MIY384</t>
  </si>
  <si>
    <t>GSK211215UDJ453</t>
  </si>
  <si>
    <t>GSK211215PUJ673</t>
  </si>
  <si>
    <t>GSK211215THU893</t>
  </si>
  <si>
    <t>GSK211215CDO078</t>
  </si>
  <si>
    <t>GSK211215ERZ690</t>
  </si>
  <si>
    <t>GSK211215NXU372</t>
  </si>
  <si>
    <t>GSK211215ZMY251</t>
  </si>
  <si>
    <t>GSK211215SRU367</t>
  </si>
  <si>
    <t>GSK211215LQX869</t>
  </si>
  <si>
    <t>GSK211215OCZ182</t>
  </si>
  <si>
    <t>GSK211215RXO053</t>
  </si>
  <si>
    <t>GSK211215WZC075</t>
  </si>
  <si>
    <t>GSK211215THX457</t>
  </si>
  <si>
    <t>GSK211215TJO095</t>
  </si>
  <si>
    <t>GSK211215YIX578</t>
  </si>
  <si>
    <t>GSK211215RYV841</t>
  </si>
  <si>
    <t>GSK211215UDS437</t>
  </si>
  <si>
    <t>GSK211215KDT857</t>
  </si>
  <si>
    <t>GSK211215CVU472</t>
  </si>
  <si>
    <t>GSK211215EHD341</t>
  </si>
  <si>
    <t>GSK211215UKL852</t>
  </si>
  <si>
    <t>GSK211215FNI643</t>
  </si>
  <si>
    <t>GSK211215CEI208</t>
  </si>
  <si>
    <t>GSK211215ADF016</t>
  </si>
  <si>
    <t>GSK211215QGF597</t>
  </si>
  <si>
    <t>GSK211215EOI157</t>
  </si>
  <si>
    <t>GSK211215KMC387</t>
  </si>
  <si>
    <t>GSK211215XSP079</t>
  </si>
  <si>
    <t>GSK211215XQA352</t>
  </si>
  <si>
    <t>GSK211214NRL094</t>
  </si>
  <si>
    <t>GSK211215PER876</t>
  </si>
  <si>
    <t>GSK211215SAH710</t>
  </si>
  <si>
    <t>GSK211215CLI015</t>
  </si>
  <si>
    <t>GSK211215XRU724</t>
  </si>
  <si>
    <t>GSK211215VYT859</t>
  </si>
  <si>
    <t>GSK211215LGY058</t>
  </si>
  <si>
    <t>GSK211215KIF469</t>
  </si>
  <si>
    <t>GSK211215VLB417</t>
  </si>
  <si>
    <t>GSK211215UMS294</t>
  </si>
  <si>
    <t>GSK211215UVD293</t>
  </si>
  <si>
    <t>GSK211215TRL657</t>
  </si>
  <si>
    <t>GSK211215JGN364</t>
  </si>
  <si>
    <t>GSK211215SGD897</t>
  </si>
  <si>
    <t>GSK211215ODX478</t>
  </si>
  <si>
    <t>GSK211215LGW843</t>
  </si>
  <si>
    <t>GSK211215YAM658</t>
  </si>
  <si>
    <t>GSK211215HAX038</t>
  </si>
  <si>
    <t>GSK211215JSG725</t>
  </si>
  <si>
    <t>GSK211214BNR867</t>
  </si>
  <si>
    <t>GSK211215JZR036</t>
  </si>
  <si>
    <t>GSK211215RLB182</t>
  </si>
  <si>
    <t>GSK211215HQX527</t>
  </si>
  <si>
    <t>GSK211215VYO568</t>
  </si>
  <si>
    <t>GSK211215ASB428</t>
  </si>
  <si>
    <t>GSK211214RNE357</t>
  </si>
  <si>
    <t>GSK211214RKJ852</t>
  </si>
  <si>
    <t>GSK211214GNC603</t>
  </si>
  <si>
    <t>GSK211215OTQ964</t>
  </si>
  <si>
    <t>GSK211215ISM073</t>
  </si>
  <si>
    <t>GSK211215TVI183</t>
  </si>
  <si>
    <t>GSK211215XHZ187</t>
  </si>
  <si>
    <t>GSK211215QLI953</t>
  </si>
  <si>
    <t>GSK211215MRL762</t>
  </si>
  <si>
    <t>GSK211215LQA508</t>
  </si>
  <si>
    <t>GSK211215KIF675</t>
  </si>
  <si>
    <t>GSK211215IJO310</t>
  </si>
  <si>
    <t>GSK211215AQX685</t>
  </si>
  <si>
    <t>GSK211215NHV683</t>
  </si>
  <si>
    <t>GSK211215LDS380</t>
  </si>
  <si>
    <t>GSK211215VTI091</t>
  </si>
  <si>
    <t>GSK211215PJX429</t>
  </si>
  <si>
    <t>GSK211215VTD843</t>
  </si>
  <si>
    <t>GSK211215TYR897</t>
  </si>
  <si>
    <t>GSK211215ZEF580</t>
  </si>
  <si>
    <t>GSK211215AXI825</t>
  </si>
  <si>
    <t>GSK211215YDW859</t>
  </si>
  <si>
    <t>GSK211215STP381</t>
  </si>
  <si>
    <t>GSK211215JMK846</t>
  </si>
  <si>
    <t>GSK211214ELC829</t>
  </si>
  <si>
    <t>GSK211215BHA052</t>
  </si>
  <si>
    <t>GSK211214MBA376</t>
  </si>
  <si>
    <t>GSK211215YRO489</t>
  </si>
  <si>
    <t>GSK211214VNY703</t>
  </si>
  <si>
    <t>GSK211215TGX357</t>
  </si>
  <si>
    <t>GSK211215UHJ590</t>
  </si>
  <si>
    <t>GSK211214YWL059</t>
  </si>
  <si>
    <t>GSK211214AND627</t>
  </si>
  <si>
    <t>GSK211215BHT038</t>
  </si>
  <si>
    <t>GSK211215ZRW021</t>
  </si>
  <si>
    <t>GSK211214SVK743</t>
  </si>
  <si>
    <t>GSK211214BDH853</t>
  </si>
  <si>
    <t>GSK211215IYF610</t>
  </si>
  <si>
    <t>GSK211215ETO780</t>
  </si>
  <si>
    <t>GSK211215VHB237</t>
  </si>
  <si>
    <t>GSK211214UGJ384</t>
  </si>
  <si>
    <t>GSK211215GEI570</t>
  </si>
  <si>
    <t>GSK211215COT190</t>
  </si>
  <si>
    <t>GSK211215PIZ941</t>
  </si>
  <si>
    <t>GSK211215TJI692</t>
  </si>
  <si>
    <t>GSK211214XGU430</t>
  </si>
  <si>
    <t>GSK211215IFX385</t>
  </si>
  <si>
    <t>GSK211214UTZ273</t>
  </si>
  <si>
    <t>GSK211214YUQ685</t>
  </si>
  <si>
    <t>GSK211215HZU014</t>
  </si>
  <si>
    <t>GSK211215HTV245</t>
  </si>
  <si>
    <t>GSK211214RSY261</t>
  </si>
  <si>
    <t>GSK211214YDJ752</t>
  </si>
  <si>
    <t>GSK211214ZCJ073</t>
  </si>
  <si>
    <t>GSK211215PYT417</t>
  </si>
  <si>
    <t>GSK211215YQA304</t>
  </si>
  <si>
    <t>GSK211215BYH678</t>
  </si>
  <si>
    <t>GSK211215RDV923</t>
  </si>
  <si>
    <t>GSK211215UCR297</t>
  </si>
  <si>
    <t>GSK211215XKC175</t>
  </si>
  <si>
    <t>GSK211214FYR768</t>
  </si>
  <si>
    <t>GSK211215EMD367</t>
  </si>
  <si>
    <t>GSK211214PFJ591</t>
  </si>
  <si>
    <t>GSK211215CPR732</t>
  </si>
  <si>
    <t>GSK211214NEB290</t>
  </si>
  <si>
    <t>GSK211215OKI143</t>
  </si>
  <si>
    <t>GSK211215BFJ162</t>
  </si>
  <si>
    <t>GSK211215MGI417</t>
  </si>
  <si>
    <t>GSK211214OSJ362</t>
  </si>
  <si>
    <t>GSK211214DWS049</t>
  </si>
  <si>
    <t>GSK211214QVF750</t>
  </si>
  <si>
    <t>GSK211214HSY245</t>
  </si>
  <si>
    <t>DMD/2112/15/LVXU0763</t>
  </si>
  <si>
    <t>GSK211215OPM146</t>
  </si>
  <si>
    <t>GSK211215WBL635</t>
  </si>
  <si>
    <t>GSK211215ONC862</t>
  </si>
  <si>
    <t>GSK211214KCE809</t>
  </si>
  <si>
    <t>GSK211215CHP851</t>
  </si>
  <si>
    <t>GSK211215QOI916</t>
  </si>
  <si>
    <t>GSK211215BZK351</t>
  </si>
  <si>
    <t>GSK211215DLY917</t>
  </si>
  <si>
    <t>GSK211215NHP605</t>
  </si>
  <si>
    <t>GSK211214QOC284</t>
  </si>
  <si>
    <t>GSK211215BDZ401</t>
  </si>
  <si>
    <t>GSK211215KUI103</t>
  </si>
  <si>
    <t>DMD/2112/15/JGQN6124</t>
  </si>
  <si>
    <t>GSK211214TKH162</t>
  </si>
  <si>
    <t>GSK211215TRB851</t>
  </si>
  <si>
    <t>GSK211215IRV024</t>
  </si>
  <si>
    <t>GSK211214PJI573</t>
  </si>
  <si>
    <t>GSK211215ALO496</t>
  </si>
  <si>
    <t>GSK211215QYW309</t>
  </si>
  <si>
    <t>GSK211215KVJ392</t>
  </si>
  <si>
    <t xml:space="preserve"> 04 Januari 2022</t>
  </si>
  <si>
    <t xml:space="preserve"> 057/PCI/PI/I/22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</si>
  <si>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Satu Juta Tiga Ratus Enam Belas Ribu Tujuh Puluh Tujuh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</si>
</sst>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85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84</xdr:row>
      <xdr:rowOff>1304</xdr:rowOff>
    </xdr:from>
    <xdr:to>
      <xdr:col>16</xdr:col>
      <xdr:colOff>514350</xdr:colOff>
      <xdr:row>90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70" totalsRowShown="0" headerRowDxfId="854" dataDxfId="852" headerRowBorderDxfId="853">
  <tableColumns count="12">
    <tableColumn id="1" name="NOMOR" dataDxfId="851" dataCellStyle="Normal"/>
    <tableColumn id="3" name="TUJUAN" dataDxfId="850" dataCellStyle="Normal"/>
    <tableColumn id="16" name="Pick Up" dataDxfId="849"/>
    <tableColumn id="14" name="KAPAL" dataDxfId="848"/>
    <tableColumn id="15" name="ETD Kapal" dataDxfId="847"/>
    <tableColumn id="10" name="KETERANGAN" dataDxfId="846" dataCellStyle="Normal"/>
    <tableColumn id="5" name="P" dataDxfId="845" dataCellStyle="Normal"/>
    <tableColumn id="6" name="L" dataDxfId="844" dataCellStyle="Normal"/>
    <tableColumn id="7" name="T" dataDxfId="843" dataCellStyle="Normal"/>
    <tableColumn id="4" name="ACT KG" dataDxfId="842" dataCellStyle="Normal"/>
    <tableColumn id="8" name="KG VOLUME" dataDxfId="841" dataCellStyle="Normal"/>
    <tableColumn id="19" name="PEMBULATAN" dataDxfId="84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56" totalsRowShown="0" headerRowDxfId="706" dataDxfId="704" headerRowBorderDxfId="705">
  <autoFilter ref="C2:N56"/>
  <tableColumns count="12">
    <tableColumn id="1" name="NOMOR" dataDxfId="703" dataCellStyle="Normal"/>
    <tableColumn id="3" name="TUJUAN" dataDxfId="702" dataCellStyle="Normal"/>
    <tableColumn id="16" name="Pick Up" dataDxfId="701"/>
    <tableColumn id="14" name="KAPAL" dataDxfId="700"/>
    <tableColumn id="15" name="ETD Kapal" dataDxfId="699"/>
    <tableColumn id="10" name="KETERANGAN" dataDxfId="698" dataCellStyle="Normal"/>
    <tableColumn id="5" name="P" dataDxfId="697" dataCellStyle="Normal"/>
    <tableColumn id="6" name="L" dataDxfId="696" dataCellStyle="Normal"/>
    <tableColumn id="7" name="T" dataDxfId="695" dataCellStyle="Normal"/>
    <tableColumn id="4" name="ACT KG" dataDxfId="694" dataCellStyle="Normal"/>
    <tableColumn id="8" name="KG VOLUME" dataDxfId="693" dataCellStyle="Normal"/>
    <tableColumn id="19" name="PEMBULATAN" dataDxfId="692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78910112345678910111213" displayName="Table224578910112345678910111213" ref="C2:N235" totalsRowShown="0" headerRowDxfId="688" dataDxfId="686" headerRowBorderDxfId="687">
  <autoFilter ref="C2:N235"/>
  <tableColumns count="12">
    <tableColumn id="1" name="NOMOR" dataDxfId="685" dataCellStyle="Normal"/>
    <tableColumn id="3" name="TUJUAN" dataDxfId="684" dataCellStyle="Normal"/>
    <tableColumn id="16" name="Pick Up" dataDxfId="683"/>
    <tableColumn id="14" name="KAPAL" dataDxfId="682"/>
    <tableColumn id="15" name="ETD Kapal" dataDxfId="681"/>
    <tableColumn id="10" name="KETERANGAN" dataDxfId="680" dataCellStyle="Normal"/>
    <tableColumn id="5" name="P" dataDxfId="679" dataCellStyle="Normal"/>
    <tableColumn id="6" name="L" dataDxfId="678" dataCellStyle="Normal"/>
    <tableColumn id="7" name="T" dataDxfId="677" dataCellStyle="Normal"/>
    <tableColumn id="4" name="ACT KG" dataDxfId="676" dataCellStyle="Normal"/>
    <tableColumn id="8" name="KG VOLUME" dataDxfId="675" dataCellStyle="Normal"/>
    <tableColumn id="19" name="PEMBULATAN" dataDxfId="674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7891011234567891011121314" displayName="Table22457891011234567891011121314" ref="C2:N3" totalsRowShown="0" headerRowDxfId="672" dataDxfId="670" headerRowBorderDxfId="671">
  <tableColumns count="12">
    <tableColumn id="1" name="NOMOR" dataDxfId="669" dataCellStyle="Normal"/>
    <tableColumn id="3" name="TUJUAN" dataDxfId="668" dataCellStyle="Normal"/>
    <tableColumn id="16" name="Pick Up" dataDxfId="667"/>
    <tableColumn id="14" name="KAPAL" dataDxfId="666"/>
    <tableColumn id="15" name="ETD Kapal" dataDxfId="665"/>
    <tableColumn id="10" name="KETERANGAN" dataDxfId="664" dataCellStyle="Normal"/>
    <tableColumn id="5" name="P" dataDxfId="663" dataCellStyle="Normal"/>
    <tableColumn id="6" name="L" dataDxfId="662" dataCellStyle="Normal"/>
    <tableColumn id="7" name="T" dataDxfId="661" dataCellStyle="Normal"/>
    <tableColumn id="4" name="ACT KG" dataDxfId="660" dataCellStyle="Normal"/>
    <tableColumn id="8" name="KG VOLUME" dataDxfId="659" dataCellStyle="Normal"/>
    <tableColumn id="19" name="PEMBULATAN" dataDxfId="658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4" name="Table2245789101123456789101112131415" displayName="Table2245789101123456789101112131415" ref="C2:N70" totalsRowShown="0" headerRowDxfId="654" dataDxfId="652" headerRowBorderDxfId="653">
  <autoFilter ref="C2:N70"/>
  <tableColumns count="12">
    <tableColumn id="1" name="NOMOR" dataDxfId="651" dataCellStyle="Normal"/>
    <tableColumn id="3" name="TUJUAN" dataDxfId="650" dataCellStyle="Normal"/>
    <tableColumn id="16" name="Pick Up" dataDxfId="649"/>
    <tableColumn id="14" name="KAPAL" dataDxfId="648"/>
    <tableColumn id="15" name="ETD Kapal" dataDxfId="647"/>
    <tableColumn id="10" name="KETERANGAN" dataDxfId="646" dataCellStyle="Normal"/>
    <tableColumn id="5" name="P" dataDxfId="645" dataCellStyle="Normal"/>
    <tableColumn id="6" name="L" dataDxfId="644" dataCellStyle="Normal"/>
    <tableColumn id="7" name="T" dataDxfId="643" dataCellStyle="Normal"/>
    <tableColumn id="4" name="ACT KG" dataDxfId="642" dataCellStyle="Normal"/>
    <tableColumn id="8" name="KG VOLUME" dataDxfId="641" dataCellStyle="Normal"/>
    <tableColumn id="19" name="PEMBULATAN" dataDxfId="640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5" name="Table224578910112345678910111213141516" displayName="Table224578910112345678910111213141516" ref="C2:N266" totalsRowShown="0" headerRowDxfId="636" dataDxfId="634" headerRowBorderDxfId="635">
  <autoFilter ref="C2:N266"/>
  <tableColumns count="12">
    <tableColumn id="1" name="NOMOR" dataDxfId="633" dataCellStyle="Normal"/>
    <tableColumn id="3" name="TUJUAN" dataDxfId="632" dataCellStyle="Normal"/>
    <tableColumn id="16" name="Pick Up" dataDxfId="631"/>
    <tableColumn id="14" name="KAPAL" dataDxfId="630"/>
    <tableColumn id="15" name="ETD Kapal" dataDxfId="629"/>
    <tableColumn id="10" name="KETERANGAN" dataDxfId="628" dataCellStyle="Normal"/>
    <tableColumn id="5" name="P" dataDxfId="627" dataCellStyle="Normal"/>
    <tableColumn id="6" name="L" dataDxfId="626" dataCellStyle="Normal"/>
    <tableColumn id="7" name="T" dataDxfId="625" dataCellStyle="Normal"/>
    <tableColumn id="4" name="ACT KG" dataDxfId="624" dataCellStyle="Normal"/>
    <tableColumn id="8" name="KG VOLUME" dataDxfId="623" dataCellStyle="Normal"/>
    <tableColumn id="19" name="PEMBULATAN" dataDxfId="622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6" name="Table22457891011234567891011121314151617" displayName="Table22457891011234567891011121314151617" ref="C2:N7" totalsRowShown="0" headerRowDxfId="618" dataDxfId="616" headerRowBorderDxfId="617">
  <tableColumns count="12">
    <tableColumn id="1" name="NOMOR" dataDxfId="615" dataCellStyle="Normal"/>
    <tableColumn id="3" name="TUJUAN" dataDxfId="614" dataCellStyle="Normal"/>
    <tableColumn id="16" name="Pick Up" dataDxfId="613"/>
    <tableColumn id="14" name="KAPAL" dataDxfId="612"/>
    <tableColumn id="15" name="ETD Kapal" dataDxfId="611"/>
    <tableColumn id="10" name="KETERANGAN" dataDxfId="610" dataCellStyle="Normal"/>
    <tableColumn id="5" name="P" dataDxfId="609" dataCellStyle="Normal"/>
    <tableColumn id="6" name="L" dataDxfId="608" dataCellStyle="Normal"/>
    <tableColumn id="7" name="T" dataDxfId="607" dataCellStyle="Normal"/>
    <tableColumn id="4" name="ACT KG" dataDxfId="606" dataCellStyle="Normal"/>
    <tableColumn id="8" name="KG VOLUME" dataDxfId="605" dataCellStyle="Normal"/>
    <tableColumn id="19" name="PEMBULATAN" dataDxfId="604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7" name="Table2245789101123456789101112131415161718" displayName="Table2245789101123456789101112131415161718" ref="C2:N22" totalsRowShown="0" headerRowDxfId="600" dataDxfId="598" headerRowBorderDxfId="599">
  <tableColumns count="12">
    <tableColumn id="1" name="NOMOR" dataDxfId="597" dataCellStyle="Normal"/>
    <tableColumn id="3" name="TUJUAN" dataDxfId="596" dataCellStyle="Normal"/>
    <tableColumn id="16" name="Pick Up" dataDxfId="595"/>
    <tableColumn id="14" name="KAPAL" dataDxfId="594"/>
    <tableColumn id="15" name="ETD Kapal" dataDxfId="593"/>
    <tableColumn id="10" name="KETERANGAN" dataDxfId="592" dataCellStyle="Normal"/>
    <tableColumn id="5" name="P" dataDxfId="591" dataCellStyle="Normal"/>
    <tableColumn id="6" name="L" dataDxfId="590" dataCellStyle="Normal"/>
    <tableColumn id="7" name="T" dataDxfId="589" dataCellStyle="Normal"/>
    <tableColumn id="4" name="ACT KG" dataDxfId="588" dataCellStyle="Normal"/>
    <tableColumn id="8" name="KG VOLUME" dataDxfId="587" dataCellStyle="Normal"/>
    <tableColumn id="19" name="PEMBULATAN" dataDxfId="586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8" name="Table224578910112345678910111213141516171819" displayName="Table224578910112345678910111213141516171819" ref="C2:N86" totalsRowShown="0" headerRowDxfId="582" dataDxfId="580" headerRowBorderDxfId="581">
  <autoFilter ref="C2:N86"/>
  <tableColumns count="12">
    <tableColumn id="1" name="NOMOR" dataDxfId="579" dataCellStyle="Normal"/>
    <tableColumn id="3" name="TUJUAN" dataDxfId="578" dataCellStyle="Normal"/>
    <tableColumn id="16" name="Pick Up" dataDxfId="577"/>
    <tableColumn id="14" name="KAPAL" dataDxfId="576"/>
    <tableColumn id="15" name="ETD Kapal" dataDxfId="575"/>
    <tableColumn id="10" name="KETERANGAN" dataDxfId="574" dataCellStyle="Normal"/>
    <tableColumn id="5" name="P" dataDxfId="573" dataCellStyle="Normal"/>
    <tableColumn id="6" name="L" dataDxfId="572" dataCellStyle="Normal"/>
    <tableColumn id="7" name="T" dataDxfId="571" dataCellStyle="Normal"/>
    <tableColumn id="4" name="ACT KG" dataDxfId="570" dataCellStyle="Normal"/>
    <tableColumn id="8" name="KG VOLUME" dataDxfId="569" dataCellStyle="Normal"/>
    <tableColumn id="19" name="PEMBULATAN" dataDxfId="568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9" name="Table22457891011234567891011121314151617181920" displayName="Table22457891011234567891011121314151617181920" ref="C2:N61" totalsRowShown="0" headerRowDxfId="564" dataDxfId="562" headerRowBorderDxfId="563">
  <autoFilter ref="C2:N61"/>
  <tableColumns count="12">
    <tableColumn id="1" name="NOMOR" dataDxfId="561" dataCellStyle="Normal"/>
    <tableColumn id="3" name="TUJUAN" dataDxfId="560" dataCellStyle="Normal"/>
    <tableColumn id="16" name="Pick Up" dataDxfId="559"/>
    <tableColumn id="14" name="KAPAL" dataDxfId="558"/>
    <tableColumn id="15" name="ETD Kapal" dataDxfId="557"/>
    <tableColumn id="10" name="KETERANGAN" dataDxfId="556" dataCellStyle="Normal"/>
    <tableColumn id="5" name="P" dataDxfId="555" dataCellStyle="Normal"/>
    <tableColumn id="6" name="L" dataDxfId="554" dataCellStyle="Normal"/>
    <tableColumn id="7" name="T" dataDxfId="553" dataCellStyle="Normal"/>
    <tableColumn id="4" name="ACT KG" dataDxfId="552" dataCellStyle="Normal"/>
    <tableColumn id="8" name="KG VOLUME" dataDxfId="551" dataCellStyle="Normal"/>
    <tableColumn id="19" name="PEMBULATAN" dataDxfId="550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789101123456789101112131415161718192021" displayName="Table2245789101123456789101112131415161718192021" ref="C2:N210" totalsRowShown="0" headerRowDxfId="547" dataDxfId="545" headerRowBorderDxfId="546">
  <autoFilter ref="C2:N210"/>
  <tableColumns count="12">
    <tableColumn id="1" name="NOMOR" dataDxfId="544" dataCellStyle="Normal"/>
    <tableColumn id="3" name="TUJUAN" dataDxfId="543" dataCellStyle="Normal"/>
    <tableColumn id="16" name="Pick Up" dataDxfId="542"/>
    <tableColumn id="14" name="KAPAL" dataDxfId="541"/>
    <tableColumn id="15" name="ETD Kapal" dataDxfId="540"/>
    <tableColumn id="10" name="KETERANGAN" dataDxfId="539" dataCellStyle="Normal"/>
    <tableColumn id="5" name="P" dataDxfId="538" dataCellStyle="Normal"/>
    <tableColumn id="6" name="L" dataDxfId="537" dataCellStyle="Normal"/>
    <tableColumn id="7" name="T" dataDxfId="536" dataCellStyle="Normal"/>
    <tableColumn id="4" name="ACT KG" dataDxfId="535" dataCellStyle="Normal"/>
    <tableColumn id="8" name="KG VOLUME" dataDxfId="534" dataCellStyle="Normal"/>
    <tableColumn id="19" name="PEMBULATAN" dataDxfId="53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225" totalsRowShown="0" headerRowDxfId="838" dataDxfId="836" headerRowBorderDxfId="837">
  <tableColumns count="12">
    <tableColumn id="1" name="NOMOR" dataDxfId="835" dataCellStyle="Normal"/>
    <tableColumn id="3" name="TUJUAN" dataDxfId="834" dataCellStyle="Normal"/>
    <tableColumn id="16" name="Pick Up" dataDxfId="833"/>
    <tableColumn id="14" name="KAPAL" dataDxfId="832"/>
    <tableColumn id="15" name="ETD Kapal" dataDxfId="831"/>
    <tableColumn id="10" name="KETERANGAN" dataDxfId="830" dataCellStyle="Normal"/>
    <tableColumn id="5" name="P" dataDxfId="829" dataCellStyle="Normal"/>
    <tableColumn id="6" name="L" dataDxfId="828" dataCellStyle="Normal"/>
    <tableColumn id="7" name="T" dataDxfId="827" dataCellStyle="Normal"/>
    <tableColumn id="4" name="ACT KG" dataDxfId="826" dataCellStyle="Normal"/>
    <tableColumn id="8" name="KG VOLUME" dataDxfId="825" dataCellStyle="Normal"/>
    <tableColumn id="19" name="PEMBULATAN" dataDxfId="824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1" name="Table224578910112345678910111213141516171819202122" displayName="Table224578910112345678910111213141516171819202122" ref="C2:N73" totalsRowShown="0" headerRowDxfId="529" dataDxfId="527" headerRowBorderDxfId="528">
  <tableColumns count="12">
    <tableColumn id="1" name="NOMOR" dataDxfId="526" dataCellStyle="Normal"/>
    <tableColumn id="3" name="TUJUAN" dataDxfId="525" dataCellStyle="Normal"/>
    <tableColumn id="16" name="Pick Up" dataDxfId="524"/>
    <tableColumn id="14" name="KAPAL" dataDxfId="523"/>
    <tableColumn id="15" name="ETD Kapal" dataDxfId="522"/>
    <tableColumn id="10" name="KETERANGAN" dataDxfId="521" dataCellStyle="Normal"/>
    <tableColumn id="5" name="P" dataDxfId="520" dataCellStyle="Normal"/>
    <tableColumn id="6" name="L" dataDxfId="519" dataCellStyle="Normal"/>
    <tableColumn id="7" name="T" dataDxfId="518" dataCellStyle="Normal"/>
    <tableColumn id="4" name="ACT KG" dataDxfId="517" dataCellStyle="Normal"/>
    <tableColumn id="8" name="KG VOLUME" dataDxfId="516" dataCellStyle="Normal"/>
    <tableColumn id="19" name="PEMBULATAN" dataDxfId="515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2" name="Table22457891011234567891011121314151617181920212223" displayName="Table22457891011234567891011121314151617181920212223" ref="C2:N64" totalsRowShown="0" headerRowDxfId="511" dataDxfId="509" headerRowBorderDxfId="510">
  <autoFilter ref="C2:N64"/>
  <tableColumns count="12">
    <tableColumn id="1" name="NOMOR" dataDxfId="508" dataCellStyle="Normal"/>
    <tableColumn id="3" name="TUJUAN" dataDxfId="507" dataCellStyle="Normal"/>
    <tableColumn id="16" name="Pick Up" dataDxfId="506"/>
    <tableColumn id="14" name="KAPAL" dataDxfId="505"/>
    <tableColumn id="15" name="ETD Kapal" dataDxfId="504"/>
    <tableColumn id="10" name="KETERANGAN" dataDxfId="503" dataCellStyle="Normal"/>
    <tableColumn id="5" name="P" dataDxfId="502" dataCellStyle="Normal"/>
    <tableColumn id="6" name="L" dataDxfId="501" dataCellStyle="Normal"/>
    <tableColumn id="7" name="T" dataDxfId="500" dataCellStyle="Normal"/>
    <tableColumn id="4" name="ACT KG" dataDxfId="499" dataCellStyle="Normal"/>
    <tableColumn id="8" name="KG VOLUME" dataDxfId="498" dataCellStyle="Normal"/>
    <tableColumn id="19" name="PEMBULATAN" dataDxfId="497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3" name="Table2245789101123456789101112131415161718192021222324" displayName="Table2245789101123456789101112131415161718192021222324" ref="C2:N252" totalsRowShown="0" headerRowDxfId="494" dataDxfId="492" headerRowBorderDxfId="493">
  <autoFilter ref="C2:N252"/>
  <tableColumns count="12">
    <tableColumn id="1" name="NOMOR" dataDxfId="491" dataCellStyle="Normal"/>
    <tableColumn id="3" name="TUJUAN" dataDxfId="490" dataCellStyle="Normal"/>
    <tableColumn id="16" name="Pick Up" dataDxfId="489"/>
    <tableColumn id="14" name="KAPAL" dataDxfId="488"/>
    <tableColumn id="15" name="ETD Kapal" dataDxfId="487"/>
    <tableColumn id="10" name="KETERANGAN" dataDxfId="486" dataCellStyle="Normal"/>
    <tableColumn id="5" name="P" dataDxfId="485" dataCellStyle="Normal"/>
    <tableColumn id="6" name="L" dataDxfId="484" dataCellStyle="Normal"/>
    <tableColumn id="7" name="T" dataDxfId="483" dataCellStyle="Normal"/>
    <tableColumn id="4" name="ACT KG" dataDxfId="482" dataCellStyle="Normal"/>
    <tableColumn id="8" name="KG VOLUME" dataDxfId="481" dataCellStyle="Normal"/>
    <tableColumn id="19" name="PEMBULATAN" dataDxfId="480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4" name="Table224578910112345678910111213141516171819202122232425" displayName="Table224578910112345678910111213141516171819202122232425" ref="C2:N22" totalsRowShown="0" headerRowDxfId="476" dataDxfId="474" headerRowBorderDxfId="475">
  <tableColumns count="12">
    <tableColumn id="1" name="NOMOR" dataDxfId="473" dataCellStyle="Normal"/>
    <tableColumn id="3" name="TUJUAN" dataDxfId="472" dataCellStyle="Normal"/>
    <tableColumn id="16" name="Pick Up" dataDxfId="471"/>
    <tableColumn id="14" name="KAPAL" dataDxfId="470"/>
    <tableColumn id="15" name="ETD Kapal" dataDxfId="469"/>
    <tableColumn id="10" name="KETERANGAN" dataDxfId="468" dataCellStyle="Normal"/>
    <tableColumn id="5" name="P" dataDxfId="467" dataCellStyle="Normal"/>
    <tableColumn id="6" name="L" dataDxfId="466" dataCellStyle="Normal"/>
    <tableColumn id="7" name="T" dataDxfId="465" dataCellStyle="Normal"/>
    <tableColumn id="4" name="ACT KG" dataDxfId="464" dataCellStyle="Normal"/>
    <tableColumn id="8" name="KG VOLUME" dataDxfId="463" dataCellStyle="Normal"/>
    <tableColumn id="19" name="PEMBULATAN" dataDxfId="462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5" name="Table22457891011234567891011121314151617181920212223242526" displayName="Table22457891011234567891011121314151617181920212223242526" ref="C2:N62" totalsRowShown="0" headerRowDxfId="458" dataDxfId="456" headerRowBorderDxfId="457">
  <autoFilter ref="C2:N62"/>
  <tableColumns count="12">
    <tableColumn id="1" name="NOMOR" dataDxfId="455" dataCellStyle="Normal"/>
    <tableColumn id="3" name="TUJUAN" dataDxfId="454" dataCellStyle="Normal"/>
    <tableColumn id="16" name="Pick Up" dataDxfId="453"/>
    <tableColumn id="14" name="KAPAL" dataDxfId="452"/>
    <tableColumn id="15" name="ETD Kapal" dataDxfId="451"/>
    <tableColumn id="10" name="KETERANGAN" dataDxfId="450" dataCellStyle="Normal"/>
    <tableColumn id="5" name="P" dataDxfId="449" dataCellStyle="Normal"/>
    <tableColumn id="6" name="L" dataDxfId="448" dataCellStyle="Normal"/>
    <tableColumn id="7" name="T" dataDxfId="447" dataCellStyle="Normal"/>
    <tableColumn id="4" name="ACT KG" dataDxfId="446" dataCellStyle="Normal"/>
    <tableColumn id="8" name="KG VOLUME" dataDxfId="445" dataCellStyle="Normal"/>
    <tableColumn id="19" name="PEMBULATAN" dataDxfId="444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6" name="Table2245789101123456789101112131415161718192021222324252627" displayName="Table2245789101123456789101112131415161718192021222324252627" ref="C2:N249" totalsRowShown="0" headerRowDxfId="441" dataDxfId="439" headerRowBorderDxfId="440">
  <autoFilter ref="C2:N249"/>
  <tableColumns count="12">
    <tableColumn id="1" name="NOMOR" dataDxfId="438" dataCellStyle="Normal"/>
    <tableColumn id="3" name="TUJUAN" dataDxfId="437" dataCellStyle="Normal"/>
    <tableColumn id="16" name="Pick Up" dataDxfId="436"/>
    <tableColumn id="14" name="KAPAL" dataDxfId="435"/>
    <tableColumn id="15" name="ETD Kapal" dataDxfId="434"/>
    <tableColumn id="10" name="KETERANGAN" dataDxfId="433" dataCellStyle="Normal"/>
    <tableColumn id="5" name="P" dataDxfId="432" dataCellStyle="Normal"/>
    <tableColumn id="6" name="L" dataDxfId="431" dataCellStyle="Normal"/>
    <tableColumn id="7" name="T" dataDxfId="430" dataCellStyle="Normal"/>
    <tableColumn id="4" name="ACT KG" dataDxfId="429" dataCellStyle="Normal"/>
    <tableColumn id="8" name="KG VOLUME" dataDxfId="428" dataCellStyle="Normal"/>
    <tableColumn id="19" name="PEMBULATAN" dataDxfId="427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16" totalsRowShown="0" headerRowDxfId="423" dataDxfId="421" headerRowBorderDxfId="422">
  <tableColumns count="12">
    <tableColumn id="1" name="NOMOR" dataDxfId="420" dataCellStyle="Normal"/>
    <tableColumn id="3" name="TUJUAN" dataDxfId="419" dataCellStyle="Normal"/>
    <tableColumn id="16" name="Pick Up" dataDxfId="418"/>
    <tableColumn id="14" name="KAPAL" dataDxfId="417"/>
    <tableColumn id="15" name="ETD Kapal" dataDxfId="416"/>
    <tableColumn id="10" name="KETERANGAN" dataDxfId="415" dataCellStyle="Normal"/>
    <tableColumn id="5" name="P" dataDxfId="414" dataCellStyle="Normal"/>
    <tableColumn id="6" name="L" dataDxfId="413" dataCellStyle="Normal"/>
    <tableColumn id="7" name="T" dataDxfId="412" dataCellStyle="Normal"/>
    <tableColumn id="4" name="ACT KG" dataDxfId="411" dataCellStyle="Normal"/>
    <tableColumn id="8" name="KG VOLUME" dataDxfId="410" dataCellStyle="Normal"/>
    <tableColumn id="19" name="PEMBULATAN" dataDxfId="409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66" totalsRowShown="0" headerRowDxfId="405" dataDxfId="403" headerRowBorderDxfId="404">
  <tableColumns count="12">
    <tableColumn id="1" name="NOMOR" dataDxfId="402" dataCellStyle="Normal"/>
    <tableColumn id="3" name="TUJUAN" dataDxfId="401" dataCellStyle="Normal"/>
    <tableColumn id="16" name="Pick Up" dataDxfId="400"/>
    <tableColumn id="14" name="KAPAL" dataDxfId="399"/>
    <tableColumn id="15" name="ETD Kapal" dataDxfId="398"/>
    <tableColumn id="10" name="KETERANGAN" dataDxfId="397" dataCellStyle="Normal"/>
    <tableColumn id="5" name="P" dataDxfId="396" dataCellStyle="Normal"/>
    <tableColumn id="6" name="L" dataDxfId="395" dataCellStyle="Normal"/>
    <tableColumn id="7" name="T" dataDxfId="394" dataCellStyle="Normal"/>
    <tableColumn id="4" name="ACT KG" dataDxfId="393" dataCellStyle="Normal"/>
    <tableColumn id="8" name="KG VOLUME" dataDxfId="392" dataCellStyle="Normal"/>
    <tableColumn id="19" name="PEMBULATAN" dataDxfId="391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233" totalsRowShown="0" headerRowDxfId="387" dataDxfId="385" headerRowBorderDxfId="386">
  <autoFilter ref="C2:N233"/>
  <tableColumns count="12">
    <tableColumn id="1" name="NOMOR" dataDxfId="384" dataCellStyle="Normal"/>
    <tableColumn id="3" name="TUJUAN" dataDxfId="383" dataCellStyle="Normal"/>
    <tableColumn id="16" name="Pick Up" dataDxfId="382"/>
    <tableColumn id="14" name="KAPAL" dataDxfId="381"/>
    <tableColumn id="15" name="ETD Kapal" dataDxfId="380"/>
    <tableColumn id="10" name="KETERANGAN" dataDxfId="379" dataCellStyle="Normal"/>
    <tableColumn id="5" name="P" dataDxfId="378" dataCellStyle="Normal"/>
    <tableColumn id="6" name="L" dataDxfId="377" dataCellStyle="Normal"/>
    <tableColumn id="7" name="T" dataDxfId="376" dataCellStyle="Normal"/>
    <tableColumn id="4" name="ACT KG" dataDxfId="375" dataCellStyle="Normal"/>
    <tableColumn id="8" name="KG VOLUME" dataDxfId="374" dataCellStyle="Normal"/>
    <tableColumn id="19" name="PEMBULATAN" dataDxfId="373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68" totalsRowShown="0" headerRowDxfId="369" dataDxfId="367" headerRowBorderDxfId="368">
  <tableColumns count="12">
    <tableColumn id="1" name="NOMOR" dataDxfId="366" dataCellStyle="Normal"/>
    <tableColumn id="3" name="TUJUAN" dataDxfId="365" dataCellStyle="Normal"/>
    <tableColumn id="16" name="Pick Up" dataDxfId="364"/>
    <tableColumn id="14" name="KAPAL" dataDxfId="363"/>
    <tableColumn id="15" name="ETD Kapal" dataDxfId="362"/>
    <tableColumn id="10" name="KETERANGAN" dataDxfId="361" dataCellStyle="Normal"/>
    <tableColumn id="5" name="P" dataDxfId="360" dataCellStyle="Normal"/>
    <tableColumn id="6" name="L" dataDxfId="359" dataCellStyle="Normal"/>
    <tableColumn id="7" name="T" dataDxfId="358" dataCellStyle="Normal"/>
    <tableColumn id="4" name="ACT KG" dataDxfId="357" dataCellStyle="Normal"/>
    <tableColumn id="8" name="KG VOLUME" dataDxfId="356" dataCellStyle="Normal"/>
    <tableColumn id="19" name="PEMBULATAN" dataDxfId="35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56" totalsRowShown="0" headerRowDxfId="822" dataDxfId="820" headerRowBorderDxfId="821">
  <tableColumns count="12">
    <tableColumn id="1" name="NOMOR" dataDxfId="819" dataCellStyle="Normal"/>
    <tableColumn id="3" name="TUJUAN" dataDxfId="818" dataCellStyle="Normal"/>
    <tableColumn id="16" name="Pick Up" dataDxfId="817"/>
    <tableColumn id="14" name="KAPAL" dataDxfId="816"/>
    <tableColumn id="15" name="ETD Kapal" dataDxfId="815"/>
    <tableColumn id="10" name="KETERANGAN" dataDxfId="814" dataCellStyle="Normal"/>
    <tableColumn id="5" name="P" dataDxfId="813" dataCellStyle="Normal"/>
    <tableColumn id="6" name="L" dataDxfId="812" dataCellStyle="Normal"/>
    <tableColumn id="7" name="T" dataDxfId="811" dataCellStyle="Normal"/>
    <tableColumn id="4" name="ACT KG" dataDxfId="810" dataCellStyle="Normal"/>
    <tableColumn id="8" name="KG VOLUME" dataDxfId="809" dataCellStyle="Normal"/>
    <tableColumn id="19" name="PEMBULATAN" dataDxfId="808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22" totalsRowShown="0" headerRowDxfId="351" dataDxfId="349" headerRowBorderDxfId="350">
  <tableColumns count="12">
    <tableColumn id="1" name="NOMOR" dataDxfId="348" dataCellStyle="Normal"/>
    <tableColumn id="3" name="TUJUAN" dataDxfId="347" dataCellStyle="Normal"/>
    <tableColumn id="16" name="Pick Up" dataDxfId="346"/>
    <tableColumn id="14" name="KAPAL" dataDxfId="345"/>
    <tableColumn id="15" name="ETD Kapal" dataDxfId="344"/>
    <tableColumn id="10" name="KETERANGAN" dataDxfId="343" dataCellStyle="Normal"/>
    <tableColumn id="5" name="P" dataDxfId="342" dataCellStyle="Normal"/>
    <tableColumn id="6" name="L" dataDxfId="341" dataCellStyle="Normal"/>
    <tableColumn id="7" name="T" dataDxfId="340" dataCellStyle="Normal"/>
    <tableColumn id="4" name="ACT KG" dataDxfId="339" dataCellStyle="Normal"/>
    <tableColumn id="8" name="KG VOLUME" dataDxfId="338" dataCellStyle="Normal"/>
    <tableColumn id="19" name="PEMBULATAN" dataDxfId="337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243" totalsRowShown="0" headerRowDxfId="334" dataDxfId="332" headerRowBorderDxfId="333">
  <autoFilter ref="C2:N243"/>
  <tableColumns count="12">
    <tableColumn id="1" name="NOMOR" dataDxfId="331" dataCellStyle="Normal"/>
    <tableColumn id="3" name="TUJUAN" dataDxfId="330" dataCellStyle="Normal"/>
    <tableColumn id="16" name="Pick Up" dataDxfId="329"/>
    <tableColumn id="14" name="KAPAL" dataDxfId="328"/>
    <tableColumn id="15" name="ETD Kapal" dataDxfId="327"/>
    <tableColumn id="10" name="KETERANGAN" dataDxfId="326" dataCellStyle="Normal"/>
    <tableColumn id="5" name="P" dataDxfId="325" dataCellStyle="Normal"/>
    <tableColumn id="6" name="L" dataDxfId="324" dataCellStyle="Normal"/>
    <tableColumn id="7" name="T" dataDxfId="323" dataCellStyle="Normal"/>
    <tableColumn id="4" name="ACT KG" dataDxfId="322" dataCellStyle="Normal"/>
    <tableColumn id="8" name="KG VOLUME" dataDxfId="321" dataCellStyle="Normal"/>
    <tableColumn id="19" name="PEMBULATAN" dataDxfId="320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63" totalsRowShown="0" headerRowDxfId="316" dataDxfId="314" headerRowBorderDxfId="315">
  <tableColumns count="12">
    <tableColumn id="1" name="NOMOR" dataDxfId="313" dataCellStyle="Normal"/>
    <tableColumn id="3" name="TUJUAN" dataDxfId="312" dataCellStyle="Normal"/>
    <tableColumn id="16" name="Pick Up" dataDxfId="311"/>
    <tableColumn id="14" name="KAPAL" dataDxfId="310"/>
    <tableColumn id="15" name="ETD Kapal" dataDxfId="309"/>
    <tableColumn id="10" name="KETERANGAN" dataDxfId="308" dataCellStyle="Normal"/>
    <tableColumn id="5" name="P" dataDxfId="307" dataCellStyle="Normal"/>
    <tableColumn id="6" name="L" dataDxfId="306" dataCellStyle="Normal"/>
    <tableColumn id="7" name="T" dataDxfId="305" dataCellStyle="Normal"/>
    <tableColumn id="4" name="ACT KG" dataDxfId="304" dataCellStyle="Normal"/>
    <tableColumn id="8" name="KG VOLUME" dataDxfId="303" dataCellStyle="Normal"/>
    <tableColumn id="19" name="PEMBULATAN" dataDxfId="302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11" name="Table22457891011234567891011121314151617181920212223242526272829303132333412" displayName="Table22457891011234567891011121314151617181920212223242526272829303132333412" ref="C2:N52" totalsRowShown="0" headerRowDxfId="298" dataDxfId="296" headerRowBorderDxfId="297">
  <tableColumns count="12">
    <tableColumn id="1" name="NOMOR" dataDxfId="295" dataCellStyle="Normal"/>
    <tableColumn id="3" name="TUJUAN" dataDxfId="294" dataCellStyle="Normal"/>
    <tableColumn id="16" name="Pick Up" dataDxfId="293"/>
    <tableColumn id="14" name="KAPAL" dataDxfId="292"/>
    <tableColumn id="15" name="ETD Kapal" dataDxfId="291"/>
    <tableColumn id="10" name="KETERANGAN" dataDxfId="290" dataCellStyle="Normal"/>
    <tableColumn id="5" name="P" dataDxfId="289" dataCellStyle="Normal"/>
    <tableColumn id="6" name="L" dataDxfId="288" dataCellStyle="Normal"/>
    <tableColumn id="7" name="T" dataDxfId="287" dataCellStyle="Normal"/>
    <tableColumn id="4" name="ACT KG" dataDxfId="286" dataCellStyle="Normal"/>
    <tableColumn id="8" name="KG VOLUME" dataDxfId="285" dataCellStyle="Normal"/>
    <tableColumn id="19" name="PEMBULATAN" dataDxfId="284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4" name="Table2245789101123456789101112131415161718192021222324252627282930313233341235" displayName="Table2245789101123456789101112131415161718192021222324252627282930313233341235" ref="C2:N210" totalsRowShown="0" headerRowDxfId="281" dataDxfId="279" headerRowBorderDxfId="280">
  <autoFilter ref="C2:N210"/>
  <tableColumns count="12">
    <tableColumn id="1" name="NOMOR" dataDxfId="278" dataCellStyle="Normal"/>
    <tableColumn id="3" name="TUJUAN" dataDxfId="277" dataCellStyle="Normal"/>
    <tableColumn id="16" name="Pick Up" dataDxfId="276"/>
    <tableColumn id="14" name="KAPAL" dataDxfId="275"/>
    <tableColumn id="15" name="ETD Kapal" dataDxfId="274"/>
    <tableColumn id="10" name="KETERANGAN" dataDxfId="273" dataCellStyle="Normal"/>
    <tableColumn id="5" name="P" dataDxfId="272" dataCellStyle="Normal"/>
    <tableColumn id="6" name="L" dataDxfId="271" dataCellStyle="Normal"/>
    <tableColumn id="7" name="T" dataDxfId="270" dataCellStyle="Normal"/>
    <tableColumn id="4" name="ACT KG" dataDxfId="269" dataCellStyle="Normal"/>
    <tableColumn id="8" name="KG VOLUME" dataDxfId="268" dataCellStyle="Normal"/>
    <tableColumn id="19" name="PEMBULATAN" dataDxfId="267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5" name="Table224578910112345678910111213141516171819202122232425262728293031323334123536" displayName="Table224578910112345678910111213141516171819202122232425262728293031323334123536" ref="C2:N96" totalsRowShown="0" headerRowDxfId="263" dataDxfId="261" headerRowBorderDxfId="262">
  <tableColumns count="12">
    <tableColumn id="1" name="NOMOR" dataDxfId="260" dataCellStyle="Normal"/>
    <tableColumn id="3" name="TUJUAN" dataDxfId="259" dataCellStyle="Normal"/>
    <tableColumn id="16" name="Pick Up" dataDxfId="258"/>
    <tableColumn id="14" name="KAPAL" dataDxfId="257"/>
    <tableColumn id="15" name="ETD Kapal" dataDxfId="256"/>
    <tableColumn id="10" name="KETERANGAN" dataDxfId="255" dataCellStyle="Normal"/>
    <tableColumn id="5" name="P" dataDxfId="254" dataCellStyle="Normal"/>
    <tableColumn id="6" name="L" dataDxfId="253" dataCellStyle="Normal"/>
    <tableColumn id="7" name="T" dataDxfId="252" dataCellStyle="Normal"/>
    <tableColumn id="4" name="ACT KG" dataDxfId="251" dataCellStyle="Normal"/>
    <tableColumn id="8" name="KG VOLUME" dataDxfId="250" dataCellStyle="Normal"/>
    <tableColumn id="19" name="PEMBULATAN" dataDxfId="249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6" name="Table22457891011234567891011121314151617181920212223242526272829303132333412353637" displayName="Table22457891011234567891011121314151617181920212223242526272829303132333412353637" ref="C2:N40" totalsRowShown="0" headerRowDxfId="245" dataDxfId="243" headerRowBorderDxfId="244">
  <autoFilter ref="C2:N40"/>
  <tableColumns count="12">
    <tableColumn id="1" name="NOMOR" dataDxfId="242" dataCellStyle="Normal"/>
    <tableColumn id="3" name="TUJUAN" dataDxfId="241" dataCellStyle="Normal"/>
    <tableColumn id="16" name="Pick Up" dataDxfId="240"/>
    <tableColumn id="14" name="KAPAL" dataDxfId="239"/>
    <tableColumn id="15" name="ETD Kapal" dataDxfId="238"/>
    <tableColumn id="10" name="KETERANGAN" dataDxfId="237" dataCellStyle="Normal"/>
    <tableColumn id="5" name="P" dataDxfId="236" dataCellStyle="Normal"/>
    <tableColumn id="6" name="L" dataDxfId="235" dataCellStyle="Normal"/>
    <tableColumn id="7" name="T" dataDxfId="234" dataCellStyle="Normal"/>
    <tableColumn id="4" name="ACT KG" dataDxfId="233" dataCellStyle="Normal"/>
    <tableColumn id="8" name="KG VOLUME" dataDxfId="232" dataCellStyle="Normal"/>
    <tableColumn id="19" name="PEMBULATAN" dataDxfId="231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7" name="Table2245789101123456789101112131415161718192021222324252627282930313233341235363738" displayName="Table2245789101123456789101112131415161718192021222324252627282930313233341235363738" ref="C2:N37" totalsRowShown="0" headerRowDxfId="227" dataDxfId="225" headerRowBorderDxfId="226">
  <tableColumns count="12">
    <tableColumn id="1" name="NOMOR" dataDxfId="224" dataCellStyle="Normal"/>
    <tableColumn id="3" name="TUJUAN" dataDxfId="223" dataCellStyle="Normal"/>
    <tableColumn id="16" name="Pick Up" dataDxfId="222"/>
    <tableColumn id="14" name="KAPAL" dataDxfId="221"/>
    <tableColumn id="15" name="ETD Kapal" dataDxfId="220"/>
    <tableColumn id="10" name="KETERANGAN" dataDxfId="219" dataCellStyle="Normal"/>
    <tableColumn id="5" name="P" dataDxfId="218" dataCellStyle="Normal"/>
    <tableColumn id="6" name="L" dataDxfId="217" dataCellStyle="Normal"/>
    <tableColumn id="7" name="T" dataDxfId="216" dataCellStyle="Normal"/>
    <tableColumn id="4" name="ACT KG" dataDxfId="215" dataCellStyle="Normal"/>
    <tableColumn id="8" name="KG VOLUME" dataDxfId="214" dataCellStyle="Normal"/>
    <tableColumn id="19" name="PEMBULATAN" dataDxfId="213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id="38" name="Table224578910112345678910111213141516171819202122232425262728293031323334123536373839" displayName="Table224578910112345678910111213141516171819202122232425262728293031323334123536373839" ref="C2:N222" totalsRowShown="0" headerRowDxfId="209" dataDxfId="207" headerRowBorderDxfId="208">
  <tableColumns count="12">
    <tableColumn id="1" name="NOMOR" dataDxfId="206" dataCellStyle="Normal"/>
    <tableColumn id="3" name="TUJUAN" dataDxfId="205" dataCellStyle="Normal"/>
    <tableColumn id="16" name="Pick Up" dataDxfId="204"/>
    <tableColumn id="14" name="KAPAL" dataDxfId="203"/>
    <tableColumn id="15" name="ETD Kapal" dataDxfId="202"/>
    <tableColumn id="10" name="KETERANGAN" dataDxfId="201" dataCellStyle="Normal"/>
    <tableColumn id="5" name="P" dataDxfId="200" dataCellStyle="Normal"/>
    <tableColumn id="6" name="L" dataDxfId="199" dataCellStyle="Normal"/>
    <tableColumn id="7" name="T" dataDxfId="198" dataCellStyle="Normal"/>
    <tableColumn id="4" name="ACT KG" dataDxfId="197" dataCellStyle="Normal"/>
    <tableColumn id="8" name="KG VOLUME" dataDxfId="196" dataCellStyle="Normal"/>
    <tableColumn id="19" name="PEMBULATAN" dataDxfId="195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id="39" name="Table22457891011234567891011121314151617181920212223242526272829303132333412353637383940" displayName="Table22457891011234567891011121314151617181920212223242526272829303132333412353637383940" ref="C2:N42" totalsRowShown="0" headerRowDxfId="191" dataDxfId="189" headerRowBorderDxfId="190">
  <tableColumns count="12">
    <tableColumn id="1" name="NOMOR" dataDxfId="188" dataCellStyle="Normal"/>
    <tableColumn id="3" name="TUJUAN" dataDxfId="187" dataCellStyle="Normal"/>
    <tableColumn id="16" name="Pick Up" dataDxfId="186"/>
    <tableColumn id="14" name="KAPAL" dataDxfId="185"/>
    <tableColumn id="15" name="ETD Kapal" dataDxfId="184"/>
    <tableColumn id="10" name="KETERANGAN" dataDxfId="183" dataCellStyle="Normal"/>
    <tableColumn id="5" name="P" dataDxfId="182" dataCellStyle="Normal"/>
    <tableColumn id="6" name="L" dataDxfId="181" dataCellStyle="Normal"/>
    <tableColumn id="7" name="T" dataDxfId="180" dataCellStyle="Normal"/>
    <tableColumn id="4" name="ACT KG" dataDxfId="179" dataCellStyle="Normal"/>
    <tableColumn id="8" name="KG VOLUME" dataDxfId="178" dataCellStyle="Normal"/>
    <tableColumn id="19" name="PEMBULATAN" dataDxfId="177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14" totalsRowShown="0" headerRowDxfId="804" dataDxfId="802" headerRowBorderDxfId="803">
  <tableColumns count="12">
    <tableColumn id="1" name="NOMOR" dataDxfId="801" dataCellStyle="Normal"/>
    <tableColumn id="3" name="TUJUAN" dataDxfId="800" dataCellStyle="Normal"/>
    <tableColumn id="16" name="Pick Up" dataDxfId="799"/>
    <tableColumn id="14" name="KAPAL" dataDxfId="798"/>
    <tableColumn id="15" name="ETD Kapal" dataDxfId="797"/>
    <tableColumn id="10" name="KETERANGAN" dataDxfId="796" dataCellStyle="Normal"/>
    <tableColumn id="5" name="P" dataDxfId="795" dataCellStyle="Normal"/>
    <tableColumn id="6" name="L" dataDxfId="794" dataCellStyle="Normal"/>
    <tableColumn id="7" name="T" dataDxfId="793" dataCellStyle="Normal"/>
    <tableColumn id="4" name="ACT KG" dataDxfId="792" dataCellStyle="Normal"/>
    <tableColumn id="8" name="KG VOLUME" dataDxfId="791" dataCellStyle="Normal"/>
    <tableColumn id="19" name="PEMBULATAN" dataDxfId="790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id="40" name="Table2245789101123456789101112131415161718192021222324252627282930313233341235363738394041" displayName="Table2245789101123456789101112131415161718192021222324252627282930313233341235363738394041" ref="C2:N52" totalsRowShown="0" headerRowDxfId="173" dataDxfId="171" headerRowBorderDxfId="172">
  <autoFilter ref="C2:N52"/>
  <tableColumns count="12">
    <tableColumn id="1" name="NOMOR" dataDxfId="170" dataCellStyle="Normal"/>
    <tableColumn id="3" name="TUJUAN" dataDxfId="169" dataCellStyle="Normal"/>
    <tableColumn id="16" name="Pick Up" dataDxfId="168"/>
    <tableColumn id="14" name="KAPAL" dataDxfId="167"/>
    <tableColumn id="15" name="ETD Kapal" dataDxfId="166"/>
    <tableColumn id="10" name="KETERANGAN" dataDxfId="165" dataCellStyle="Normal"/>
    <tableColumn id="5" name="P" dataDxfId="164" dataCellStyle="Normal"/>
    <tableColumn id="6" name="L" dataDxfId="163" dataCellStyle="Normal"/>
    <tableColumn id="7" name="T" dataDxfId="162" dataCellStyle="Normal"/>
    <tableColumn id="4" name="ACT KG" dataDxfId="161" dataCellStyle="Normal"/>
    <tableColumn id="8" name="KG VOLUME" dataDxfId="160" dataCellStyle="Normal"/>
    <tableColumn id="19" name="PEMBULATAN" dataDxfId="159"/>
  </tableColumns>
  <tableStyleInfo name="Table Style 1" showFirstColumn="0" showLastColumn="0" showRowStripes="1" showColumnStripes="0"/>
</table>
</file>

<file path=xl/tables/table41.xml><?xml version="1.0" encoding="utf-8"?>
<table xmlns="http://schemas.openxmlformats.org/spreadsheetml/2006/main" id="41" name="Table224578910112345678910111213141516171819202122232425262728293031323334123536373839404142" displayName="Table224578910112345678910111213141516171819202122232425262728293031323334123536373839404142" ref="C2:N34" totalsRowShown="0" headerRowDxfId="155" dataDxfId="153" headerRowBorderDxfId="154">
  <autoFilter ref="C2:N34"/>
  <tableColumns count="12">
    <tableColumn id="1" name="NOMOR" dataDxfId="152" dataCellStyle="Normal"/>
    <tableColumn id="3" name="TUJUAN" dataDxfId="151" dataCellStyle="Normal"/>
    <tableColumn id="16" name="Pick Up" dataDxfId="150"/>
    <tableColumn id="14" name="KAPAL" dataDxfId="149"/>
    <tableColumn id="15" name="ETD Kapal" dataDxfId="148"/>
    <tableColumn id="10" name="KETERANGAN" dataDxfId="147" dataCellStyle="Normal"/>
    <tableColumn id="5" name="P" dataDxfId="146" dataCellStyle="Normal"/>
    <tableColumn id="6" name="L" dataDxfId="145" dataCellStyle="Normal"/>
    <tableColumn id="7" name="T" dataDxfId="144" dataCellStyle="Normal"/>
    <tableColumn id="4" name="ACT KG" dataDxfId="143" dataCellStyle="Normal"/>
    <tableColumn id="8" name="KG VOLUME" dataDxfId="142" dataCellStyle="Normal"/>
    <tableColumn id="19" name="PEMBULATAN" dataDxfId="141"/>
  </tableColumns>
  <tableStyleInfo name="Table Style 1" showFirstColumn="0" showLastColumn="0" showRowStripes="1" showColumnStripes="0"/>
</table>
</file>

<file path=xl/tables/table42.xml><?xml version="1.0" encoding="utf-8"?>
<table xmlns="http://schemas.openxmlformats.org/spreadsheetml/2006/main" id="42" name="Table22457891011234567891011121314151617181920212223242526272829303132333412353637383940414243" displayName="Table22457891011234567891011121314151617181920212223242526272829303132333412353637383940414243" ref="C2:N40" totalsRowShown="0" headerRowDxfId="137" dataDxfId="135" headerRowBorderDxfId="136">
  <autoFilter ref="C2:N40"/>
  <tableColumns count="12">
    <tableColumn id="1" name="NOMOR" dataDxfId="134" dataCellStyle="Normal"/>
    <tableColumn id="3" name="TUJUAN" dataDxfId="133" dataCellStyle="Normal"/>
    <tableColumn id="16" name="Pick Up" dataDxfId="132"/>
    <tableColumn id="14" name="KAPAL" dataDxfId="131"/>
    <tableColumn id="15" name="ETD Kapal" dataDxfId="130"/>
    <tableColumn id="10" name="KETERANGAN" dataDxfId="129" dataCellStyle="Normal"/>
    <tableColumn id="5" name="P" dataDxfId="128" dataCellStyle="Normal"/>
    <tableColumn id="6" name="L" dataDxfId="127" dataCellStyle="Normal"/>
    <tableColumn id="7" name="T" dataDxfId="126" dataCellStyle="Normal"/>
    <tableColumn id="4" name="ACT KG" dataDxfId="125" dataCellStyle="Normal"/>
    <tableColumn id="8" name="KG VOLUME" dataDxfId="124" dataCellStyle="Normal"/>
    <tableColumn id="19" name="PEMBULATAN" dataDxfId="123"/>
  </tableColumns>
  <tableStyleInfo name="Table Style 1" showFirstColumn="0" showLastColumn="0" showRowStripes="1" showColumnStripes="0"/>
</table>
</file>

<file path=xl/tables/table43.xml><?xml version="1.0" encoding="utf-8"?>
<table xmlns="http://schemas.openxmlformats.org/spreadsheetml/2006/main" id="43" name="Table2245789101123456789101112131415161718192021222324252627282930313233341235363738394041424344" displayName="Table2245789101123456789101112131415161718192021222324252627282930313233341235363738394041424344" ref="C2:N153" totalsRowShown="0" headerRowDxfId="119" dataDxfId="117" headerRowBorderDxfId="118">
  <autoFilter ref="C2:N153"/>
  <tableColumns count="12">
    <tableColumn id="1" name="NOMOR" dataDxfId="116" dataCellStyle="Normal"/>
    <tableColumn id="3" name="TUJUAN" dataDxfId="115" dataCellStyle="Normal"/>
    <tableColumn id="16" name="Pick Up" dataDxfId="114"/>
    <tableColumn id="14" name="KAPAL" dataDxfId="113"/>
    <tableColumn id="15" name="ETD Kapal" dataDxfId="112"/>
    <tableColumn id="10" name="KETERANGAN" dataDxfId="111" dataCellStyle="Normal"/>
    <tableColumn id="5" name="P" dataDxfId="110" dataCellStyle="Normal"/>
    <tableColumn id="6" name="L" dataDxfId="109" dataCellStyle="Normal"/>
    <tableColumn id="7" name="T" dataDxfId="108" dataCellStyle="Normal"/>
    <tableColumn id="4" name="ACT KG" dataDxfId="107" dataCellStyle="Normal"/>
    <tableColumn id="8" name="KG VOLUME" dataDxfId="106" dataCellStyle="Normal"/>
    <tableColumn id="19" name="PEMBULATAN" dataDxfId="105"/>
  </tableColumns>
  <tableStyleInfo name="Table Style 1" showFirstColumn="0" showLastColumn="0" showRowStripes="1" showColumnStripes="0"/>
</table>
</file>

<file path=xl/tables/table44.xml><?xml version="1.0" encoding="utf-8"?>
<table xmlns="http://schemas.openxmlformats.org/spreadsheetml/2006/main" id="44" name="Table224578910112345678910111213141516171819202122232425262728293031323334123536373839404142434445" displayName="Table224578910112345678910111213141516171819202122232425262728293031323334123536373839404142434445" ref="C2:N441" totalsRowShown="0" headerRowDxfId="102" dataDxfId="100" headerRowBorderDxfId="101">
  <autoFilter ref="C2:N441"/>
  <tableColumns count="12">
    <tableColumn id="1" name="NOMOR" dataDxfId="99" dataCellStyle="Normal"/>
    <tableColumn id="3" name="TUJUAN" dataDxfId="98" dataCellStyle="Normal"/>
    <tableColumn id="16" name="Pick Up" dataDxfId="97"/>
    <tableColumn id="14" name="KAPAL" dataDxfId="96"/>
    <tableColumn id="15" name="ETD Kapal" dataDxfId="95"/>
    <tableColumn id="10" name="KETERANGAN" dataDxfId="94" dataCellStyle="Normal"/>
    <tableColumn id="5" name="P" dataDxfId="93" dataCellStyle="Normal"/>
    <tableColumn id="6" name="L" dataDxfId="92" dataCellStyle="Normal"/>
    <tableColumn id="7" name="T" dataDxfId="91" dataCellStyle="Normal"/>
    <tableColumn id="4" name="ACT KG" dataDxfId="90" dataCellStyle="Normal"/>
    <tableColumn id="8" name="KG VOLUME" dataDxfId="89" dataCellStyle="Normal"/>
    <tableColumn id="19" name="PEMBULATAN" dataDxfId="88"/>
  </tableColumns>
  <tableStyleInfo name="Table Style 1" showFirstColumn="0" showLastColumn="0" showRowStripes="1" showColumnStripes="0"/>
</table>
</file>

<file path=xl/tables/table45.xml><?xml version="1.0" encoding="utf-8"?>
<table xmlns="http://schemas.openxmlformats.org/spreadsheetml/2006/main" id="45" name="Table22457891011234567891011121314151617181920212223242526272829303132333412353637383940414243444546" displayName="Table22457891011234567891011121314151617181920212223242526272829303132333412353637383940414243444546" ref="C2:N124" totalsRowShown="0" headerRowDxfId="85" dataDxfId="83" headerRowBorderDxfId="84">
  <autoFilter ref="C2:N124"/>
  <tableColumns count="12">
    <tableColumn id="1" name="NOMOR" dataDxfId="82" dataCellStyle="Normal"/>
    <tableColumn id="3" name="TUJUAN" dataDxfId="81" dataCellStyle="Normal"/>
    <tableColumn id="16" name="Pick Up" dataDxfId="80"/>
    <tableColumn id="14" name="KAPAL" dataDxfId="79"/>
    <tableColumn id="15" name="ETD Kapal" dataDxfId="78"/>
    <tableColumn id="10" name="KETERANGAN" dataDxfId="77" dataCellStyle="Normal"/>
    <tableColumn id="5" name="P" dataDxfId="76" dataCellStyle="Normal"/>
    <tableColumn id="6" name="L" dataDxfId="75" dataCellStyle="Normal"/>
    <tableColumn id="7" name="T" dataDxfId="74" dataCellStyle="Normal"/>
    <tableColumn id="4" name="ACT KG" dataDxfId="73" dataCellStyle="Normal"/>
    <tableColumn id="8" name="KG VOLUME" dataDxfId="72" dataCellStyle="Normal"/>
    <tableColumn id="19" name="PEMBULATAN" dataDxfId="71"/>
  </tableColumns>
  <tableStyleInfo name="Table Style 1" showFirstColumn="0" showLastColumn="0" showRowStripes="1" showColumnStripes="0"/>
</table>
</file>

<file path=xl/tables/table46.xml><?xml version="1.0" encoding="utf-8"?>
<table xmlns="http://schemas.openxmlformats.org/spreadsheetml/2006/main" id="46" name="Table2245789101123456789101112131415161718192021222324252627282930313233341235363738394041424344454647" displayName="Table2245789101123456789101112131415161718192021222324252627282930313233341235363738394041424344454647" ref="C2:N46" totalsRowShown="0" headerRowDxfId="67" dataDxfId="65" headerRowBorderDxfId="66">
  <autoFilter ref="C2:N46"/>
  <tableColumns count="12">
    <tableColumn id="1" name="NOMOR" dataDxfId="64" dataCellStyle="Normal"/>
    <tableColumn id="3" name="TUJUAN" dataDxfId="63" dataCellStyle="Normal"/>
    <tableColumn id="16" name="Pick Up" dataDxfId="62"/>
    <tableColumn id="14" name="KAPAL" dataDxfId="61"/>
    <tableColumn id="15" name="ETD Kapal" dataDxfId="60"/>
    <tableColumn id="10" name="KETERANGAN" dataDxfId="59" dataCellStyle="Normal"/>
    <tableColumn id="5" name="P" dataDxfId="58" dataCellStyle="Normal"/>
    <tableColumn id="6" name="L" dataDxfId="57" dataCellStyle="Normal"/>
    <tableColumn id="7" name="T" dataDxfId="56" dataCellStyle="Normal"/>
    <tableColumn id="4" name="ACT KG" dataDxfId="55" dataCellStyle="Normal"/>
    <tableColumn id="8" name="KG VOLUME" dataDxfId="54" dataCellStyle="Normal"/>
    <tableColumn id="19" name="PEMBULATAN" dataDxfId="53"/>
  </tableColumns>
  <tableStyleInfo name="Table Style 1" showFirstColumn="0" showLastColumn="0" showRowStripes="1" showColumnStripes="0"/>
</table>
</file>

<file path=xl/tables/table47.xml><?xml version="1.0" encoding="utf-8"?>
<table xmlns="http://schemas.openxmlformats.org/spreadsheetml/2006/main" id="47" name="Table224578910112345678910111213141516171819202122232425262728293031323334123536373839404142434445464748" displayName="Table224578910112345678910111213141516171819202122232425262728293031323334123536373839404142434445464748" ref="C2:N77" totalsRowShown="0" headerRowDxfId="49" dataDxfId="47" headerRowBorderDxfId="48">
  <autoFilter ref="C2:N77"/>
  <tableColumns count="12">
    <tableColumn id="1" name="NOMOR" dataDxfId="46" dataCellStyle="Normal"/>
    <tableColumn id="3" name="TUJUAN" dataDxfId="45" dataCellStyle="Normal"/>
    <tableColumn id="16" name="Pick Up" dataDxfId="44"/>
    <tableColumn id="14" name="KAPAL" dataDxfId="43"/>
    <tableColumn id="15" name="ETD Kapal" dataDxfId="42"/>
    <tableColumn id="10" name="KETERANGAN" dataDxfId="41" dataCellStyle="Normal"/>
    <tableColumn id="5" name="P" dataDxfId="40" dataCellStyle="Normal"/>
    <tableColumn id="6" name="L" dataDxfId="39" dataCellStyle="Normal"/>
    <tableColumn id="7" name="T" dataDxfId="38" dataCellStyle="Normal"/>
    <tableColumn id="4" name="ACT KG" dataDxfId="37" dataCellStyle="Normal"/>
    <tableColumn id="8" name="KG VOLUME" dataDxfId="36" dataCellStyle="Normal"/>
    <tableColumn id="19" name="PEMBULATAN" dataDxfId="35"/>
  </tableColumns>
  <tableStyleInfo name="Table Style 1" showFirstColumn="0" showLastColumn="0" showRowStripes="1" showColumnStripes="0"/>
</table>
</file>

<file path=xl/tables/table48.xml><?xml version="1.0" encoding="utf-8"?>
<table xmlns="http://schemas.openxmlformats.org/spreadsheetml/2006/main" id="48" name="Table22457891011234567891011121314151617181920212223242526272829303132333412353637383940414243444546474849" displayName="Table22457891011234567891011121314151617181920212223242526272829303132333412353637383940414243444546474849" ref="C2:N422" totalsRowShown="0" headerRowDxfId="32" dataDxfId="30" headerRowBorderDxfId="31">
  <autoFilter ref="C2:N422"/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49.xml><?xml version="1.0" encoding="utf-8"?>
<table xmlns="http://schemas.openxmlformats.org/spreadsheetml/2006/main" id="49" name="Table224578910112345678910111213141516171819202122232425262728293031323334123536373839404142434445464750" displayName="Table224578910112345678910111213141516171819202122232425262728293031323334123536373839404142434445464750" ref="C2:N9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222" totalsRowShown="0" headerRowDxfId="788" dataDxfId="786" headerRowBorderDxfId="787">
  <autoFilter ref="C2:N222"/>
  <tableColumns count="12">
    <tableColumn id="1" name="NOMOR" dataDxfId="785" dataCellStyle="Normal"/>
    <tableColumn id="3" name="TUJUAN" dataDxfId="784" dataCellStyle="Normal"/>
    <tableColumn id="16" name="Pick Up" dataDxfId="783"/>
    <tableColumn id="14" name="KAPAL" dataDxfId="782"/>
    <tableColumn id="15" name="ETD Kapal" dataDxfId="781"/>
    <tableColumn id="10" name="KETERANGAN" dataDxfId="780" dataCellStyle="Normal"/>
    <tableColumn id="5" name="P" dataDxfId="779" dataCellStyle="Normal"/>
    <tableColumn id="6" name="L" dataDxfId="778" dataCellStyle="Normal"/>
    <tableColumn id="7" name="T" dataDxfId="777" dataCellStyle="Normal"/>
    <tableColumn id="4" name="ACT KG" dataDxfId="776" dataCellStyle="Normal"/>
    <tableColumn id="8" name="KG VOLUME" dataDxfId="775" dataCellStyle="Normal"/>
    <tableColumn id="19" name="PEMBULATAN" dataDxfId="774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3" totalsRowShown="0" headerRowDxfId="772" dataDxfId="770" headerRowBorderDxfId="771">
  <tableColumns count="12">
    <tableColumn id="1" name="NOMOR" dataDxfId="769" dataCellStyle="Normal"/>
    <tableColumn id="3" name="TUJUAN" dataDxfId="768" dataCellStyle="Normal"/>
    <tableColumn id="16" name="Pick Up" dataDxfId="767"/>
    <tableColumn id="14" name="KAPAL" dataDxfId="766"/>
    <tableColumn id="15" name="ETD Kapal" dataDxfId="765"/>
    <tableColumn id="10" name="KETERANGAN" dataDxfId="764" dataCellStyle="Normal"/>
    <tableColumn id="5" name="P" dataDxfId="763" dataCellStyle="Normal"/>
    <tableColumn id="6" name="L" dataDxfId="762" dataCellStyle="Normal"/>
    <tableColumn id="7" name="T" dataDxfId="761" dataCellStyle="Normal"/>
    <tableColumn id="4" name="ACT KG" dataDxfId="760" dataCellStyle="Normal"/>
    <tableColumn id="8" name="KG VOLUME" dataDxfId="759" dataCellStyle="Normal"/>
    <tableColumn id="19" name="PEMBULATAN" dataDxfId="75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72" totalsRowShown="0" headerRowDxfId="754" dataDxfId="752" headerRowBorderDxfId="753">
  <autoFilter ref="C2:N72"/>
  <tableColumns count="12">
    <tableColumn id="1" name="NOMOR" dataDxfId="751" dataCellStyle="Normal"/>
    <tableColumn id="3" name="TUJUAN" dataDxfId="750" dataCellStyle="Normal"/>
    <tableColumn id="16" name="Pick Up" dataDxfId="749"/>
    <tableColumn id="14" name="KAPAL" dataDxfId="748"/>
    <tableColumn id="15" name="ETD Kapal" dataDxfId="747"/>
    <tableColumn id="10" name="KETERANGAN" dataDxfId="746" dataCellStyle="Normal"/>
    <tableColumn id="5" name="P" dataDxfId="745" dataCellStyle="Normal"/>
    <tableColumn id="6" name="L" dataDxfId="744" dataCellStyle="Normal"/>
    <tableColumn id="7" name="T" dataDxfId="743" dataCellStyle="Normal"/>
    <tableColumn id="4" name="ACT KG" dataDxfId="742" dataCellStyle="Normal"/>
    <tableColumn id="8" name="KG VOLUME" dataDxfId="741" dataCellStyle="Normal"/>
    <tableColumn id="19" name="PEMBULATAN" dataDxfId="74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212" totalsRowShown="0" headerRowDxfId="738" dataDxfId="736" headerRowBorderDxfId="737">
  <autoFilter ref="C2:N212"/>
  <tableColumns count="12">
    <tableColumn id="1" name="NOMOR" dataDxfId="735" dataCellStyle="Normal"/>
    <tableColumn id="3" name="TUJUAN" dataDxfId="734" dataCellStyle="Normal"/>
    <tableColumn id="16" name="Pick Up" dataDxfId="733"/>
    <tableColumn id="14" name="KAPAL" dataDxfId="732"/>
    <tableColumn id="15" name="ETD Kapal" dataDxfId="731"/>
    <tableColumn id="10" name="KETERANGAN" dataDxfId="730" dataCellStyle="Normal"/>
    <tableColumn id="5" name="P" dataDxfId="729" dataCellStyle="Normal"/>
    <tableColumn id="6" name="L" dataDxfId="728" dataCellStyle="Normal"/>
    <tableColumn id="7" name="T" dataDxfId="727" dataCellStyle="Normal"/>
    <tableColumn id="4" name="ACT KG" dataDxfId="726" dataCellStyle="Normal"/>
    <tableColumn id="8" name="KG VOLUME" dataDxfId="725" dataCellStyle="Normal"/>
    <tableColumn id="19" name="PEMBULATAN" dataDxfId="724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48" totalsRowShown="0" headerRowDxfId="722" dataDxfId="720" headerRowBorderDxfId="721">
  <tableColumns count="12">
    <tableColumn id="1" name="NOMOR" dataDxfId="719" dataCellStyle="Normal"/>
    <tableColumn id="3" name="TUJUAN" dataDxfId="718" dataCellStyle="Normal"/>
    <tableColumn id="16" name="Pick Up" dataDxfId="717"/>
    <tableColumn id="14" name="KAPAL" dataDxfId="716"/>
    <tableColumn id="15" name="ETD Kapal" dataDxfId="715"/>
    <tableColumn id="10" name="KETERANGAN" dataDxfId="714" dataCellStyle="Normal"/>
    <tableColumn id="5" name="P" dataDxfId="713" dataCellStyle="Normal"/>
    <tableColumn id="6" name="L" dataDxfId="712" dataCellStyle="Normal"/>
    <tableColumn id="7" name="T" dataDxfId="711" dataCellStyle="Normal"/>
    <tableColumn id="4" name="ACT KG" dataDxfId="710" dataCellStyle="Normal"/>
    <tableColumn id="8" name="KG VOLUME" dataDxfId="709" dataCellStyle="Normal"/>
    <tableColumn id="19" name="PEMBULATAN" dataDxfId="70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91"/>
  <sheetViews>
    <sheetView topLeftCell="A49" workbookViewId="0">
      <selection activeCell="G51" sqref="G51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3" t="s">
        <v>14</v>
      </c>
      <c r="B10" s="104"/>
      <c r="C10" s="104"/>
      <c r="D10" s="104"/>
      <c r="E10" s="104"/>
      <c r="F10" s="104"/>
      <c r="G10" s="104"/>
      <c r="H10" s="104"/>
      <c r="I10" s="104"/>
      <c r="J10" s="105"/>
    </row>
    <row r="12" spans="1:10" x14ac:dyDescent="0.25">
      <c r="A12" s="18" t="s">
        <v>15</v>
      </c>
      <c r="B12" s="18" t="s">
        <v>16</v>
      </c>
      <c r="G12" s="115" t="s">
        <v>49</v>
      </c>
      <c r="H12" s="115"/>
      <c r="I12" s="23" t="s">
        <v>17</v>
      </c>
      <c r="J12" s="24" t="s">
        <v>5560</v>
      </c>
    </row>
    <row r="13" spans="1:10" x14ac:dyDescent="0.25">
      <c r="G13" s="115" t="s">
        <v>18</v>
      </c>
      <c r="H13" s="115"/>
      <c r="I13" s="23" t="s">
        <v>17</v>
      </c>
      <c r="J13" s="25" t="s">
        <v>5559</v>
      </c>
    </row>
    <row r="14" spans="1:10" x14ac:dyDescent="0.25">
      <c r="G14" s="115" t="s">
        <v>50</v>
      </c>
      <c r="H14" s="115"/>
      <c r="I14" s="23" t="s">
        <v>17</v>
      </c>
      <c r="J14" s="18" t="s">
        <v>1040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1041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6" t="s">
        <v>28</v>
      </c>
      <c r="I17" s="107"/>
      <c r="J17" s="29" t="s">
        <v>29</v>
      </c>
    </row>
    <row r="18" spans="1:12" ht="48" customHeight="1" x14ac:dyDescent="0.25">
      <c r="A18" s="30">
        <v>1</v>
      </c>
      <c r="B18" s="31">
        <f>'403954'!E3</f>
        <v>44531</v>
      </c>
      <c r="C18" s="84">
        <f>'403954'!A3</f>
        <v>403954</v>
      </c>
      <c r="D18" s="32" t="s">
        <v>126</v>
      </c>
      <c r="E18" s="32" t="s">
        <v>1040</v>
      </c>
      <c r="F18" s="33">
        <v>68</v>
      </c>
      <c r="G18" s="101">
        <f>'403954'!N71</f>
        <v>1578.1592499999997</v>
      </c>
      <c r="H18" s="108">
        <v>2530</v>
      </c>
      <c r="I18" s="109"/>
      <c r="J18" s="34">
        <f>G18*H18</f>
        <v>3992742.9024999994</v>
      </c>
      <c r="L18"/>
    </row>
    <row r="19" spans="1:12" ht="48" customHeight="1" x14ac:dyDescent="0.25">
      <c r="A19" s="30">
        <f>A18+1</f>
        <v>2</v>
      </c>
      <c r="B19" s="31">
        <f>'403744'!E3</f>
        <v>44531</v>
      </c>
      <c r="C19" s="84">
        <f>'403744'!A3</f>
        <v>403744</v>
      </c>
      <c r="D19" s="32" t="s">
        <v>126</v>
      </c>
      <c r="E19" s="32" t="s">
        <v>1040</v>
      </c>
      <c r="F19" s="33">
        <v>223</v>
      </c>
      <c r="G19" s="102">
        <f>'403744'!N226</f>
        <v>4454.3482500000009</v>
      </c>
      <c r="H19" s="108">
        <v>2530</v>
      </c>
      <c r="I19" s="109"/>
      <c r="J19" s="34">
        <f t="shared" ref="J19:J45" si="0">G19*H19</f>
        <v>11269501.072500002</v>
      </c>
      <c r="L19"/>
    </row>
    <row r="20" spans="1:12" ht="48" customHeight="1" x14ac:dyDescent="0.25">
      <c r="A20" s="30">
        <f t="shared" ref="A20:A66" si="1">A19+1</f>
        <v>3</v>
      </c>
      <c r="B20" s="31">
        <f>'403956'!E3</f>
        <v>44532</v>
      </c>
      <c r="C20" s="84">
        <f>'403956'!A3</f>
        <v>403956</v>
      </c>
      <c r="D20" s="32" t="s">
        <v>126</v>
      </c>
      <c r="E20" s="32" t="s">
        <v>1040</v>
      </c>
      <c r="F20" s="33">
        <v>54</v>
      </c>
      <c r="G20" s="102">
        <f>'403956'!N57</f>
        <v>1129.2162500000002</v>
      </c>
      <c r="H20" s="108">
        <v>2530</v>
      </c>
      <c r="I20" s="109"/>
      <c r="J20" s="34">
        <f t="shared" si="0"/>
        <v>2856917.1125000003</v>
      </c>
      <c r="L20"/>
    </row>
    <row r="21" spans="1:12" ht="48" customHeight="1" x14ac:dyDescent="0.25">
      <c r="A21" s="30">
        <f t="shared" si="1"/>
        <v>4</v>
      </c>
      <c r="B21" s="31">
        <f>'403957'!E3</f>
        <v>44532</v>
      </c>
      <c r="C21" s="84">
        <f>'403957'!A3</f>
        <v>403957</v>
      </c>
      <c r="D21" s="32" t="s">
        <v>126</v>
      </c>
      <c r="E21" s="32" t="s">
        <v>1040</v>
      </c>
      <c r="F21" s="33">
        <v>12</v>
      </c>
      <c r="G21" s="102">
        <f>'403957'!N15</f>
        <v>199.82175000000001</v>
      </c>
      <c r="H21" s="108">
        <v>2530</v>
      </c>
      <c r="I21" s="109"/>
      <c r="J21" s="34">
        <f>G21*H21</f>
        <v>505549.02750000003</v>
      </c>
      <c r="L21"/>
    </row>
    <row r="22" spans="1:12" ht="48" customHeight="1" x14ac:dyDescent="0.25">
      <c r="A22" s="30">
        <f t="shared" si="1"/>
        <v>5</v>
      </c>
      <c r="B22" s="31">
        <f>'403748'!E3</f>
        <v>44532</v>
      </c>
      <c r="C22" s="84">
        <f>'403748'!A3</f>
        <v>403748</v>
      </c>
      <c r="D22" s="32" t="s">
        <v>126</v>
      </c>
      <c r="E22" s="32" t="s">
        <v>1040</v>
      </c>
      <c r="F22" s="33">
        <v>220</v>
      </c>
      <c r="G22" s="102">
        <f>'403748'!N223</f>
        <v>4865.4917500000029</v>
      </c>
      <c r="H22" s="108">
        <v>2530</v>
      </c>
      <c r="I22" s="109"/>
      <c r="J22" s="34">
        <f>G22*H22</f>
        <v>12309694.127500007</v>
      </c>
      <c r="L22"/>
    </row>
    <row r="23" spans="1:12" ht="48" customHeight="1" x14ac:dyDescent="0.25">
      <c r="A23" s="30">
        <f t="shared" si="1"/>
        <v>6</v>
      </c>
      <c r="B23" s="31">
        <f>Table22457891011234567[Pick Up]</f>
        <v>44532</v>
      </c>
      <c r="C23" s="84">
        <f>'403749'!A3</f>
        <v>403749</v>
      </c>
      <c r="D23" s="32" t="s">
        <v>126</v>
      </c>
      <c r="E23" s="32" t="s">
        <v>1040</v>
      </c>
      <c r="F23" s="33">
        <v>1</v>
      </c>
      <c r="G23" s="102">
        <f>'403749'!N4</f>
        <v>28.9575</v>
      </c>
      <c r="H23" s="108">
        <v>2530</v>
      </c>
      <c r="I23" s="109"/>
      <c r="J23" s="34">
        <f>G23*H23</f>
        <v>73262.475000000006</v>
      </c>
      <c r="L23"/>
    </row>
    <row r="24" spans="1:12" ht="48" customHeight="1" x14ac:dyDescent="0.25">
      <c r="A24" s="30">
        <f t="shared" si="1"/>
        <v>7</v>
      </c>
      <c r="B24" s="31">
        <f>'404358'!E3</f>
        <v>44533</v>
      </c>
      <c r="C24" s="84">
        <f>'404358'!A3</f>
        <v>404358</v>
      </c>
      <c r="D24" s="32" t="s">
        <v>126</v>
      </c>
      <c r="E24" s="32" t="s">
        <v>1040</v>
      </c>
      <c r="F24" s="33">
        <v>70</v>
      </c>
      <c r="G24" s="102">
        <f>'404358'!N73</f>
        <v>1536.7745</v>
      </c>
      <c r="H24" s="108">
        <v>2530</v>
      </c>
      <c r="I24" s="109"/>
      <c r="J24" s="34">
        <f t="shared" si="0"/>
        <v>3888039.4849999999</v>
      </c>
      <c r="L24"/>
    </row>
    <row r="25" spans="1:12" ht="48" customHeight="1" x14ac:dyDescent="0.25">
      <c r="A25" s="30">
        <f t="shared" si="1"/>
        <v>8</v>
      </c>
      <c r="B25" s="31">
        <f>'405802'!E3</f>
        <v>44533</v>
      </c>
      <c r="C25" s="84">
        <f>'405802'!A3</f>
        <v>405802</v>
      </c>
      <c r="D25" s="32" t="s">
        <v>126</v>
      </c>
      <c r="E25" s="32" t="s">
        <v>1040</v>
      </c>
      <c r="F25" s="33">
        <v>210</v>
      </c>
      <c r="G25" s="102">
        <f>'405802'!N213</f>
        <v>4923.6332499999999</v>
      </c>
      <c r="H25" s="108">
        <v>2530</v>
      </c>
      <c r="I25" s="109"/>
      <c r="J25" s="34">
        <f t="shared" si="0"/>
        <v>12456792.122500001</v>
      </c>
      <c r="L25"/>
    </row>
    <row r="26" spans="1:12" ht="48" customHeight="1" x14ac:dyDescent="0.25">
      <c r="A26" s="30">
        <f t="shared" si="1"/>
        <v>9</v>
      </c>
      <c r="B26" s="31">
        <f>'405804'!E3</f>
        <v>44533</v>
      </c>
      <c r="C26" s="84">
        <f>'405804'!A3</f>
        <v>405804</v>
      </c>
      <c r="D26" s="32" t="s">
        <v>126</v>
      </c>
      <c r="E26" s="32" t="s">
        <v>1040</v>
      </c>
      <c r="F26" s="33">
        <v>46</v>
      </c>
      <c r="G26" s="102">
        <f>'405804'!N49</f>
        <v>1126.114</v>
      </c>
      <c r="H26" s="108">
        <v>2530</v>
      </c>
      <c r="I26" s="109"/>
      <c r="J26" s="34">
        <f t="shared" si="0"/>
        <v>2849068.42</v>
      </c>
      <c r="L26"/>
    </row>
    <row r="27" spans="1:12" ht="48" customHeight="1" x14ac:dyDescent="0.25">
      <c r="A27" s="30">
        <f t="shared" si="1"/>
        <v>10</v>
      </c>
      <c r="B27" s="31">
        <f>'406111'!E3</f>
        <v>44534</v>
      </c>
      <c r="C27" s="84">
        <f>'406111'!A3</f>
        <v>406111</v>
      </c>
      <c r="D27" s="32" t="s">
        <v>126</v>
      </c>
      <c r="E27" s="32" t="s">
        <v>1040</v>
      </c>
      <c r="F27" s="33">
        <v>54</v>
      </c>
      <c r="G27" s="102">
        <f>'406111'!N57</f>
        <v>1306.0652499999999</v>
      </c>
      <c r="H27" s="108">
        <v>2530</v>
      </c>
      <c r="I27" s="109"/>
      <c r="J27" s="34">
        <f t="shared" si="0"/>
        <v>3304345.0824999996</v>
      </c>
      <c r="L27"/>
    </row>
    <row r="28" spans="1:12" ht="48" customHeight="1" x14ac:dyDescent="0.25">
      <c r="A28" s="30">
        <f t="shared" si="1"/>
        <v>11</v>
      </c>
      <c r="B28" s="31">
        <f>'405811'!E3</f>
        <v>44534</v>
      </c>
      <c r="C28" s="84">
        <f>'405811'!A3</f>
        <v>405811</v>
      </c>
      <c r="D28" s="32" t="s">
        <v>126</v>
      </c>
      <c r="E28" s="32" t="s">
        <v>1040</v>
      </c>
      <c r="F28" s="33">
        <v>233</v>
      </c>
      <c r="G28" s="102">
        <f>'405811'!N236</f>
        <v>4728.2017500000029</v>
      </c>
      <c r="H28" s="108">
        <v>2530</v>
      </c>
      <c r="I28" s="109"/>
      <c r="J28" s="34">
        <f t="shared" ref="J28:J44" si="2">G28*H28</f>
        <v>11962350.427500008</v>
      </c>
      <c r="L28"/>
    </row>
    <row r="29" spans="1:12" ht="48" customHeight="1" x14ac:dyDescent="0.25">
      <c r="A29" s="30">
        <f t="shared" si="1"/>
        <v>12</v>
      </c>
      <c r="B29" s="31">
        <f>Table22457891011234567891011121314[Pick Up]</f>
        <v>44534</v>
      </c>
      <c r="C29" s="84">
        <f>'405813'!A3</f>
        <v>405813</v>
      </c>
      <c r="D29" s="32" t="s">
        <v>126</v>
      </c>
      <c r="E29" s="32" t="s">
        <v>1040</v>
      </c>
      <c r="F29" s="33">
        <v>1</v>
      </c>
      <c r="G29" s="102">
        <f>'405813'!N4</f>
        <v>18.614999999999998</v>
      </c>
      <c r="H29" s="108">
        <v>2530</v>
      </c>
      <c r="I29" s="109"/>
      <c r="J29" s="34">
        <f t="shared" si="2"/>
        <v>47095.95</v>
      </c>
      <c r="L29"/>
    </row>
    <row r="30" spans="1:12" ht="48" customHeight="1" x14ac:dyDescent="0.25">
      <c r="A30" s="30">
        <f t="shared" si="1"/>
        <v>13</v>
      </c>
      <c r="B30" s="31">
        <f>'406112'!E3</f>
        <v>44535</v>
      </c>
      <c r="C30" s="84">
        <f>'406112'!A3</f>
        <v>406112</v>
      </c>
      <c r="D30" s="32" t="s">
        <v>126</v>
      </c>
      <c r="E30" s="32" t="s">
        <v>1040</v>
      </c>
      <c r="F30" s="33">
        <v>68</v>
      </c>
      <c r="G30" s="102">
        <f>'406112'!N71</f>
        <v>1658.3185000000001</v>
      </c>
      <c r="H30" s="108">
        <v>2530</v>
      </c>
      <c r="I30" s="109"/>
      <c r="J30" s="34">
        <f t="shared" si="2"/>
        <v>4195545.8050000006</v>
      </c>
      <c r="L30"/>
    </row>
    <row r="31" spans="1:12" ht="48" customHeight="1" x14ac:dyDescent="0.25">
      <c r="A31" s="30">
        <f t="shared" si="1"/>
        <v>14</v>
      </c>
      <c r="B31" s="31">
        <f>'405818'!E3</f>
        <v>44535</v>
      </c>
      <c r="C31" s="84">
        <f>'405818'!A3</f>
        <v>405818</v>
      </c>
      <c r="D31" s="32" t="s">
        <v>126</v>
      </c>
      <c r="E31" s="32" t="s">
        <v>1040</v>
      </c>
      <c r="F31" s="33">
        <v>264</v>
      </c>
      <c r="G31" s="102">
        <f>'405818'!N267</f>
        <v>5439.3925000000027</v>
      </c>
      <c r="H31" s="108">
        <v>2530</v>
      </c>
      <c r="I31" s="109"/>
      <c r="J31" s="34">
        <f t="shared" si="2"/>
        <v>13761663.025000006</v>
      </c>
      <c r="L31"/>
    </row>
    <row r="32" spans="1:12" ht="48" customHeight="1" x14ac:dyDescent="0.25">
      <c r="A32" s="30">
        <f t="shared" si="1"/>
        <v>15</v>
      </c>
      <c r="B32" s="31">
        <f>'405820'!E3</f>
        <v>44535</v>
      </c>
      <c r="C32" s="84">
        <f>'405820'!A3</f>
        <v>405820</v>
      </c>
      <c r="D32" s="32" t="s">
        <v>126</v>
      </c>
      <c r="E32" s="32" t="s">
        <v>1040</v>
      </c>
      <c r="F32" s="33">
        <v>5</v>
      </c>
      <c r="G32" s="102">
        <f>'405820'!N8</f>
        <v>106.53749999999999</v>
      </c>
      <c r="H32" s="108">
        <v>2530</v>
      </c>
      <c r="I32" s="109"/>
      <c r="J32" s="34">
        <f t="shared" si="2"/>
        <v>269539.875</v>
      </c>
      <c r="L32"/>
    </row>
    <row r="33" spans="1:12" ht="48" customHeight="1" x14ac:dyDescent="0.25">
      <c r="A33" s="30">
        <f t="shared" si="1"/>
        <v>16</v>
      </c>
      <c r="B33" s="31">
        <f>'403959'!E3</f>
        <v>44536</v>
      </c>
      <c r="C33" s="84">
        <f>'403959'!A3</f>
        <v>403959</v>
      </c>
      <c r="D33" s="32" t="s">
        <v>126</v>
      </c>
      <c r="E33" s="32" t="s">
        <v>1040</v>
      </c>
      <c r="F33" s="33">
        <v>20</v>
      </c>
      <c r="G33" s="102">
        <f>'403959'!N23</f>
        <v>532.42925000000002</v>
      </c>
      <c r="H33" s="108">
        <v>2530</v>
      </c>
      <c r="I33" s="109"/>
      <c r="J33" s="34">
        <f t="shared" si="2"/>
        <v>1347046.0025000002</v>
      </c>
      <c r="L33"/>
    </row>
    <row r="34" spans="1:12" ht="48" customHeight="1" x14ac:dyDescent="0.25">
      <c r="A34" s="30">
        <f t="shared" si="1"/>
        <v>17</v>
      </c>
      <c r="B34" s="31">
        <f>'405826'!E3</f>
        <v>44536</v>
      </c>
      <c r="C34" s="84">
        <f>'405826'!A3</f>
        <v>405826</v>
      </c>
      <c r="D34" s="32" t="s">
        <v>126</v>
      </c>
      <c r="E34" s="32" t="s">
        <v>1040</v>
      </c>
      <c r="F34" s="33">
        <v>84</v>
      </c>
      <c r="G34" s="102">
        <f>'405826'!N87</f>
        <v>1705.3694999999991</v>
      </c>
      <c r="H34" s="108">
        <v>2530</v>
      </c>
      <c r="I34" s="109"/>
      <c r="J34" s="34">
        <f t="shared" si="2"/>
        <v>4314584.8349999981</v>
      </c>
      <c r="L34"/>
    </row>
    <row r="35" spans="1:12" ht="48" customHeight="1" x14ac:dyDescent="0.25">
      <c r="A35" s="30">
        <f t="shared" si="1"/>
        <v>18</v>
      </c>
      <c r="B35" s="31">
        <f>'404047'!E3</f>
        <v>44537</v>
      </c>
      <c r="C35" s="84">
        <f>'404047'!A3</f>
        <v>404047</v>
      </c>
      <c r="D35" s="32" t="s">
        <v>126</v>
      </c>
      <c r="E35" s="32" t="s">
        <v>1040</v>
      </c>
      <c r="F35" s="33">
        <v>59</v>
      </c>
      <c r="G35" s="102">
        <f>'404047'!N62</f>
        <v>1581.0219999999997</v>
      </c>
      <c r="H35" s="108">
        <v>2530</v>
      </c>
      <c r="I35" s="109"/>
      <c r="J35" s="34">
        <f t="shared" si="2"/>
        <v>3999985.6599999992</v>
      </c>
      <c r="L35"/>
    </row>
    <row r="36" spans="1:12" ht="48" customHeight="1" x14ac:dyDescent="0.25">
      <c r="A36" s="30">
        <f t="shared" si="1"/>
        <v>19</v>
      </c>
      <c r="B36" s="31">
        <f>'405831'!N211</f>
        <v>4349.2519999999995</v>
      </c>
      <c r="C36" s="84">
        <f>'405831'!A3</f>
        <v>405831</v>
      </c>
      <c r="D36" s="32" t="s">
        <v>126</v>
      </c>
      <c r="E36" s="32" t="s">
        <v>1040</v>
      </c>
      <c r="F36" s="33">
        <v>208</v>
      </c>
      <c r="G36" s="102">
        <f>'405831'!N211</f>
        <v>4349.2519999999995</v>
      </c>
      <c r="H36" s="108">
        <v>2530</v>
      </c>
      <c r="I36" s="109"/>
      <c r="J36" s="34">
        <f t="shared" si="2"/>
        <v>11003607.559999999</v>
      </c>
      <c r="L36"/>
    </row>
    <row r="37" spans="1:12" ht="48" customHeight="1" x14ac:dyDescent="0.25">
      <c r="A37" s="30">
        <f t="shared" si="1"/>
        <v>20</v>
      </c>
      <c r="B37" s="31">
        <f>'405833'!E3</f>
        <v>44537</v>
      </c>
      <c r="C37" s="84">
        <f>'405833'!A3</f>
        <v>405833</v>
      </c>
      <c r="D37" s="32" t="s">
        <v>126</v>
      </c>
      <c r="E37" s="32" t="s">
        <v>1040</v>
      </c>
      <c r="F37" s="33">
        <v>71</v>
      </c>
      <c r="G37" s="102">
        <f>'405833'!N74</f>
        <v>1691.1185000000005</v>
      </c>
      <c r="H37" s="108">
        <v>2530</v>
      </c>
      <c r="I37" s="109"/>
      <c r="J37" s="34">
        <f t="shared" si="2"/>
        <v>4278529.8050000016</v>
      </c>
      <c r="L37"/>
    </row>
    <row r="38" spans="1:12" ht="48" customHeight="1" x14ac:dyDescent="0.25">
      <c r="A38" s="30">
        <f t="shared" si="1"/>
        <v>21</v>
      </c>
      <c r="B38" s="31">
        <f>'406114'!E3</f>
        <v>44538</v>
      </c>
      <c r="C38" s="84">
        <f>'406114'!A3</f>
        <v>406114</v>
      </c>
      <c r="D38" s="32" t="s">
        <v>126</v>
      </c>
      <c r="E38" s="32" t="s">
        <v>1040</v>
      </c>
      <c r="F38" s="33">
        <v>62</v>
      </c>
      <c r="G38" s="102">
        <f>'406114'!N65</f>
        <v>1596.6219999999996</v>
      </c>
      <c r="H38" s="108">
        <v>2530</v>
      </c>
      <c r="I38" s="109"/>
      <c r="J38" s="34">
        <f t="shared" si="2"/>
        <v>4039453.6599999992</v>
      </c>
      <c r="L38"/>
    </row>
    <row r="39" spans="1:12" ht="48" customHeight="1" x14ac:dyDescent="0.25">
      <c r="A39" s="30">
        <f t="shared" si="1"/>
        <v>22</v>
      </c>
      <c r="B39" s="31">
        <f>'405840'!E3</f>
        <v>44538</v>
      </c>
      <c r="C39" s="84">
        <f>'405840'!A3</f>
        <v>405840</v>
      </c>
      <c r="D39" s="32" t="s">
        <v>126</v>
      </c>
      <c r="E39" s="32" t="s">
        <v>1040</v>
      </c>
      <c r="F39" s="33">
        <v>250</v>
      </c>
      <c r="G39" s="102">
        <f>'405840'!N253</f>
        <v>5265.0399999999963</v>
      </c>
      <c r="H39" s="108">
        <v>2530</v>
      </c>
      <c r="I39" s="109"/>
      <c r="J39" s="34">
        <f t="shared" si="2"/>
        <v>13320551.19999999</v>
      </c>
      <c r="L39"/>
    </row>
    <row r="40" spans="1:12" ht="48" customHeight="1" x14ac:dyDescent="0.25">
      <c r="A40" s="30">
        <f t="shared" si="1"/>
        <v>23</v>
      </c>
      <c r="B40" s="31">
        <f>'405842'!E3</f>
        <v>44538</v>
      </c>
      <c r="C40" s="84">
        <f>'405842'!A3</f>
        <v>405842</v>
      </c>
      <c r="D40" s="32" t="s">
        <v>126</v>
      </c>
      <c r="E40" s="32" t="s">
        <v>1040</v>
      </c>
      <c r="F40" s="33">
        <v>20</v>
      </c>
      <c r="G40" s="102">
        <f>'405842'!N23</f>
        <v>774.06900000000019</v>
      </c>
      <c r="H40" s="108">
        <v>2530</v>
      </c>
      <c r="I40" s="109"/>
      <c r="J40" s="34">
        <f t="shared" si="2"/>
        <v>1958394.5700000005</v>
      </c>
      <c r="L40"/>
    </row>
    <row r="41" spans="1:12" ht="48" customHeight="1" x14ac:dyDescent="0.25">
      <c r="A41" s="30">
        <f t="shared" si="1"/>
        <v>24</v>
      </c>
      <c r="B41" s="31">
        <f>'404381'!E3</f>
        <v>44539</v>
      </c>
      <c r="C41" s="84">
        <f>'404381'!A3</f>
        <v>404381</v>
      </c>
      <c r="D41" s="32" t="s">
        <v>126</v>
      </c>
      <c r="E41" s="32" t="s">
        <v>1040</v>
      </c>
      <c r="F41" s="33">
        <v>60</v>
      </c>
      <c r="G41" s="102">
        <f>'404381'!N63</f>
        <v>1451.2332499999995</v>
      </c>
      <c r="H41" s="108">
        <v>2530</v>
      </c>
      <c r="I41" s="109"/>
      <c r="J41" s="34">
        <f t="shared" si="2"/>
        <v>3671620.1224999987</v>
      </c>
      <c r="L41"/>
    </row>
    <row r="42" spans="1:12" ht="48" customHeight="1" x14ac:dyDescent="0.25">
      <c r="A42" s="30">
        <f t="shared" si="1"/>
        <v>25</v>
      </c>
      <c r="B42" s="31">
        <f>'405847'!E3</f>
        <v>44539</v>
      </c>
      <c r="C42" s="84">
        <f>'405847'!A3</f>
        <v>405847</v>
      </c>
      <c r="D42" s="32" t="s">
        <v>126</v>
      </c>
      <c r="E42" s="32" t="s">
        <v>1040</v>
      </c>
      <c r="F42" s="33">
        <v>247</v>
      </c>
      <c r="G42" s="102">
        <f>'405847'!N250</f>
        <v>5628.0222499999973</v>
      </c>
      <c r="H42" s="108">
        <v>2530</v>
      </c>
      <c r="I42" s="109"/>
      <c r="J42" s="34">
        <f t="shared" si="2"/>
        <v>14238896.292499993</v>
      </c>
      <c r="L42"/>
    </row>
    <row r="43" spans="1:12" ht="48" customHeight="1" x14ac:dyDescent="0.25">
      <c r="A43" s="30">
        <f t="shared" si="1"/>
        <v>26</v>
      </c>
      <c r="B43" s="31">
        <f>'405849'!E3</f>
        <v>44539</v>
      </c>
      <c r="C43" s="84">
        <f>'405849'!A3</f>
        <v>405849</v>
      </c>
      <c r="D43" s="32" t="s">
        <v>126</v>
      </c>
      <c r="E43" s="32" t="s">
        <v>1040</v>
      </c>
      <c r="F43" s="33">
        <v>14</v>
      </c>
      <c r="G43" s="102">
        <f>'405849'!N17</f>
        <v>348.66</v>
      </c>
      <c r="H43" s="108">
        <v>2530</v>
      </c>
      <c r="I43" s="109"/>
      <c r="J43" s="34">
        <f t="shared" si="2"/>
        <v>882109.8</v>
      </c>
      <c r="L43"/>
    </row>
    <row r="44" spans="1:12" ht="48" customHeight="1" x14ac:dyDescent="0.25">
      <c r="A44" s="30">
        <f t="shared" si="1"/>
        <v>27</v>
      </c>
      <c r="B44" s="31">
        <f>'406116'!E3</f>
        <v>44540</v>
      </c>
      <c r="C44" s="84">
        <f>'406116'!A3</f>
        <v>406116</v>
      </c>
      <c r="D44" s="32" t="s">
        <v>126</v>
      </c>
      <c r="E44" s="32" t="s">
        <v>1040</v>
      </c>
      <c r="F44" s="33">
        <v>64</v>
      </c>
      <c r="G44" s="102">
        <f>'406116'!N67</f>
        <v>1598.0125000000003</v>
      </c>
      <c r="H44" s="108">
        <v>2530</v>
      </c>
      <c r="I44" s="109"/>
      <c r="J44" s="34">
        <f t="shared" si="2"/>
        <v>4042971.6250000005</v>
      </c>
      <c r="L44"/>
    </row>
    <row r="45" spans="1:12" ht="48" customHeight="1" x14ac:dyDescent="0.25">
      <c r="A45" s="30">
        <f t="shared" si="1"/>
        <v>28</v>
      </c>
      <c r="B45" s="31">
        <f>'406453'!E3</f>
        <v>44540</v>
      </c>
      <c r="C45" s="84">
        <f>'406453'!A3</f>
        <v>406453</v>
      </c>
      <c r="D45" s="32" t="s">
        <v>126</v>
      </c>
      <c r="E45" s="32" t="s">
        <v>1040</v>
      </c>
      <c r="F45" s="33">
        <v>231</v>
      </c>
      <c r="G45" s="102">
        <f>'406453'!N234</f>
        <v>6188.5109999999995</v>
      </c>
      <c r="H45" s="108">
        <v>2530</v>
      </c>
      <c r="I45" s="109"/>
      <c r="J45" s="34">
        <f t="shared" si="0"/>
        <v>15656932.829999998</v>
      </c>
      <c r="L45"/>
    </row>
    <row r="46" spans="1:12" ht="48" customHeight="1" x14ac:dyDescent="0.25">
      <c r="A46" s="30">
        <f t="shared" si="1"/>
        <v>29</v>
      </c>
      <c r="B46" s="31">
        <f>'403962'!E3</f>
        <v>44541</v>
      </c>
      <c r="C46" s="84">
        <f>'403962'!A3</f>
        <v>403962</v>
      </c>
      <c r="D46" s="32" t="s">
        <v>126</v>
      </c>
      <c r="E46" s="32" t="s">
        <v>1040</v>
      </c>
      <c r="F46" s="33">
        <v>66</v>
      </c>
      <c r="G46" s="102">
        <f>'403962'!N69</f>
        <v>1560.7465</v>
      </c>
      <c r="H46" s="108">
        <v>2530</v>
      </c>
      <c r="I46" s="109"/>
      <c r="J46" s="34">
        <f t="shared" ref="J46:J49" si="3">G46*H46</f>
        <v>3948688.645</v>
      </c>
      <c r="L46"/>
    </row>
    <row r="47" spans="1:12" ht="48" customHeight="1" x14ac:dyDescent="0.25">
      <c r="A47" s="30">
        <f t="shared" si="1"/>
        <v>30</v>
      </c>
      <c r="B47" s="31">
        <f>'406247'!E3</f>
        <v>44541</v>
      </c>
      <c r="C47" s="84">
        <f>'406247'!A3</f>
        <v>406247</v>
      </c>
      <c r="D47" s="32" t="s">
        <v>126</v>
      </c>
      <c r="E47" s="32" t="s">
        <v>1040</v>
      </c>
      <c r="F47" s="33">
        <v>20</v>
      </c>
      <c r="G47" s="102">
        <f>'406247'!N23</f>
        <v>477.37599999999998</v>
      </c>
      <c r="H47" s="108">
        <v>2530</v>
      </c>
      <c r="I47" s="109"/>
      <c r="J47" s="34">
        <f t="shared" si="3"/>
        <v>1207761.28</v>
      </c>
      <c r="L47"/>
    </row>
    <row r="48" spans="1:12" ht="48" customHeight="1" x14ac:dyDescent="0.25">
      <c r="A48" s="30">
        <f t="shared" si="1"/>
        <v>31</v>
      </c>
      <c r="B48" s="31">
        <f>'406460'!E3</f>
        <v>44541</v>
      </c>
      <c r="C48" s="84">
        <f>'406460'!A3</f>
        <v>406460</v>
      </c>
      <c r="D48" s="32" t="s">
        <v>126</v>
      </c>
      <c r="E48" s="32" t="s">
        <v>1040</v>
      </c>
      <c r="F48" s="33">
        <v>241</v>
      </c>
      <c r="G48" s="102">
        <f>'406460'!N244</f>
        <v>5207.648500000003</v>
      </c>
      <c r="H48" s="108">
        <v>2530</v>
      </c>
      <c r="I48" s="109"/>
      <c r="J48" s="34">
        <f t="shared" si="3"/>
        <v>13175350.705000008</v>
      </c>
      <c r="L48"/>
    </row>
    <row r="49" spans="1:12" ht="48" customHeight="1" x14ac:dyDescent="0.25">
      <c r="A49" s="30">
        <f t="shared" si="1"/>
        <v>32</v>
      </c>
      <c r="B49" s="31">
        <f>'403964'!E3</f>
        <v>44542</v>
      </c>
      <c r="C49" s="84">
        <f>'403964'!A3</f>
        <v>403964</v>
      </c>
      <c r="D49" s="32" t="s">
        <v>126</v>
      </c>
      <c r="E49" s="32" t="s">
        <v>1040</v>
      </c>
      <c r="F49" s="33">
        <v>61</v>
      </c>
      <c r="G49" s="102">
        <f>'403964'!N64</f>
        <v>1243.0052499999997</v>
      </c>
      <c r="H49" s="108">
        <v>2530</v>
      </c>
      <c r="I49" s="109"/>
      <c r="J49" s="34">
        <f t="shared" si="3"/>
        <v>3144803.2824999993</v>
      </c>
      <c r="L49"/>
    </row>
    <row r="50" spans="1:12" ht="48" customHeight="1" x14ac:dyDescent="0.25">
      <c r="A50" s="30">
        <f t="shared" si="1"/>
        <v>33</v>
      </c>
      <c r="B50" s="31">
        <f>'406246'!E3</f>
        <v>44542</v>
      </c>
      <c r="C50" s="84">
        <f>'406246'!A3</f>
        <v>406246</v>
      </c>
      <c r="D50" s="32" t="s">
        <v>126</v>
      </c>
      <c r="E50" s="32" t="s">
        <v>1040</v>
      </c>
      <c r="F50" s="33">
        <v>50</v>
      </c>
      <c r="G50" s="102">
        <f>'406246'!N53</f>
        <v>808.25950000000012</v>
      </c>
      <c r="H50" s="108">
        <v>2530</v>
      </c>
      <c r="I50" s="109"/>
      <c r="J50" s="34">
        <f t="shared" ref="J50:J66" si="4">G50*H50</f>
        <v>2044896.5350000004</v>
      </c>
      <c r="L50"/>
    </row>
    <row r="51" spans="1:12" ht="48" customHeight="1" x14ac:dyDescent="0.25">
      <c r="A51" s="30">
        <f t="shared" si="1"/>
        <v>34</v>
      </c>
      <c r="B51" s="31">
        <f>'406468'!E3</f>
        <v>44542</v>
      </c>
      <c r="C51" s="84">
        <f>'406468'!A3</f>
        <v>406468</v>
      </c>
      <c r="D51" s="32" t="s">
        <v>126</v>
      </c>
      <c r="E51" s="32" t="s">
        <v>1040</v>
      </c>
      <c r="F51" s="33">
        <v>208</v>
      </c>
      <c r="G51" s="102">
        <f>'406468'!N211</f>
        <v>3994.5460000000007</v>
      </c>
      <c r="H51" s="108">
        <v>2530</v>
      </c>
      <c r="I51" s="109"/>
      <c r="J51" s="34">
        <f t="shared" si="4"/>
        <v>10106201.380000003</v>
      </c>
      <c r="L51"/>
    </row>
    <row r="52" spans="1:12" ht="48" customHeight="1" x14ac:dyDescent="0.25">
      <c r="A52" s="30">
        <f t="shared" si="1"/>
        <v>35</v>
      </c>
      <c r="B52" s="31">
        <f>'403966'!E3</f>
        <v>44543</v>
      </c>
      <c r="C52" s="84">
        <f>'403966'!A3</f>
        <v>403966</v>
      </c>
      <c r="D52" s="32" t="s">
        <v>126</v>
      </c>
      <c r="E52" s="32" t="s">
        <v>1040</v>
      </c>
      <c r="F52" s="33">
        <v>94</v>
      </c>
      <c r="G52" s="102">
        <f>'403966'!N97</f>
        <v>2191.6050000000005</v>
      </c>
      <c r="H52" s="108">
        <v>2530</v>
      </c>
      <c r="I52" s="109"/>
      <c r="J52" s="34">
        <f t="shared" si="4"/>
        <v>5544760.6500000013</v>
      </c>
      <c r="L52"/>
    </row>
    <row r="53" spans="1:12" ht="48" customHeight="1" x14ac:dyDescent="0.25">
      <c r="A53" s="30">
        <f t="shared" si="1"/>
        <v>36</v>
      </c>
      <c r="B53" s="31">
        <f>'402435'!E3</f>
        <v>44543</v>
      </c>
      <c r="C53" s="84">
        <f>'402435'!A3</f>
        <v>402435</v>
      </c>
      <c r="D53" s="32" t="s">
        <v>126</v>
      </c>
      <c r="E53" s="32" t="s">
        <v>1040</v>
      </c>
      <c r="F53" s="33">
        <v>38</v>
      </c>
      <c r="G53" s="102">
        <f>'402435'!N41</f>
        <v>907.63325000000009</v>
      </c>
      <c r="H53" s="108">
        <v>2530</v>
      </c>
      <c r="I53" s="109"/>
      <c r="J53" s="34">
        <f t="shared" si="4"/>
        <v>2296312.1225000001</v>
      </c>
      <c r="L53"/>
    </row>
    <row r="54" spans="1:12" ht="48" customHeight="1" x14ac:dyDescent="0.25">
      <c r="A54" s="30">
        <f t="shared" si="1"/>
        <v>37</v>
      </c>
      <c r="B54" s="31">
        <f>'402436'!E3</f>
        <v>44543</v>
      </c>
      <c r="C54" s="84">
        <f>'402436'!A3</f>
        <v>402436</v>
      </c>
      <c r="D54" s="32" t="s">
        <v>126</v>
      </c>
      <c r="E54" s="32" t="s">
        <v>1040</v>
      </c>
      <c r="F54" s="33">
        <v>34</v>
      </c>
      <c r="G54" s="102">
        <f>'402436'!N38</f>
        <v>658.68999999999994</v>
      </c>
      <c r="H54" s="108">
        <v>2530</v>
      </c>
      <c r="I54" s="109"/>
      <c r="J54" s="34">
        <f t="shared" si="4"/>
        <v>1666485.7</v>
      </c>
      <c r="L54"/>
    </row>
    <row r="55" spans="1:12" ht="48" customHeight="1" x14ac:dyDescent="0.25">
      <c r="A55" s="30">
        <f t="shared" si="1"/>
        <v>38</v>
      </c>
      <c r="B55" s="31">
        <f>'402654'!E3</f>
        <v>44543</v>
      </c>
      <c r="C55" s="84">
        <f>'402654'!A3</f>
        <v>402654</v>
      </c>
      <c r="D55" s="32" t="s">
        <v>126</v>
      </c>
      <c r="E55" s="32" t="s">
        <v>1040</v>
      </c>
      <c r="F55" s="33">
        <v>220</v>
      </c>
      <c r="G55" s="102">
        <f>'402654'!N223</f>
        <v>4480.7729999999992</v>
      </c>
      <c r="H55" s="108">
        <v>2530</v>
      </c>
      <c r="I55" s="109"/>
      <c r="J55" s="34">
        <f t="shared" si="4"/>
        <v>11336355.689999998</v>
      </c>
      <c r="L55"/>
    </row>
    <row r="56" spans="1:12" ht="48" customHeight="1" x14ac:dyDescent="0.25">
      <c r="A56" s="30">
        <f t="shared" si="1"/>
        <v>39</v>
      </c>
      <c r="B56" s="31">
        <f>'403969'!E3</f>
        <v>44544</v>
      </c>
      <c r="C56" s="84">
        <f>'403969'!A3</f>
        <v>403969</v>
      </c>
      <c r="D56" s="32" t="s">
        <v>126</v>
      </c>
      <c r="E56" s="32" t="s">
        <v>1040</v>
      </c>
      <c r="F56" s="33">
        <v>40</v>
      </c>
      <c r="G56" s="102">
        <f>'403969'!N43</f>
        <v>1286.6767500000001</v>
      </c>
      <c r="H56" s="108">
        <v>2530</v>
      </c>
      <c r="I56" s="109"/>
      <c r="J56" s="34">
        <f t="shared" si="4"/>
        <v>3255292.1775000002</v>
      </c>
      <c r="L56"/>
    </row>
    <row r="57" spans="1:12" ht="48" customHeight="1" x14ac:dyDescent="0.25">
      <c r="A57" s="30">
        <f t="shared" si="1"/>
        <v>40</v>
      </c>
      <c r="B57" s="31">
        <f>'403970'!E3</f>
        <v>44544</v>
      </c>
      <c r="C57" s="84">
        <f>'403970'!A3</f>
        <v>403970</v>
      </c>
      <c r="D57" s="32" t="s">
        <v>126</v>
      </c>
      <c r="E57" s="32" t="s">
        <v>1040</v>
      </c>
      <c r="F57" s="33">
        <v>50</v>
      </c>
      <c r="G57" s="102">
        <f>'403970'!N53</f>
        <v>1304.67275</v>
      </c>
      <c r="H57" s="108">
        <v>2530</v>
      </c>
      <c r="I57" s="109"/>
      <c r="J57" s="34">
        <f t="shared" si="4"/>
        <v>3300822.0574999996</v>
      </c>
      <c r="L57"/>
    </row>
    <row r="58" spans="1:12" ht="48" customHeight="1" x14ac:dyDescent="0.25">
      <c r="A58" s="30">
        <f t="shared" si="1"/>
        <v>41</v>
      </c>
      <c r="B58" s="31">
        <f>'403971'!E3</f>
        <v>44544</v>
      </c>
      <c r="C58" s="84">
        <f>'403971'!A3</f>
        <v>403971</v>
      </c>
      <c r="D58" s="32" t="s">
        <v>126</v>
      </c>
      <c r="E58" s="32" t="s">
        <v>1040</v>
      </c>
      <c r="F58" s="33">
        <v>32</v>
      </c>
      <c r="G58" s="102">
        <f>'403971'!N35</f>
        <v>886.02674999999988</v>
      </c>
      <c r="H58" s="108">
        <v>2530</v>
      </c>
      <c r="I58" s="109"/>
      <c r="J58" s="34">
        <f t="shared" si="4"/>
        <v>2241647.6774999998</v>
      </c>
      <c r="L58"/>
    </row>
    <row r="59" spans="1:12" ht="48" customHeight="1" x14ac:dyDescent="0.25">
      <c r="A59" s="30">
        <f t="shared" si="1"/>
        <v>42</v>
      </c>
      <c r="B59" s="31">
        <f>'403973'!E3</f>
        <v>44544</v>
      </c>
      <c r="C59" s="84">
        <f>'403973'!A3</f>
        <v>403973</v>
      </c>
      <c r="D59" s="32" t="s">
        <v>126</v>
      </c>
      <c r="E59" s="32" t="s">
        <v>1040</v>
      </c>
      <c r="F59" s="33">
        <v>38</v>
      </c>
      <c r="G59" s="102">
        <f>'403973'!N41</f>
        <v>622.73025000000007</v>
      </c>
      <c r="H59" s="108">
        <v>2530</v>
      </c>
      <c r="I59" s="109"/>
      <c r="J59" s="34">
        <f t="shared" si="4"/>
        <v>1575507.5325000002</v>
      </c>
      <c r="L59"/>
    </row>
    <row r="60" spans="1:12" ht="48" customHeight="1" x14ac:dyDescent="0.25">
      <c r="A60" s="30">
        <f t="shared" si="1"/>
        <v>43</v>
      </c>
      <c r="B60" s="31">
        <f>'406095'!E3</f>
        <v>44544</v>
      </c>
      <c r="C60" s="84">
        <f>'406095'!A3</f>
        <v>406095</v>
      </c>
      <c r="D60" s="32" t="s">
        <v>126</v>
      </c>
      <c r="E60" s="32" t="s">
        <v>1040</v>
      </c>
      <c r="F60" s="33">
        <v>151</v>
      </c>
      <c r="G60" s="102">
        <f>'406095'!N154</f>
        <v>2878.6562499999986</v>
      </c>
      <c r="H60" s="108">
        <v>2530</v>
      </c>
      <c r="I60" s="109"/>
      <c r="J60" s="34">
        <f t="shared" si="4"/>
        <v>7283000.3124999963</v>
      </c>
      <c r="L60"/>
    </row>
    <row r="61" spans="1:12" ht="48" customHeight="1" x14ac:dyDescent="0.25">
      <c r="A61" s="30">
        <f t="shared" si="1"/>
        <v>44</v>
      </c>
      <c r="B61" s="31">
        <f>'402657'!E3</f>
        <v>44544</v>
      </c>
      <c r="C61" s="84">
        <f>'402657'!A3</f>
        <v>402657</v>
      </c>
      <c r="D61" s="32" t="s">
        <v>126</v>
      </c>
      <c r="E61" s="32" t="s">
        <v>1040</v>
      </c>
      <c r="F61" s="33">
        <v>439</v>
      </c>
      <c r="G61" s="102">
        <f>'402657'!N442</f>
        <v>8098.7695000000031</v>
      </c>
      <c r="H61" s="108">
        <v>2530</v>
      </c>
      <c r="I61" s="109"/>
      <c r="J61" s="34">
        <f t="shared" si="4"/>
        <v>20489886.835000008</v>
      </c>
      <c r="L61"/>
    </row>
    <row r="62" spans="1:12" ht="48" customHeight="1" x14ac:dyDescent="0.25">
      <c r="A62" s="30">
        <f t="shared" si="1"/>
        <v>45</v>
      </c>
      <c r="B62" s="31">
        <f>'403975'!E3</f>
        <v>44545</v>
      </c>
      <c r="C62" s="84">
        <f>'403975'!A3</f>
        <v>403975</v>
      </c>
      <c r="D62" s="32" t="s">
        <v>126</v>
      </c>
      <c r="E62" s="32" t="s">
        <v>1040</v>
      </c>
      <c r="F62" s="33">
        <v>122</v>
      </c>
      <c r="G62" s="102">
        <f>'403975'!N125</f>
        <v>3089.8852500000003</v>
      </c>
      <c r="H62" s="108">
        <v>2530</v>
      </c>
      <c r="I62" s="109"/>
      <c r="J62" s="34">
        <f t="shared" si="4"/>
        <v>7817409.682500001</v>
      </c>
      <c r="L62"/>
    </row>
    <row r="63" spans="1:12" ht="48" customHeight="1" x14ac:dyDescent="0.25">
      <c r="A63" s="30">
        <f t="shared" si="1"/>
        <v>46</v>
      </c>
      <c r="B63" s="31">
        <f>'403908'!E3</f>
        <v>44545</v>
      </c>
      <c r="C63" s="84">
        <f>'403908'!A3</f>
        <v>403908</v>
      </c>
      <c r="D63" s="32" t="s">
        <v>126</v>
      </c>
      <c r="E63" s="32" t="s">
        <v>1040</v>
      </c>
      <c r="F63" s="33">
        <v>44</v>
      </c>
      <c r="G63" s="102">
        <f>'403908'!N47</f>
        <v>858.87750000000005</v>
      </c>
      <c r="H63" s="108">
        <v>2530</v>
      </c>
      <c r="I63" s="109"/>
      <c r="J63" s="34">
        <f t="shared" si="4"/>
        <v>2172960.0750000002</v>
      </c>
      <c r="L63"/>
    </row>
    <row r="64" spans="1:12" ht="48" customHeight="1" x14ac:dyDescent="0.25">
      <c r="A64" s="30">
        <f t="shared" si="1"/>
        <v>47</v>
      </c>
      <c r="B64" s="31">
        <f>'403910'!E3</f>
        <v>44545</v>
      </c>
      <c r="C64" s="84">
        <f>'403910'!A3</f>
        <v>403910</v>
      </c>
      <c r="D64" s="32" t="s">
        <v>126</v>
      </c>
      <c r="E64" s="32" t="s">
        <v>1040</v>
      </c>
      <c r="F64" s="33">
        <v>75</v>
      </c>
      <c r="G64" s="102">
        <f>'403910'!N78</f>
        <v>919.87724999999989</v>
      </c>
      <c r="H64" s="108">
        <v>2530</v>
      </c>
      <c r="I64" s="109"/>
      <c r="J64" s="34">
        <f t="shared" si="4"/>
        <v>2327289.4424999999</v>
      </c>
      <c r="L64"/>
    </row>
    <row r="65" spans="1:12" ht="48" customHeight="1" x14ac:dyDescent="0.25">
      <c r="A65" s="30">
        <f t="shared" si="1"/>
        <v>48</v>
      </c>
      <c r="B65" s="31">
        <f>'402660'!E3</f>
        <v>44545</v>
      </c>
      <c r="C65" s="84">
        <f>'402660'!A3</f>
        <v>402660</v>
      </c>
      <c r="D65" s="32" t="s">
        <v>126</v>
      </c>
      <c r="E65" s="32" t="s">
        <v>1040</v>
      </c>
      <c r="F65" s="33">
        <v>420</v>
      </c>
      <c r="G65" s="102">
        <f>'402660'!N423</f>
        <v>8530.1785000000018</v>
      </c>
      <c r="H65" s="108">
        <v>2530</v>
      </c>
      <c r="I65" s="109"/>
      <c r="J65" s="34">
        <f t="shared" si="4"/>
        <v>21581351.605000004</v>
      </c>
      <c r="L65"/>
    </row>
    <row r="66" spans="1:12" ht="48" customHeight="1" x14ac:dyDescent="0.25">
      <c r="A66" s="30">
        <f t="shared" si="1"/>
        <v>49</v>
      </c>
      <c r="B66" s="31">
        <f>'402662'!E3</f>
        <v>44545</v>
      </c>
      <c r="C66" s="84">
        <f>'402662'!A3</f>
        <v>402662</v>
      </c>
      <c r="D66" s="32" t="s">
        <v>126</v>
      </c>
      <c r="E66" s="32" t="s">
        <v>1040</v>
      </c>
      <c r="F66" s="33">
        <v>7</v>
      </c>
      <c r="G66" s="102">
        <f>'402662'!N10</f>
        <v>106.9025</v>
      </c>
      <c r="H66" s="108">
        <v>2530</v>
      </c>
      <c r="I66" s="109"/>
      <c r="J66" s="34">
        <f t="shared" si="4"/>
        <v>270463.32500000001</v>
      </c>
      <c r="L66"/>
    </row>
    <row r="67" spans="1:12" ht="32.25" customHeight="1" thickBot="1" x14ac:dyDescent="0.3">
      <c r="A67" s="110" t="s">
        <v>30</v>
      </c>
      <c r="B67" s="111"/>
      <c r="C67" s="111"/>
      <c r="D67" s="111"/>
      <c r="E67" s="111"/>
      <c r="F67" s="111"/>
      <c r="G67" s="111"/>
      <c r="H67" s="111"/>
      <c r="I67" s="112"/>
      <c r="J67" s="35">
        <f>SUM(J18:J66)</f>
        <v>293284037.5850001</v>
      </c>
      <c r="L67" s="82">
        <f>'403954'!P76+'403744'!P231+'403956'!P62+'403957'!P20+'403748'!P228+'403749'!P9+'404358'!P78+'405802'!P218+'405804'!P54+'406111'!P62+'405811'!P241+'405813'!P9+'406112'!P76+'405818'!P272+'405820'!P13+'403959'!P28+'405826'!P92+'404047'!P67+'405831'!P216+'405833'!P79+'406114'!P70+'405840'!P258+'405842'!P28+'404381'!P68+'405847'!P255+'405849'!P22+'406116'!P72+'406453'!P239+'403962'!P74+'406247'!P28+'406460'!P249+'403964'!P69+'406246'!P58+'406468'!P216+'403966'!P102+'402435'!P46+'402436'!P43+'402654'!P228+'403969'!P48+'403970'!P58+'403971'!P40+'403973'!P46+'406095'!P159+'402657'!P447+'403975'!P130+'403908'!P52+'403910'!P83+'402660'!P428+'402662'!P15</f>
        <v>261316077.48823509</v>
      </c>
    </row>
    <row r="68" spans="1:12" x14ac:dyDescent="0.25">
      <c r="A68" s="113"/>
      <c r="B68" s="113"/>
      <c r="C68" s="36"/>
      <c r="D68" s="36"/>
      <c r="E68" s="36"/>
      <c r="F68" s="36"/>
      <c r="G68" s="36"/>
      <c r="H68" s="37"/>
      <c r="I68" s="37"/>
      <c r="J68" s="38"/>
    </row>
    <row r="69" spans="1:12" x14ac:dyDescent="0.25">
      <c r="A69" s="85"/>
      <c r="B69" s="85"/>
      <c r="C69" s="85"/>
      <c r="D69" s="85"/>
      <c r="E69" s="85"/>
      <c r="F69" s="85"/>
      <c r="G69" s="39" t="s">
        <v>51</v>
      </c>
      <c r="H69" s="39"/>
      <c r="I69" s="37"/>
      <c r="J69" s="38">
        <f>J67*10%</f>
        <v>29328403.75850001</v>
      </c>
      <c r="L69" s="40"/>
    </row>
    <row r="70" spans="1:12" x14ac:dyDescent="0.25">
      <c r="A70" s="85"/>
      <c r="B70" s="85"/>
      <c r="C70" s="85"/>
      <c r="D70" s="85"/>
      <c r="E70" s="85"/>
      <c r="F70" s="85"/>
      <c r="G70" s="92" t="s">
        <v>52</v>
      </c>
      <c r="H70" s="92"/>
      <c r="I70" s="93"/>
      <c r="J70" s="95">
        <f>J67-J69</f>
        <v>263955633.82650009</v>
      </c>
      <c r="L70" s="40"/>
    </row>
    <row r="71" spans="1:12" x14ac:dyDescent="0.25">
      <c r="A71" s="85"/>
      <c r="B71" s="85"/>
      <c r="C71" s="85"/>
      <c r="D71" s="85"/>
      <c r="E71" s="85"/>
      <c r="F71" s="85"/>
      <c r="G71" s="39" t="s">
        <v>31</v>
      </c>
      <c r="H71" s="39"/>
      <c r="I71" s="40" t="e">
        <f>#REF!*1%</f>
        <v>#REF!</v>
      </c>
      <c r="J71" s="38">
        <f>J70*1%</f>
        <v>2639556.3382650008</v>
      </c>
    </row>
    <row r="72" spans="1:12" ht="16.5" thickBot="1" x14ac:dyDescent="0.3">
      <c r="A72" s="85"/>
      <c r="B72" s="85"/>
      <c r="C72" s="85"/>
      <c r="D72" s="85"/>
      <c r="E72" s="85"/>
      <c r="F72" s="85"/>
      <c r="G72" s="94" t="s">
        <v>54</v>
      </c>
      <c r="H72" s="94"/>
      <c r="I72" s="41">
        <f>I68*10%</f>
        <v>0</v>
      </c>
      <c r="J72" s="41">
        <f>J70*2%</f>
        <v>5279112.6765300017</v>
      </c>
    </row>
    <row r="73" spans="1:12" x14ac:dyDescent="0.25">
      <c r="E73" s="17"/>
      <c r="F73" s="17"/>
      <c r="G73" s="42" t="s">
        <v>55</v>
      </c>
      <c r="H73" s="42"/>
      <c r="I73" s="43" t="e">
        <f>I67+I71</f>
        <v>#REF!</v>
      </c>
      <c r="J73" s="43">
        <f>J70+J71-J72</f>
        <v>261316077.48823509</v>
      </c>
    </row>
    <row r="74" spans="1:12" x14ac:dyDescent="0.25">
      <c r="E74" s="17"/>
      <c r="F74" s="17"/>
      <c r="G74" s="42"/>
      <c r="H74" s="42"/>
      <c r="I74" s="43"/>
      <c r="J74" s="43"/>
    </row>
    <row r="75" spans="1:12" x14ac:dyDescent="0.25">
      <c r="A75" s="17" t="s">
        <v>5561</v>
      </c>
      <c r="D75" s="17"/>
      <c r="E75" s="17"/>
      <c r="F75" s="17"/>
      <c r="G75" s="17"/>
      <c r="H75" s="42"/>
      <c r="I75" s="42"/>
      <c r="J75" s="43"/>
    </row>
    <row r="76" spans="1:12" x14ac:dyDescent="0.25">
      <c r="A76" s="44"/>
      <c r="D76" s="17"/>
      <c r="E76" s="17"/>
      <c r="F76" s="17"/>
      <c r="G76" s="17"/>
      <c r="H76" s="42"/>
      <c r="I76" s="42"/>
      <c r="J76" s="43"/>
    </row>
    <row r="77" spans="1:12" x14ac:dyDescent="0.25">
      <c r="D77" s="17"/>
      <c r="E77" s="17"/>
      <c r="F77" s="17"/>
      <c r="G77" s="17"/>
      <c r="H77" s="42"/>
      <c r="I77" s="42"/>
      <c r="J77" s="43"/>
    </row>
    <row r="78" spans="1:12" x14ac:dyDescent="0.25">
      <c r="A78" s="45" t="s">
        <v>33</v>
      </c>
    </row>
    <row r="79" spans="1:12" x14ac:dyDescent="0.25">
      <c r="A79" s="46" t="s">
        <v>34</v>
      </c>
      <c r="B79" s="47"/>
      <c r="C79" s="47"/>
      <c r="D79" s="48"/>
      <c r="E79" s="48"/>
      <c r="F79" s="48"/>
      <c r="G79" s="48"/>
    </row>
    <row r="80" spans="1:12" x14ac:dyDescent="0.25">
      <c r="A80" s="46" t="s">
        <v>35</v>
      </c>
      <c r="B80" s="47"/>
      <c r="C80" s="47"/>
      <c r="D80" s="48"/>
      <c r="E80" s="48"/>
      <c r="F80" s="48"/>
      <c r="G80" s="48"/>
    </row>
    <row r="81" spans="1:10" x14ac:dyDescent="0.25">
      <c r="A81" s="49" t="s">
        <v>36</v>
      </c>
      <c r="B81" s="50"/>
      <c r="C81" s="50"/>
      <c r="D81" s="48"/>
      <c r="E81" s="48"/>
      <c r="F81" s="48"/>
      <c r="G81" s="48"/>
    </row>
    <row r="82" spans="1:10" x14ac:dyDescent="0.25">
      <c r="A82" s="51" t="s">
        <v>8</v>
      </c>
      <c r="B82" s="52"/>
      <c r="C82" s="52"/>
      <c r="D82" s="48"/>
      <c r="E82" s="48"/>
      <c r="F82" s="48"/>
      <c r="G82" s="48"/>
    </row>
    <row r="83" spans="1:10" x14ac:dyDescent="0.25">
      <c r="A83" s="53"/>
      <c r="B83" s="53"/>
      <c r="C83" s="53"/>
    </row>
    <row r="84" spans="1:10" x14ac:dyDescent="0.25">
      <c r="H84" s="54" t="s">
        <v>37</v>
      </c>
      <c r="I84" s="116" t="str">
        <f>+J13</f>
        <v xml:space="preserve"> 04 Januari 2022</v>
      </c>
      <c r="J84" s="117"/>
    </row>
    <row r="88" spans="1:10" ht="18" customHeight="1" x14ac:dyDescent="0.25"/>
    <row r="89" spans="1:10" ht="17.25" customHeight="1" x14ac:dyDescent="0.25"/>
    <row r="91" spans="1:10" x14ac:dyDescent="0.25">
      <c r="H91" s="114" t="s">
        <v>38</v>
      </c>
      <c r="I91" s="114"/>
      <c r="J91" s="114"/>
    </row>
  </sheetData>
  <mergeCells count="58">
    <mergeCell ref="H57:I57"/>
    <mergeCell ref="H58:I58"/>
    <mergeCell ref="H59:I59"/>
    <mergeCell ref="H60:I60"/>
    <mergeCell ref="H66:I66"/>
    <mergeCell ref="H61:I61"/>
    <mergeCell ref="H62:I62"/>
    <mergeCell ref="H63:I63"/>
    <mergeCell ref="H64:I64"/>
    <mergeCell ref="H65:I65"/>
    <mergeCell ref="H41:I41"/>
    <mergeCell ref="I84:J84"/>
    <mergeCell ref="H42:I42"/>
    <mergeCell ref="H43:I43"/>
    <mergeCell ref="H44:I44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91:J91"/>
    <mergeCell ref="G14:H14"/>
    <mergeCell ref="G13:H13"/>
    <mergeCell ref="G12:H12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8:I38"/>
    <mergeCell ref="A10:J10"/>
    <mergeCell ref="H17:I17"/>
    <mergeCell ref="H18:I18"/>
    <mergeCell ref="A67:I67"/>
    <mergeCell ref="A68:B68"/>
    <mergeCell ref="H19:I19"/>
    <mergeCell ref="H20:I20"/>
    <mergeCell ref="H24:I24"/>
    <mergeCell ref="H22:I22"/>
    <mergeCell ref="H21:I21"/>
    <mergeCell ref="H25:I25"/>
    <mergeCell ref="H45:I45"/>
    <mergeCell ref="H23:I23"/>
    <mergeCell ref="H37:I37"/>
    <mergeCell ref="H39:I39"/>
    <mergeCell ref="H40:I4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9"/>
  <sheetViews>
    <sheetView zoomScale="110" zoomScaleNormal="110" workbookViewId="0">
      <pane xSplit="3" ySplit="2" topLeftCell="D44" activePane="bottomRight" state="frozen"/>
      <selection pane="topRight" activeCell="B1" sqref="B1"/>
      <selection pane="bottomLeft" activeCell="A3" sqref="A3"/>
      <selection pane="bottomRight" activeCell="H46" sqref="H4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405804</v>
      </c>
      <c r="B3" s="99" t="s">
        <v>936</v>
      </c>
      <c r="C3" s="9" t="s">
        <v>937</v>
      </c>
      <c r="D3" s="76" t="s">
        <v>126</v>
      </c>
      <c r="E3" s="13">
        <v>44533</v>
      </c>
      <c r="F3" s="76" t="s">
        <v>411</v>
      </c>
      <c r="G3" s="13">
        <v>44537</v>
      </c>
      <c r="H3" s="10" t="s">
        <v>412</v>
      </c>
      <c r="I3" s="1">
        <v>85</v>
      </c>
      <c r="J3" s="1">
        <v>50</v>
      </c>
      <c r="K3" s="1">
        <v>37</v>
      </c>
      <c r="L3" s="1">
        <v>25</v>
      </c>
      <c r="M3" s="80">
        <v>39.3125</v>
      </c>
      <c r="N3" s="8">
        <v>40</v>
      </c>
      <c r="O3" s="64">
        <v>2530</v>
      </c>
      <c r="P3" s="65">
        <f>Table224578910112345678910[[#This Row],[PEMBULATAN]]*O3</f>
        <v>101200</v>
      </c>
    </row>
    <row r="4" spans="1:16" ht="26.25" customHeight="1" x14ac:dyDescent="0.2">
      <c r="A4" s="14"/>
      <c r="B4" s="75" t="s">
        <v>938</v>
      </c>
      <c r="C4" s="73" t="s">
        <v>939</v>
      </c>
      <c r="D4" s="78" t="s">
        <v>126</v>
      </c>
      <c r="E4" s="13">
        <v>44533</v>
      </c>
      <c r="F4" s="76" t="s">
        <v>411</v>
      </c>
      <c r="G4" s="13">
        <v>44537</v>
      </c>
      <c r="H4" s="10" t="s">
        <v>412</v>
      </c>
      <c r="I4" s="16">
        <v>62</v>
      </c>
      <c r="J4" s="16">
        <v>42</v>
      </c>
      <c r="K4" s="16">
        <v>75</v>
      </c>
      <c r="L4" s="16">
        <v>31</v>
      </c>
      <c r="M4" s="81">
        <v>48.825000000000003</v>
      </c>
      <c r="N4" s="96">
        <v>48.825000000000003</v>
      </c>
      <c r="O4" s="64">
        <v>2530</v>
      </c>
      <c r="P4" s="65">
        <f>Table224578910112345678910[[#This Row],[PEMBULATAN]]*O4</f>
        <v>123527.25</v>
      </c>
    </row>
    <row r="5" spans="1:16" ht="26.25" customHeight="1" x14ac:dyDescent="0.2">
      <c r="A5" s="14"/>
      <c r="B5" s="75"/>
      <c r="C5" s="73" t="s">
        <v>940</v>
      </c>
      <c r="D5" s="78" t="s">
        <v>126</v>
      </c>
      <c r="E5" s="13">
        <v>44533</v>
      </c>
      <c r="F5" s="76" t="s">
        <v>411</v>
      </c>
      <c r="G5" s="13">
        <v>44537</v>
      </c>
      <c r="H5" s="10" t="s">
        <v>412</v>
      </c>
      <c r="I5" s="16">
        <v>62</v>
      </c>
      <c r="J5" s="16">
        <v>42</v>
      </c>
      <c r="K5" s="16">
        <v>75</v>
      </c>
      <c r="L5" s="16">
        <v>31</v>
      </c>
      <c r="M5" s="81">
        <v>48.825000000000003</v>
      </c>
      <c r="N5" s="96">
        <v>48.825000000000003</v>
      </c>
      <c r="O5" s="64">
        <v>2530</v>
      </c>
      <c r="P5" s="65">
        <f>Table224578910112345678910[[#This Row],[PEMBULATAN]]*O5</f>
        <v>123527.25</v>
      </c>
    </row>
    <row r="6" spans="1:16" ht="26.25" customHeight="1" x14ac:dyDescent="0.2">
      <c r="A6" s="14"/>
      <c r="B6" s="75"/>
      <c r="C6" s="73" t="s">
        <v>941</v>
      </c>
      <c r="D6" s="78" t="s">
        <v>126</v>
      </c>
      <c r="E6" s="13">
        <v>44533</v>
      </c>
      <c r="F6" s="76" t="s">
        <v>411</v>
      </c>
      <c r="G6" s="13">
        <v>44537</v>
      </c>
      <c r="H6" s="10" t="s">
        <v>412</v>
      </c>
      <c r="I6" s="16">
        <v>82</v>
      </c>
      <c r="J6" s="16">
        <v>45</v>
      </c>
      <c r="K6" s="16">
        <v>75</v>
      </c>
      <c r="L6" s="16">
        <v>15</v>
      </c>
      <c r="M6" s="81">
        <v>69.1875</v>
      </c>
      <c r="N6" s="96">
        <v>69.1875</v>
      </c>
      <c r="O6" s="64">
        <v>2530</v>
      </c>
      <c r="P6" s="65">
        <f>Table224578910112345678910[[#This Row],[PEMBULATAN]]*O6</f>
        <v>175044.375</v>
      </c>
    </row>
    <row r="7" spans="1:16" ht="26.25" customHeight="1" x14ac:dyDescent="0.2">
      <c r="A7" s="14"/>
      <c r="B7" s="75"/>
      <c r="C7" s="73" t="s">
        <v>942</v>
      </c>
      <c r="D7" s="78" t="s">
        <v>126</v>
      </c>
      <c r="E7" s="13">
        <v>44533</v>
      </c>
      <c r="F7" s="76" t="s">
        <v>411</v>
      </c>
      <c r="G7" s="13">
        <v>44537</v>
      </c>
      <c r="H7" s="10" t="s">
        <v>412</v>
      </c>
      <c r="I7" s="16">
        <v>47</v>
      </c>
      <c r="J7" s="16">
        <v>37</v>
      </c>
      <c r="K7" s="16">
        <v>44</v>
      </c>
      <c r="L7" s="16">
        <v>13</v>
      </c>
      <c r="M7" s="81">
        <v>19.129000000000001</v>
      </c>
      <c r="N7" s="96">
        <v>19.129000000000001</v>
      </c>
      <c r="O7" s="64">
        <v>2530</v>
      </c>
      <c r="P7" s="65">
        <f>Table224578910112345678910[[#This Row],[PEMBULATAN]]*O7</f>
        <v>48396.37</v>
      </c>
    </row>
    <row r="8" spans="1:16" ht="26.25" customHeight="1" x14ac:dyDescent="0.2">
      <c r="A8" s="14"/>
      <c r="B8" s="75"/>
      <c r="C8" s="73" t="s">
        <v>943</v>
      </c>
      <c r="D8" s="78" t="s">
        <v>126</v>
      </c>
      <c r="E8" s="13">
        <v>44533</v>
      </c>
      <c r="F8" s="76" t="s">
        <v>411</v>
      </c>
      <c r="G8" s="13">
        <v>44537</v>
      </c>
      <c r="H8" s="10" t="s">
        <v>412</v>
      </c>
      <c r="I8" s="16">
        <v>82</v>
      </c>
      <c r="J8" s="16">
        <v>45</v>
      </c>
      <c r="K8" s="16">
        <v>75</v>
      </c>
      <c r="L8" s="16">
        <v>15</v>
      </c>
      <c r="M8" s="81">
        <v>69.1875</v>
      </c>
      <c r="N8" s="96">
        <v>69.1875</v>
      </c>
      <c r="O8" s="64">
        <v>2530</v>
      </c>
      <c r="P8" s="65">
        <f>Table224578910112345678910[[#This Row],[PEMBULATAN]]*O8</f>
        <v>175044.375</v>
      </c>
    </row>
    <row r="9" spans="1:16" ht="26.25" customHeight="1" x14ac:dyDescent="0.2">
      <c r="A9" s="14"/>
      <c r="B9" s="75"/>
      <c r="C9" s="73" t="s">
        <v>944</v>
      </c>
      <c r="D9" s="78" t="s">
        <v>126</v>
      </c>
      <c r="E9" s="13">
        <v>44533</v>
      </c>
      <c r="F9" s="76" t="s">
        <v>411</v>
      </c>
      <c r="G9" s="13">
        <v>44537</v>
      </c>
      <c r="H9" s="10" t="s">
        <v>412</v>
      </c>
      <c r="I9" s="16">
        <v>82</v>
      </c>
      <c r="J9" s="16">
        <v>45</v>
      </c>
      <c r="K9" s="16">
        <v>75</v>
      </c>
      <c r="L9" s="16">
        <v>15</v>
      </c>
      <c r="M9" s="81">
        <v>69.1875</v>
      </c>
      <c r="N9" s="96">
        <v>69.1875</v>
      </c>
      <c r="O9" s="64">
        <v>2530</v>
      </c>
      <c r="P9" s="65">
        <f>Table224578910112345678910[[#This Row],[PEMBULATAN]]*O9</f>
        <v>175044.375</v>
      </c>
    </row>
    <row r="10" spans="1:16" ht="26.25" customHeight="1" x14ac:dyDescent="0.2">
      <c r="A10" s="14"/>
      <c r="B10" s="75"/>
      <c r="C10" s="73" t="s">
        <v>945</v>
      </c>
      <c r="D10" s="78" t="s">
        <v>126</v>
      </c>
      <c r="E10" s="13">
        <v>44533</v>
      </c>
      <c r="F10" s="76" t="s">
        <v>411</v>
      </c>
      <c r="G10" s="13">
        <v>44537</v>
      </c>
      <c r="H10" s="10" t="s">
        <v>412</v>
      </c>
      <c r="I10" s="16">
        <v>82</v>
      </c>
      <c r="J10" s="16">
        <v>45</v>
      </c>
      <c r="K10" s="16">
        <v>75</v>
      </c>
      <c r="L10" s="16">
        <v>15</v>
      </c>
      <c r="M10" s="81">
        <v>69.1875</v>
      </c>
      <c r="N10" s="96">
        <v>69.1875</v>
      </c>
      <c r="O10" s="64">
        <v>2530</v>
      </c>
      <c r="P10" s="65">
        <f>Table224578910112345678910[[#This Row],[PEMBULATAN]]*O10</f>
        <v>175044.375</v>
      </c>
    </row>
    <row r="11" spans="1:16" ht="26.25" customHeight="1" x14ac:dyDescent="0.2">
      <c r="A11" s="14"/>
      <c r="B11" s="75"/>
      <c r="C11" s="73" t="s">
        <v>946</v>
      </c>
      <c r="D11" s="78" t="s">
        <v>126</v>
      </c>
      <c r="E11" s="13">
        <v>44533</v>
      </c>
      <c r="F11" s="76" t="s">
        <v>411</v>
      </c>
      <c r="G11" s="13">
        <v>44537</v>
      </c>
      <c r="H11" s="10" t="s">
        <v>412</v>
      </c>
      <c r="I11" s="16">
        <v>62</v>
      </c>
      <c r="J11" s="16">
        <v>42</v>
      </c>
      <c r="K11" s="16">
        <v>75</v>
      </c>
      <c r="L11" s="16">
        <v>31</v>
      </c>
      <c r="M11" s="81">
        <v>48.825000000000003</v>
      </c>
      <c r="N11" s="96">
        <v>48.825000000000003</v>
      </c>
      <c r="O11" s="64">
        <v>2530</v>
      </c>
      <c r="P11" s="65">
        <f>Table224578910112345678910[[#This Row],[PEMBULATAN]]*O11</f>
        <v>123527.25</v>
      </c>
    </row>
    <row r="12" spans="1:16" ht="26.25" customHeight="1" x14ac:dyDescent="0.2">
      <c r="A12" s="14"/>
      <c r="B12" s="75"/>
      <c r="C12" s="73" t="s">
        <v>947</v>
      </c>
      <c r="D12" s="78" t="s">
        <v>126</v>
      </c>
      <c r="E12" s="13">
        <v>44533</v>
      </c>
      <c r="F12" s="76" t="s">
        <v>411</v>
      </c>
      <c r="G12" s="13">
        <v>44537</v>
      </c>
      <c r="H12" s="10" t="s">
        <v>412</v>
      </c>
      <c r="I12" s="16">
        <v>50</v>
      </c>
      <c r="J12" s="16">
        <v>45</v>
      </c>
      <c r="K12" s="16">
        <v>13</v>
      </c>
      <c r="L12" s="16">
        <v>4</v>
      </c>
      <c r="M12" s="81">
        <v>7.3125</v>
      </c>
      <c r="N12" s="96">
        <v>8</v>
      </c>
      <c r="O12" s="64">
        <v>2530</v>
      </c>
      <c r="P12" s="65">
        <f>Table224578910112345678910[[#This Row],[PEMBULATAN]]*O12</f>
        <v>20240</v>
      </c>
    </row>
    <row r="13" spans="1:16" ht="26.25" customHeight="1" x14ac:dyDescent="0.2">
      <c r="A13" s="14"/>
      <c r="B13" s="75"/>
      <c r="C13" s="73" t="s">
        <v>948</v>
      </c>
      <c r="D13" s="78" t="s">
        <v>126</v>
      </c>
      <c r="E13" s="13">
        <v>44533</v>
      </c>
      <c r="F13" s="76" t="s">
        <v>411</v>
      </c>
      <c r="G13" s="13">
        <v>44537</v>
      </c>
      <c r="H13" s="10" t="s">
        <v>412</v>
      </c>
      <c r="I13" s="16">
        <v>62</v>
      </c>
      <c r="J13" s="16">
        <v>42</v>
      </c>
      <c r="K13" s="16">
        <v>75</v>
      </c>
      <c r="L13" s="16">
        <v>31</v>
      </c>
      <c r="M13" s="81">
        <v>48.825000000000003</v>
      </c>
      <c r="N13" s="96">
        <v>48.825000000000003</v>
      </c>
      <c r="O13" s="64">
        <v>2530</v>
      </c>
      <c r="P13" s="65">
        <f>Table224578910112345678910[[#This Row],[PEMBULATAN]]*O13</f>
        <v>123527.25</v>
      </c>
    </row>
    <row r="14" spans="1:16" ht="26.25" customHeight="1" x14ac:dyDescent="0.2">
      <c r="A14" s="14"/>
      <c r="B14" s="75"/>
      <c r="C14" s="73" t="s">
        <v>949</v>
      </c>
      <c r="D14" s="78" t="s">
        <v>126</v>
      </c>
      <c r="E14" s="13">
        <v>44533</v>
      </c>
      <c r="F14" s="76" t="s">
        <v>411</v>
      </c>
      <c r="G14" s="13">
        <v>44537</v>
      </c>
      <c r="H14" s="10" t="s">
        <v>412</v>
      </c>
      <c r="I14" s="16">
        <v>62</v>
      </c>
      <c r="J14" s="16">
        <v>42</v>
      </c>
      <c r="K14" s="16">
        <v>75</v>
      </c>
      <c r="L14" s="16">
        <v>31</v>
      </c>
      <c r="M14" s="81">
        <v>48.825000000000003</v>
      </c>
      <c r="N14" s="96">
        <v>48.825000000000003</v>
      </c>
      <c r="O14" s="64">
        <v>2530</v>
      </c>
      <c r="P14" s="65">
        <f>Table224578910112345678910[[#This Row],[PEMBULATAN]]*O14</f>
        <v>123527.25</v>
      </c>
    </row>
    <row r="15" spans="1:16" ht="26.25" customHeight="1" x14ac:dyDescent="0.2">
      <c r="A15" s="14"/>
      <c r="B15" s="75"/>
      <c r="C15" s="73" t="s">
        <v>950</v>
      </c>
      <c r="D15" s="78" t="s">
        <v>126</v>
      </c>
      <c r="E15" s="13">
        <v>44533</v>
      </c>
      <c r="F15" s="76" t="s">
        <v>411</v>
      </c>
      <c r="G15" s="13">
        <v>44537</v>
      </c>
      <c r="H15" s="10" t="s">
        <v>412</v>
      </c>
      <c r="I15" s="16">
        <v>62</v>
      </c>
      <c r="J15" s="16">
        <v>42</v>
      </c>
      <c r="K15" s="16">
        <v>75</v>
      </c>
      <c r="L15" s="16">
        <v>31</v>
      </c>
      <c r="M15" s="81">
        <v>48.825000000000003</v>
      </c>
      <c r="N15" s="96">
        <v>48.825000000000003</v>
      </c>
      <c r="O15" s="64">
        <v>2530</v>
      </c>
      <c r="P15" s="65">
        <f>Table224578910112345678910[[#This Row],[PEMBULATAN]]*O15</f>
        <v>123527.25</v>
      </c>
    </row>
    <row r="16" spans="1:16" ht="26.25" customHeight="1" x14ac:dyDescent="0.2">
      <c r="A16" s="14"/>
      <c r="B16" s="75"/>
      <c r="C16" s="73" t="s">
        <v>951</v>
      </c>
      <c r="D16" s="78" t="s">
        <v>126</v>
      </c>
      <c r="E16" s="13">
        <v>44533</v>
      </c>
      <c r="F16" s="76" t="s">
        <v>411</v>
      </c>
      <c r="G16" s="13">
        <v>44537</v>
      </c>
      <c r="H16" s="10" t="s">
        <v>412</v>
      </c>
      <c r="I16" s="16">
        <v>62</v>
      </c>
      <c r="J16" s="16">
        <v>42</v>
      </c>
      <c r="K16" s="16">
        <v>75</v>
      </c>
      <c r="L16" s="16">
        <v>31</v>
      </c>
      <c r="M16" s="81">
        <v>48.825000000000003</v>
      </c>
      <c r="N16" s="96">
        <v>48.825000000000003</v>
      </c>
      <c r="O16" s="64">
        <v>2530</v>
      </c>
      <c r="P16" s="65">
        <f>Table224578910112345678910[[#This Row],[PEMBULATAN]]*O16</f>
        <v>123527.25</v>
      </c>
    </row>
    <row r="17" spans="1:16" ht="26.25" customHeight="1" x14ac:dyDescent="0.2">
      <c r="A17" s="14"/>
      <c r="B17" s="75"/>
      <c r="C17" s="73" t="s">
        <v>952</v>
      </c>
      <c r="D17" s="78" t="s">
        <v>126</v>
      </c>
      <c r="E17" s="13">
        <v>44533</v>
      </c>
      <c r="F17" s="76" t="s">
        <v>411</v>
      </c>
      <c r="G17" s="13">
        <v>44537</v>
      </c>
      <c r="H17" s="10" t="s">
        <v>412</v>
      </c>
      <c r="I17" s="16">
        <v>55</v>
      </c>
      <c r="J17" s="16">
        <v>70</v>
      </c>
      <c r="K17" s="16">
        <v>57</v>
      </c>
      <c r="L17" s="16">
        <v>14</v>
      </c>
      <c r="M17" s="81">
        <v>54.862499999999997</v>
      </c>
      <c r="N17" s="96">
        <v>54.862499999999997</v>
      </c>
      <c r="O17" s="64">
        <v>2530</v>
      </c>
      <c r="P17" s="65">
        <f>Table224578910112345678910[[#This Row],[PEMBULATAN]]*O17</f>
        <v>138802.125</v>
      </c>
    </row>
    <row r="18" spans="1:16" ht="26.25" customHeight="1" x14ac:dyDescent="0.2">
      <c r="A18" s="14"/>
      <c r="B18" s="75"/>
      <c r="C18" s="73" t="s">
        <v>953</v>
      </c>
      <c r="D18" s="78" t="s">
        <v>126</v>
      </c>
      <c r="E18" s="13">
        <v>44533</v>
      </c>
      <c r="F18" s="76" t="s">
        <v>411</v>
      </c>
      <c r="G18" s="13">
        <v>44537</v>
      </c>
      <c r="H18" s="10" t="s">
        <v>412</v>
      </c>
      <c r="I18" s="16">
        <v>62</v>
      </c>
      <c r="J18" s="16">
        <v>42</v>
      </c>
      <c r="K18" s="16">
        <v>75</v>
      </c>
      <c r="L18" s="16">
        <v>31</v>
      </c>
      <c r="M18" s="81">
        <v>48.825000000000003</v>
      </c>
      <c r="N18" s="96">
        <v>48.825000000000003</v>
      </c>
      <c r="O18" s="64">
        <v>2530</v>
      </c>
      <c r="P18" s="65">
        <f>Table224578910112345678910[[#This Row],[PEMBULATAN]]*O18</f>
        <v>123527.25</v>
      </c>
    </row>
    <row r="19" spans="1:16" ht="26.25" customHeight="1" x14ac:dyDescent="0.2">
      <c r="A19" s="14"/>
      <c r="B19" s="75"/>
      <c r="C19" s="73" t="s">
        <v>954</v>
      </c>
      <c r="D19" s="78" t="s">
        <v>126</v>
      </c>
      <c r="E19" s="13">
        <v>44533</v>
      </c>
      <c r="F19" s="76" t="s">
        <v>411</v>
      </c>
      <c r="G19" s="13">
        <v>44537</v>
      </c>
      <c r="H19" s="10" t="s">
        <v>412</v>
      </c>
      <c r="I19" s="16">
        <v>50</v>
      </c>
      <c r="J19" s="16">
        <v>45</v>
      </c>
      <c r="K19" s="16">
        <v>13</v>
      </c>
      <c r="L19" s="16">
        <v>4</v>
      </c>
      <c r="M19" s="81">
        <v>7.3125</v>
      </c>
      <c r="N19" s="72">
        <v>8</v>
      </c>
      <c r="O19" s="64">
        <v>2530</v>
      </c>
      <c r="P19" s="65">
        <f>Table224578910112345678910[[#This Row],[PEMBULATAN]]*O19</f>
        <v>20240</v>
      </c>
    </row>
    <row r="20" spans="1:16" ht="26.25" customHeight="1" x14ac:dyDescent="0.2">
      <c r="A20" s="14"/>
      <c r="B20" s="75"/>
      <c r="C20" s="73" t="s">
        <v>955</v>
      </c>
      <c r="D20" s="78" t="s">
        <v>126</v>
      </c>
      <c r="E20" s="13">
        <v>44533</v>
      </c>
      <c r="F20" s="76" t="s">
        <v>411</v>
      </c>
      <c r="G20" s="13">
        <v>44537</v>
      </c>
      <c r="H20" s="10" t="s">
        <v>412</v>
      </c>
      <c r="I20" s="16">
        <v>50</v>
      </c>
      <c r="J20" s="16">
        <v>45</v>
      </c>
      <c r="K20" s="16">
        <v>13</v>
      </c>
      <c r="L20" s="16">
        <v>4</v>
      </c>
      <c r="M20" s="81">
        <v>7.3125</v>
      </c>
      <c r="N20" s="72">
        <v>8</v>
      </c>
      <c r="O20" s="64">
        <v>2530</v>
      </c>
      <c r="P20" s="65">
        <f>Table224578910112345678910[[#This Row],[PEMBULATAN]]*O20</f>
        <v>20240</v>
      </c>
    </row>
    <row r="21" spans="1:16" ht="26.25" customHeight="1" x14ac:dyDescent="0.2">
      <c r="A21" s="14"/>
      <c r="B21" s="75"/>
      <c r="C21" s="73" t="s">
        <v>956</v>
      </c>
      <c r="D21" s="78" t="s">
        <v>126</v>
      </c>
      <c r="E21" s="13">
        <v>44533</v>
      </c>
      <c r="F21" s="76" t="s">
        <v>411</v>
      </c>
      <c r="G21" s="13">
        <v>44537</v>
      </c>
      <c r="H21" s="10" t="s">
        <v>412</v>
      </c>
      <c r="I21" s="16">
        <v>50</v>
      </c>
      <c r="J21" s="16">
        <v>45</v>
      </c>
      <c r="K21" s="16">
        <v>13</v>
      </c>
      <c r="L21" s="16">
        <v>4</v>
      </c>
      <c r="M21" s="81">
        <v>7.3125</v>
      </c>
      <c r="N21" s="72">
        <v>8</v>
      </c>
      <c r="O21" s="64">
        <v>2530</v>
      </c>
      <c r="P21" s="65">
        <f>Table224578910112345678910[[#This Row],[PEMBULATAN]]*O21</f>
        <v>20240</v>
      </c>
    </row>
    <row r="22" spans="1:16" ht="26.25" customHeight="1" x14ac:dyDescent="0.2">
      <c r="A22" s="14"/>
      <c r="B22" s="75"/>
      <c r="C22" s="73" t="s">
        <v>957</v>
      </c>
      <c r="D22" s="78" t="s">
        <v>126</v>
      </c>
      <c r="E22" s="13">
        <v>44533</v>
      </c>
      <c r="F22" s="76" t="s">
        <v>411</v>
      </c>
      <c r="G22" s="13">
        <v>44537</v>
      </c>
      <c r="H22" s="10" t="s">
        <v>412</v>
      </c>
      <c r="I22" s="16">
        <v>43</v>
      </c>
      <c r="J22" s="16">
        <v>35</v>
      </c>
      <c r="K22" s="16">
        <v>29</v>
      </c>
      <c r="L22" s="16">
        <v>9</v>
      </c>
      <c r="M22" s="81">
        <v>10.911250000000001</v>
      </c>
      <c r="N22" s="96">
        <v>10.911250000000001</v>
      </c>
      <c r="O22" s="64">
        <v>2530</v>
      </c>
      <c r="P22" s="65">
        <f>Table224578910112345678910[[#This Row],[PEMBULATAN]]*O22</f>
        <v>27605.462500000001</v>
      </c>
    </row>
    <row r="23" spans="1:16" ht="26.25" customHeight="1" x14ac:dyDescent="0.2">
      <c r="A23" s="14"/>
      <c r="B23" s="75"/>
      <c r="C23" s="73" t="s">
        <v>958</v>
      </c>
      <c r="D23" s="78" t="s">
        <v>126</v>
      </c>
      <c r="E23" s="13">
        <v>44533</v>
      </c>
      <c r="F23" s="76" t="s">
        <v>411</v>
      </c>
      <c r="G23" s="13">
        <v>44537</v>
      </c>
      <c r="H23" s="10" t="s">
        <v>412</v>
      </c>
      <c r="I23" s="16">
        <v>43</v>
      </c>
      <c r="J23" s="16">
        <v>35</v>
      </c>
      <c r="K23" s="16">
        <v>29</v>
      </c>
      <c r="L23" s="16">
        <v>9</v>
      </c>
      <c r="M23" s="81">
        <v>10.911250000000001</v>
      </c>
      <c r="N23" s="96">
        <v>10.911250000000001</v>
      </c>
      <c r="O23" s="64">
        <v>2530</v>
      </c>
      <c r="P23" s="65">
        <f>Table224578910112345678910[[#This Row],[PEMBULATAN]]*O23</f>
        <v>27605.462500000001</v>
      </c>
    </row>
    <row r="24" spans="1:16" ht="26.25" customHeight="1" x14ac:dyDescent="0.2">
      <c r="A24" s="14"/>
      <c r="B24" s="75"/>
      <c r="C24" s="73" t="s">
        <v>959</v>
      </c>
      <c r="D24" s="78" t="s">
        <v>126</v>
      </c>
      <c r="E24" s="13">
        <v>44533</v>
      </c>
      <c r="F24" s="76" t="s">
        <v>411</v>
      </c>
      <c r="G24" s="13">
        <v>44537</v>
      </c>
      <c r="H24" s="10" t="s">
        <v>412</v>
      </c>
      <c r="I24" s="16">
        <v>50</v>
      </c>
      <c r="J24" s="16">
        <v>45</v>
      </c>
      <c r="K24" s="16">
        <v>13</v>
      </c>
      <c r="L24" s="16">
        <v>4</v>
      </c>
      <c r="M24" s="81">
        <v>7.3125</v>
      </c>
      <c r="N24" s="72">
        <v>8</v>
      </c>
      <c r="O24" s="64">
        <v>2530</v>
      </c>
      <c r="P24" s="65">
        <f>Table224578910112345678910[[#This Row],[PEMBULATAN]]*O24</f>
        <v>20240</v>
      </c>
    </row>
    <row r="25" spans="1:16" ht="26.25" customHeight="1" x14ac:dyDescent="0.2">
      <c r="A25" s="14"/>
      <c r="B25" s="75"/>
      <c r="C25" s="73" t="s">
        <v>960</v>
      </c>
      <c r="D25" s="78" t="s">
        <v>126</v>
      </c>
      <c r="E25" s="13">
        <v>44533</v>
      </c>
      <c r="F25" s="76" t="s">
        <v>411</v>
      </c>
      <c r="G25" s="13">
        <v>44537</v>
      </c>
      <c r="H25" s="10" t="s">
        <v>412</v>
      </c>
      <c r="I25" s="16">
        <v>40</v>
      </c>
      <c r="J25" s="16">
        <v>30</v>
      </c>
      <c r="K25" s="16">
        <v>15</v>
      </c>
      <c r="L25" s="16">
        <v>10</v>
      </c>
      <c r="M25" s="81">
        <v>4.5</v>
      </c>
      <c r="N25" s="72">
        <v>11</v>
      </c>
      <c r="O25" s="64">
        <v>2530</v>
      </c>
      <c r="P25" s="65">
        <f>Table224578910112345678910[[#This Row],[PEMBULATAN]]*O25</f>
        <v>27830</v>
      </c>
    </row>
    <row r="26" spans="1:16" ht="26.25" customHeight="1" x14ac:dyDescent="0.2">
      <c r="A26" s="14"/>
      <c r="B26" s="75"/>
      <c r="C26" s="73" t="s">
        <v>961</v>
      </c>
      <c r="D26" s="78" t="s">
        <v>126</v>
      </c>
      <c r="E26" s="13">
        <v>44533</v>
      </c>
      <c r="F26" s="76" t="s">
        <v>411</v>
      </c>
      <c r="G26" s="13">
        <v>44537</v>
      </c>
      <c r="H26" s="10" t="s">
        <v>412</v>
      </c>
      <c r="I26" s="16">
        <v>50</v>
      </c>
      <c r="J26" s="16">
        <v>45</v>
      </c>
      <c r="K26" s="16">
        <v>13</v>
      </c>
      <c r="L26" s="16">
        <v>4</v>
      </c>
      <c r="M26" s="81">
        <v>7.3125</v>
      </c>
      <c r="N26" s="72">
        <v>8</v>
      </c>
      <c r="O26" s="64">
        <v>2530</v>
      </c>
      <c r="P26" s="65">
        <f>Table224578910112345678910[[#This Row],[PEMBULATAN]]*O26</f>
        <v>20240</v>
      </c>
    </row>
    <row r="27" spans="1:16" ht="26.25" customHeight="1" x14ac:dyDescent="0.2">
      <c r="A27" s="14"/>
      <c r="B27" s="75"/>
      <c r="C27" s="73" t="s">
        <v>962</v>
      </c>
      <c r="D27" s="78" t="s">
        <v>126</v>
      </c>
      <c r="E27" s="13">
        <v>44533</v>
      </c>
      <c r="F27" s="76" t="s">
        <v>411</v>
      </c>
      <c r="G27" s="13">
        <v>44537</v>
      </c>
      <c r="H27" s="10" t="s">
        <v>412</v>
      </c>
      <c r="I27" s="16">
        <v>60</v>
      </c>
      <c r="J27" s="16">
        <v>18</v>
      </c>
      <c r="K27" s="16">
        <v>18</v>
      </c>
      <c r="L27" s="16">
        <v>9</v>
      </c>
      <c r="M27" s="81">
        <v>4.8600000000000003</v>
      </c>
      <c r="N27" s="72">
        <v>9</v>
      </c>
      <c r="O27" s="64">
        <v>2530</v>
      </c>
      <c r="P27" s="65">
        <f>Table224578910112345678910[[#This Row],[PEMBULATAN]]*O27</f>
        <v>22770</v>
      </c>
    </row>
    <row r="28" spans="1:16" ht="26.25" customHeight="1" x14ac:dyDescent="0.2">
      <c r="A28" s="14"/>
      <c r="B28" s="75"/>
      <c r="C28" s="73" t="s">
        <v>963</v>
      </c>
      <c r="D28" s="78" t="s">
        <v>126</v>
      </c>
      <c r="E28" s="13">
        <v>44533</v>
      </c>
      <c r="F28" s="76" t="s">
        <v>411</v>
      </c>
      <c r="G28" s="13">
        <v>44537</v>
      </c>
      <c r="H28" s="10" t="s">
        <v>412</v>
      </c>
      <c r="I28" s="16">
        <v>60</v>
      </c>
      <c r="J28" s="16">
        <v>18</v>
      </c>
      <c r="K28" s="16">
        <v>18</v>
      </c>
      <c r="L28" s="16">
        <v>9</v>
      </c>
      <c r="M28" s="81">
        <v>4.8600000000000003</v>
      </c>
      <c r="N28" s="72">
        <v>9</v>
      </c>
      <c r="O28" s="64">
        <v>2530</v>
      </c>
      <c r="P28" s="65">
        <f>Table224578910112345678910[[#This Row],[PEMBULATAN]]*O28</f>
        <v>22770</v>
      </c>
    </row>
    <row r="29" spans="1:16" ht="26.25" customHeight="1" x14ac:dyDescent="0.2">
      <c r="A29" s="14"/>
      <c r="B29" s="75"/>
      <c r="C29" s="73" t="s">
        <v>964</v>
      </c>
      <c r="D29" s="78" t="s">
        <v>126</v>
      </c>
      <c r="E29" s="13">
        <v>44533</v>
      </c>
      <c r="F29" s="76" t="s">
        <v>411</v>
      </c>
      <c r="G29" s="13">
        <v>44537</v>
      </c>
      <c r="H29" s="10" t="s">
        <v>412</v>
      </c>
      <c r="I29" s="16">
        <v>36</v>
      </c>
      <c r="J29" s="16">
        <v>36</v>
      </c>
      <c r="K29" s="16">
        <v>20</v>
      </c>
      <c r="L29" s="16">
        <v>12</v>
      </c>
      <c r="M29" s="81">
        <v>6.48</v>
      </c>
      <c r="N29" s="72">
        <v>13</v>
      </c>
      <c r="O29" s="64">
        <v>2530</v>
      </c>
      <c r="P29" s="65">
        <f>Table224578910112345678910[[#This Row],[PEMBULATAN]]*O29</f>
        <v>32890</v>
      </c>
    </row>
    <row r="30" spans="1:16" ht="26.25" customHeight="1" x14ac:dyDescent="0.2">
      <c r="A30" s="14"/>
      <c r="B30" s="75"/>
      <c r="C30" s="73" t="s">
        <v>965</v>
      </c>
      <c r="D30" s="78" t="s">
        <v>126</v>
      </c>
      <c r="E30" s="13">
        <v>44533</v>
      </c>
      <c r="F30" s="76" t="s">
        <v>411</v>
      </c>
      <c r="G30" s="13">
        <v>44537</v>
      </c>
      <c r="H30" s="10" t="s">
        <v>412</v>
      </c>
      <c r="I30" s="16">
        <v>36</v>
      </c>
      <c r="J30" s="16">
        <v>23</v>
      </c>
      <c r="K30" s="16">
        <v>8</v>
      </c>
      <c r="L30" s="16">
        <v>3</v>
      </c>
      <c r="M30" s="81">
        <v>1.6559999999999999</v>
      </c>
      <c r="N30" s="72">
        <v>3</v>
      </c>
      <c r="O30" s="64">
        <v>2530</v>
      </c>
      <c r="P30" s="65">
        <f>Table224578910112345678910[[#This Row],[PEMBULATAN]]*O30</f>
        <v>7590</v>
      </c>
    </row>
    <row r="31" spans="1:16" ht="26.25" customHeight="1" x14ac:dyDescent="0.2">
      <c r="A31" s="14"/>
      <c r="B31" s="75"/>
      <c r="C31" s="73" t="s">
        <v>966</v>
      </c>
      <c r="D31" s="78" t="s">
        <v>126</v>
      </c>
      <c r="E31" s="13">
        <v>44533</v>
      </c>
      <c r="F31" s="76" t="s">
        <v>411</v>
      </c>
      <c r="G31" s="13">
        <v>44537</v>
      </c>
      <c r="H31" s="10" t="s">
        <v>412</v>
      </c>
      <c r="I31" s="16">
        <v>40</v>
      </c>
      <c r="J31" s="16">
        <v>40</v>
      </c>
      <c r="K31" s="16">
        <v>25</v>
      </c>
      <c r="L31" s="16">
        <v>11</v>
      </c>
      <c r="M31" s="81">
        <v>10</v>
      </c>
      <c r="N31" s="72">
        <v>11</v>
      </c>
      <c r="O31" s="64">
        <v>2530</v>
      </c>
      <c r="P31" s="65">
        <f>Table224578910112345678910[[#This Row],[PEMBULATAN]]*O31</f>
        <v>27830</v>
      </c>
    </row>
    <row r="32" spans="1:16" ht="26.25" customHeight="1" x14ac:dyDescent="0.2">
      <c r="A32" s="14"/>
      <c r="B32" s="75"/>
      <c r="C32" s="73" t="s">
        <v>967</v>
      </c>
      <c r="D32" s="78" t="s">
        <v>126</v>
      </c>
      <c r="E32" s="13">
        <v>44533</v>
      </c>
      <c r="F32" s="76" t="s">
        <v>411</v>
      </c>
      <c r="G32" s="13">
        <v>44537</v>
      </c>
      <c r="H32" s="10" t="s">
        <v>412</v>
      </c>
      <c r="I32" s="16">
        <v>50</v>
      </c>
      <c r="J32" s="16">
        <v>45</v>
      </c>
      <c r="K32" s="16">
        <v>13</v>
      </c>
      <c r="L32" s="16">
        <v>4</v>
      </c>
      <c r="M32" s="81">
        <v>7.3125</v>
      </c>
      <c r="N32" s="72">
        <v>8</v>
      </c>
      <c r="O32" s="64">
        <v>2530</v>
      </c>
      <c r="P32" s="65">
        <f>Table224578910112345678910[[#This Row],[PEMBULATAN]]*O32</f>
        <v>20240</v>
      </c>
    </row>
    <row r="33" spans="1:16" ht="26.25" customHeight="1" x14ac:dyDescent="0.2">
      <c r="A33" s="14"/>
      <c r="B33" s="75"/>
      <c r="C33" s="73" t="s">
        <v>968</v>
      </c>
      <c r="D33" s="78" t="s">
        <v>126</v>
      </c>
      <c r="E33" s="13">
        <v>44533</v>
      </c>
      <c r="F33" s="76" t="s">
        <v>411</v>
      </c>
      <c r="G33" s="13">
        <v>44537</v>
      </c>
      <c r="H33" s="10" t="s">
        <v>412</v>
      </c>
      <c r="I33" s="16">
        <v>50</v>
      </c>
      <c r="J33" s="16">
        <v>45</v>
      </c>
      <c r="K33" s="16">
        <v>13</v>
      </c>
      <c r="L33" s="16">
        <v>4</v>
      </c>
      <c r="M33" s="81">
        <v>7.3125</v>
      </c>
      <c r="N33" s="72">
        <v>8</v>
      </c>
      <c r="O33" s="64">
        <v>2530</v>
      </c>
      <c r="P33" s="65">
        <f>Table224578910112345678910[[#This Row],[PEMBULATAN]]*O33</f>
        <v>20240</v>
      </c>
    </row>
    <row r="34" spans="1:16" ht="26.25" customHeight="1" x14ac:dyDescent="0.2">
      <c r="A34" s="14"/>
      <c r="B34" s="75"/>
      <c r="C34" s="73" t="s">
        <v>969</v>
      </c>
      <c r="D34" s="78" t="s">
        <v>126</v>
      </c>
      <c r="E34" s="13">
        <v>44533</v>
      </c>
      <c r="F34" s="76" t="s">
        <v>411</v>
      </c>
      <c r="G34" s="13">
        <v>44537</v>
      </c>
      <c r="H34" s="10" t="s">
        <v>412</v>
      </c>
      <c r="I34" s="16">
        <v>50</v>
      </c>
      <c r="J34" s="16">
        <v>45</v>
      </c>
      <c r="K34" s="16">
        <v>13</v>
      </c>
      <c r="L34" s="16">
        <v>4</v>
      </c>
      <c r="M34" s="81">
        <v>7.3125</v>
      </c>
      <c r="N34" s="72">
        <v>8</v>
      </c>
      <c r="O34" s="64">
        <v>2530</v>
      </c>
      <c r="P34" s="65">
        <f>Table224578910112345678910[[#This Row],[PEMBULATAN]]*O34</f>
        <v>20240</v>
      </c>
    </row>
    <row r="35" spans="1:16" ht="26.25" customHeight="1" x14ac:dyDescent="0.2">
      <c r="A35" s="14"/>
      <c r="B35" s="75"/>
      <c r="C35" s="73" t="s">
        <v>970</v>
      </c>
      <c r="D35" s="78" t="s">
        <v>126</v>
      </c>
      <c r="E35" s="13">
        <v>44533</v>
      </c>
      <c r="F35" s="76" t="s">
        <v>411</v>
      </c>
      <c r="G35" s="13">
        <v>44537</v>
      </c>
      <c r="H35" s="10" t="s">
        <v>412</v>
      </c>
      <c r="I35" s="16">
        <v>50</v>
      </c>
      <c r="J35" s="16">
        <v>45</v>
      </c>
      <c r="K35" s="16">
        <v>13</v>
      </c>
      <c r="L35" s="16">
        <v>4</v>
      </c>
      <c r="M35" s="81">
        <v>7.3125</v>
      </c>
      <c r="N35" s="72">
        <v>8</v>
      </c>
      <c r="O35" s="64">
        <v>2530</v>
      </c>
      <c r="P35" s="65">
        <f>Table224578910112345678910[[#This Row],[PEMBULATAN]]*O35</f>
        <v>20240</v>
      </c>
    </row>
    <row r="36" spans="1:16" ht="26.25" customHeight="1" x14ac:dyDescent="0.2">
      <c r="A36" s="14"/>
      <c r="B36" s="75"/>
      <c r="C36" s="73" t="s">
        <v>971</v>
      </c>
      <c r="D36" s="78" t="s">
        <v>126</v>
      </c>
      <c r="E36" s="13">
        <v>44533</v>
      </c>
      <c r="F36" s="76" t="s">
        <v>411</v>
      </c>
      <c r="G36" s="13">
        <v>44537</v>
      </c>
      <c r="H36" s="10" t="s">
        <v>412</v>
      </c>
      <c r="I36" s="16">
        <v>78</v>
      </c>
      <c r="J36" s="16">
        <v>50</v>
      </c>
      <c r="K36" s="16">
        <v>10</v>
      </c>
      <c r="L36" s="16">
        <v>1</v>
      </c>
      <c r="M36" s="81">
        <v>9.75</v>
      </c>
      <c r="N36" s="96">
        <v>9.75</v>
      </c>
      <c r="O36" s="64">
        <v>2530</v>
      </c>
      <c r="P36" s="65">
        <f>Table224578910112345678910[[#This Row],[PEMBULATAN]]*O36</f>
        <v>24667.5</v>
      </c>
    </row>
    <row r="37" spans="1:16" ht="26.25" customHeight="1" x14ac:dyDescent="0.2">
      <c r="A37" s="14"/>
      <c r="B37" s="75"/>
      <c r="C37" s="73" t="s">
        <v>972</v>
      </c>
      <c r="D37" s="78" t="s">
        <v>126</v>
      </c>
      <c r="E37" s="13">
        <v>44533</v>
      </c>
      <c r="F37" s="76" t="s">
        <v>411</v>
      </c>
      <c r="G37" s="13">
        <v>44537</v>
      </c>
      <c r="H37" s="10" t="s">
        <v>412</v>
      </c>
      <c r="I37" s="16">
        <v>75</v>
      </c>
      <c r="J37" s="16">
        <v>82</v>
      </c>
      <c r="K37" s="16">
        <v>32</v>
      </c>
      <c r="L37" s="16">
        <v>4</v>
      </c>
      <c r="M37" s="81">
        <v>49.2</v>
      </c>
      <c r="N37" s="96">
        <v>49.2</v>
      </c>
      <c r="O37" s="64">
        <v>2530</v>
      </c>
      <c r="P37" s="65">
        <f>Table224578910112345678910[[#This Row],[PEMBULATAN]]*O37</f>
        <v>124476</v>
      </c>
    </row>
    <row r="38" spans="1:16" ht="26.25" customHeight="1" x14ac:dyDescent="0.2">
      <c r="A38" s="14"/>
      <c r="B38" s="75"/>
      <c r="C38" s="73" t="s">
        <v>973</v>
      </c>
      <c r="D38" s="78" t="s">
        <v>126</v>
      </c>
      <c r="E38" s="13">
        <v>44533</v>
      </c>
      <c r="F38" s="76" t="s">
        <v>411</v>
      </c>
      <c r="G38" s="13">
        <v>44537</v>
      </c>
      <c r="H38" s="10" t="s">
        <v>412</v>
      </c>
      <c r="I38" s="16">
        <v>56</v>
      </c>
      <c r="J38" s="16">
        <v>41</v>
      </c>
      <c r="K38" s="16">
        <v>27</v>
      </c>
      <c r="L38" s="16">
        <v>4</v>
      </c>
      <c r="M38" s="81">
        <v>15.497999999999999</v>
      </c>
      <c r="N38" s="72">
        <v>16</v>
      </c>
      <c r="O38" s="64">
        <v>2530</v>
      </c>
      <c r="P38" s="65">
        <f>Table224578910112345678910[[#This Row],[PEMBULATAN]]*O38</f>
        <v>40480</v>
      </c>
    </row>
    <row r="39" spans="1:16" ht="26.25" customHeight="1" x14ac:dyDescent="0.2">
      <c r="A39" s="14"/>
      <c r="B39" s="75"/>
      <c r="C39" s="73" t="s">
        <v>974</v>
      </c>
      <c r="D39" s="78" t="s">
        <v>126</v>
      </c>
      <c r="E39" s="13">
        <v>44533</v>
      </c>
      <c r="F39" s="76" t="s">
        <v>411</v>
      </c>
      <c r="G39" s="13">
        <v>44537</v>
      </c>
      <c r="H39" s="10" t="s">
        <v>412</v>
      </c>
      <c r="I39" s="16">
        <v>46</v>
      </c>
      <c r="J39" s="16">
        <v>36</v>
      </c>
      <c r="K39" s="16">
        <v>30</v>
      </c>
      <c r="L39" s="16">
        <v>12</v>
      </c>
      <c r="M39" s="81">
        <v>12.42</v>
      </c>
      <c r="N39" s="72">
        <v>13</v>
      </c>
      <c r="O39" s="64">
        <v>2530</v>
      </c>
      <c r="P39" s="65">
        <f>Table224578910112345678910[[#This Row],[PEMBULATAN]]*O39</f>
        <v>32890</v>
      </c>
    </row>
    <row r="40" spans="1:16" ht="26.25" customHeight="1" x14ac:dyDescent="0.2">
      <c r="A40" s="14"/>
      <c r="B40" s="75"/>
      <c r="C40" s="73" t="s">
        <v>975</v>
      </c>
      <c r="D40" s="78" t="s">
        <v>126</v>
      </c>
      <c r="E40" s="13">
        <v>44533</v>
      </c>
      <c r="F40" s="76" t="s">
        <v>411</v>
      </c>
      <c r="G40" s="13">
        <v>44537</v>
      </c>
      <c r="H40" s="10" t="s">
        <v>412</v>
      </c>
      <c r="I40" s="16">
        <v>40</v>
      </c>
      <c r="J40" s="16">
        <v>30</v>
      </c>
      <c r="K40" s="16">
        <v>15</v>
      </c>
      <c r="L40" s="16">
        <v>10</v>
      </c>
      <c r="M40" s="81">
        <v>4.5</v>
      </c>
      <c r="N40" s="72">
        <v>11</v>
      </c>
      <c r="O40" s="64">
        <v>2530</v>
      </c>
      <c r="P40" s="65">
        <f>Table224578910112345678910[[#This Row],[PEMBULATAN]]*O40</f>
        <v>27830</v>
      </c>
    </row>
    <row r="41" spans="1:16" ht="26.25" customHeight="1" x14ac:dyDescent="0.2">
      <c r="A41" s="14"/>
      <c r="B41" s="75"/>
      <c r="C41" s="73" t="s">
        <v>976</v>
      </c>
      <c r="D41" s="78" t="s">
        <v>126</v>
      </c>
      <c r="E41" s="13">
        <v>44533</v>
      </c>
      <c r="F41" s="76" t="s">
        <v>411</v>
      </c>
      <c r="G41" s="13">
        <v>44537</v>
      </c>
      <c r="H41" s="10" t="s">
        <v>412</v>
      </c>
      <c r="I41" s="16">
        <v>60</v>
      </c>
      <c r="J41" s="16">
        <v>40</v>
      </c>
      <c r="K41" s="16">
        <v>40</v>
      </c>
      <c r="L41" s="16">
        <v>4</v>
      </c>
      <c r="M41" s="81">
        <v>24</v>
      </c>
      <c r="N41" s="72">
        <v>24</v>
      </c>
      <c r="O41" s="64">
        <v>2530</v>
      </c>
      <c r="P41" s="65">
        <f>Table224578910112345678910[[#This Row],[PEMBULATAN]]*O41</f>
        <v>60720</v>
      </c>
    </row>
    <row r="42" spans="1:16" ht="26.25" customHeight="1" x14ac:dyDescent="0.2">
      <c r="A42" s="14"/>
      <c r="B42" s="75"/>
      <c r="C42" s="73" t="s">
        <v>977</v>
      </c>
      <c r="D42" s="78" t="s">
        <v>126</v>
      </c>
      <c r="E42" s="13">
        <v>44533</v>
      </c>
      <c r="F42" s="76" t="s">
        <v>411</v>
      </c>
      <c r="G42" s="13">
        <v>44537</v>
      </c>
      <c r="H42" s="10" t="s">
        <v>412</v>
      </c>
      <c r="I42" s="16">
        <v>46</v>
      </c>
      <c r="J42" s="16">
        <v>36</v>
      </c>
      <c r="K42" s="16">
        <v>30</v>
      </c>
      <c r="L42" s="16">
        <v>12</v>
      </c>
      <c r="M42" s="81">
        <v>12.42</v>
      </c>
      <c r="N42" s="72">
        <v>13</v>
      </c>
      <c r="O42" s="64">
        <v>2530</v>
      </c>
      <c r="P42" s="65">
        <f>Table224578910112345678910[[#This Row],[PEMBULATAN]]*O42</f>
        <v>32890</v>
      </c>
    </row>
    <row r="43" spans="1:16" ht="26.25" customHeight="1" x14ac:dyDescent="0.2">
      <c r="A43" s="14"/>
      <c r="B43" s="75"/>
      <c r="C43" s="73" t="s">
        <v>978</v>
      </c>
      <c r="D43" s="78" t="s">
        <v>126</v>
      </c>
      <c r="E43" s="13">
        <v>44533</v>
      </c>
      <c r="F43" s="76" t="s">
        <v>411</v>
      </c>
      <c r="G43" s="13">
        <v>44537</v>
      </c>
      <c r="H43" s="10" t="s">
        <v>412</v>
      </c>
      <c r="I43" s="16">
        <v>23</v>
      </c>
      <c r="J43" s="16">
        <v>19</v>
      </c>
      <c r="K43" s="16">
        <v>20</v>
      </c>
      <c r="L43" s="16">
        <v>3</v>
      </c>
      <c r="M43" s="81">
        <v>2.1850000000000001</v>
      </c>
      <c r="N43" s="72">
        <v>3</v>
      </c>
      <c r="O43" s="64">
        <v>2530</v>
      </c>
      <c r="P43" s="65">
        <f>Table224578910112345678910[[#This Row],[PEMBULATAN]]*O43</f>
        <v>7590</v>
      </c>
    </row>
    <row r="44" spans="1:16" ht="26.25" customHeight="1" x14ac:dyDescent="0.2">
      <c r="A44" s="14"/>
      <c r="B44" s="75"/>
      <c r="C44" s="73" t="s">
        <v>979</v>
      </c>
      <c r="D44" s="78" t="s">
        <v>126</v>
      </c>
      <c r="E44" s="13">
        <v>44533</v>
      </c>
      <c r="F44" s="76" t="s">
        <v>411</v>
      </c>
      <c r="G44" s="13">
        <v>44537</v>
      </c>
      <c r="H44" s="10" t="s">
        <v>412</v>
      </c>
      <c r="I44" s="16">
        <v>42</v>
      </c>
      <c r="J44" s="16">
        <v>28</v>
      </c>
      <c r="K44" s="16">
        <v>24</v>
      </c>
      <c r="L44" s="16">
        <v>10</v>
      </c>
      <c r="M44" s="81">
        <v>7.056</v>
      </c>
      <c r="N44" s="72">
        <v>10</v>
      </c>
      <c r="O44" s="64">
        <v>2530</v>
      </c>
      <c r="P44" s="65">
        <f>Table224578910112345678910[[#This Row],[PEMBULATAN]]*O44</f>
        <v>25300</v>
      </c>
    </row>
    <row r="45" spans="1:16" ht="26.25" customHeight="1" x14ac:dyDescent="0.2">
      <c r="A45" s="14"/>
      <c r="B45" s="75"/>
      <c r="C45" s="73" t="s">
        <v>980</v>
      </c>
      <c r="D45" s="78" t="s">
        <v>126</v>
      </c>
      <c r="E45" s="13">
        <v>44533</v>
      </c>
      <c r="F45" s="76" t="s">
        <v>411</v>
      </c>
      <c r="G45" s="13">
        <v>44537</v>
      </c>
      <c r="H45" s="10" t="s">
        <v>412</v>
      </c>
      <c r="I45" s="16">
        <v>45</v>
      </c>
      <c r="J45" s="16">
        <v>35</v>
      </c>
      <c r="K45" s="16">
        <v>16</v>
      </c>
      <c r="L45" s="16">
        <v>1</v>
      </c>
      <c r="M45" s="81">
        <v>6.3</v>
      </c>
      <c r="N45" s="72">
        <v>7</v>
      </c>
      <c r="O45" s="64">
        <v>2530</v>
      </c>
      <c r="P45" s="65">
        <f>Table224578910112345678910[[#This Row],[PEMBULATAN]]*O45</f>
        <v>17710</v>
      </c>
    </row>
    <row r="46" spans="1:16" ht="26.25" customHeight="1" x14ac:dyDescent="0.2">
      <c r="A46" s="14"/>
      <c r="B46" s="75"/>
      <c r="C46" s="73" t="s">
        <v>981</v>
      </c>
      <c r="D46" s="78" t="s">
        <v>126</v>
      </c>
      <c r="E46" s="13">
        <v>44533</v>
      </c>
      <c r="F46" s="76" t="s">
        <v>411</v>
      </c>
      <c r="G46" s="13">
        <v>44537</v>
      </c>
      <c r="H46" s="10" t="s">
        <v>412</v>
      </c>
      <c r="I46" s="16">
        <v>55</v>
      </c>
      <c r="J46" s="16">
        <v>40</v>
      </c>
      <c r="K46" s="16">
        <v>10</v>
      </c>
      <c r="L46" s="16">
        <v>10</v>
      </c>
      <c r="M46" s="81">
        <v>5.5</v>
      </c>
      <c r="N46" s="72">
        <v>11</v>
      </c>
      <c r="O46" s="64">
        <v>2530</v>
      </c>
      <c r="P46" s="65">
        <f>Table224578910112345678910[[#This Row],[PEMBULATAN]]*O46</f>
        <v>27830</v>
      </c>
    </row>
    <row r="47" spans="1:16" ht="26.25" customHeight="1" x14ac:dyDescent="0.2">
      <c r="A47" s="14"/>
      <c r="B47" s="75"/>
      <c r="C47" s="73" t="s">
        <v>982</v>
      </c>
      <c r="D47" s="78" t="s">
        <v>126</v>
      </c>
      <c r="E47" s="13">
        <v>44533</v>
      </c>
      <c r="F47" s="76" t="s">
        <v>411</v>
      </c>
      <c r="G47" s="13">
        <v>44537</v>
      </c>
      <c r="H47" s="10" t="s">
        <v>412</v>
      </c>
      <c r="I47" s="16">
        <v>38</v>
      </c>
      <c r="J47" s="16">
        <v>28</v>
      </c>
      <c r="K47" s="16">
        <v>15</v>
      </c>
      <c r="L47" s="16">
        <v>10</v>
      </c>
      <c r="M47" s="81">
        <v>3.99</v>
      </c>
      <c r="N47" s="72">
        <v>10</v>
      </c>
      <c r="O47" s="64">
        <v>2530</v>
      </c>
      <c r="P47" s="65">
        <f>Table224578910112345678910[[#This Row],[PEMBULATAN]]*O47</f>
        <v>25300</v>
      </c>
    </row>
    <row r="48" spans="1:16" ht="26.25" customHeight="1" x14ac:dyDescent="0.2">
      <c r="A48" s="14"/>
      <c r="B48" s="75"/>
      <c r="C48" s="73" t="s">
        <v>983</v>
      </c>
      <c r="D48" s="78" t="s">
        <v>126</v>
      </c>
      <c r="E48" s="13">
        <v>44533</v>
      </c>
      <c r="F48" s="76" t="s">
        <v>411</v>
      </c>
      <c r="G48" s="13">
        <v>44537</v>
      </c>
      <c r="H48" s="10" t="s">
        <v>412</v>
      </c>
      <c r="I48" s="16">
        <v>45</v>
      </c>
      <c r="J48" s="16">
        <v>35</v>
      </c>
      <c r="K48" s="16">
        <v>17</v>
      </c>
      <c r="L48" s="16">
        <v>10</v>
      </c>
      <c r="M48" s="81">
        <v>6.6937499999999996</v>
      </c>
      <c r="N48" s="72">
        <v>10</v>
      </c>
      <c r="O48" s="64">
        <v>2530</v>
      </c>
      <c r="P48" s="65">
        <f>Table224578910112345678910[[#This Row],[PEMBULATAN]]*O48</f>
        <v>25300</v>
      </c>
    </row>
    <row r="49" spans="1:16" ht="22.5" customHeight="1" x14ac:dyDescent="0.2">
      <c r="A49" s="118" t="s">
        <v>30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20"/>
      <c r="M49" s="79">
        <f>SUBTOTAL(109,Table224578910112345678910[KG VOLUME])</f>
        <v>1067.4702500000001</v>
      </c>
      <c r="N49" s="68">
        <f>SUM(N3:N48)</f>
        <v>1126.114</v>
      </c>
      <c r="O49" s="121">
        <f>SUM(P3:P48)</f>
        <v>2849068.42</v>
      </c>
      <c r="P49" s="122"/>
    </row>
    <row r="50" spans="1:16" ht="18" customHeight="1" x14ac:dyDescent="0.2">
      <c r="A50" s="86"/>
      <c r="B50" s="56" t="s">
        <v>42</v>
      </c>
      <c r="C50" s="55"/>
      <c r="D50" s="57" t="s">
        <v>43</v>
      </c>
      <c r="E50" s="86"/>
      <c r="F50" s="86"/>
      <c r="G50" s="86"/>
      <c r="H50" s="86"/>
      <c r="I50" s="86"/>
      <c r="J50" s="86"/>
      <c r="K50" s="86"/>
      <c r="L50" s="86"/>
      <c r="M50" s="87"/>
      <c r="N50" s="88" t="s">
        <v>51</v>
      </c>
      <c r="O50" s="89"/>
      <c r="P50" s="89">
        <f>O49*10%</f>
        <v>284906.842</v>
      </c>
    </row>
    <row r="51" spans="1:16" ht="18" customHeight="1" thickBot="1" x14ac:dyDescent="0.25">
      <c r="A51" s="86"/>
      <c r="B51" s="56"/>
      <c r="C51" s="55"/>
      <c r="D51" s="57"/>
      <c r="E51" s="86"/>
      <c r="F51" s="86"/>
      <c r="G51" s="86"/>
      <c r="H51" s="86"/>
      <c r="I51" s="86"/>
      <c r="J51" s="86"/>
      <c r="K51" s="86"/>
      <c r="L51" s="86"/>
      <c r="M51" s="87"/>
      <c r="N51" s="90" t="s">
        <v>52</v>
      </c>
      <c r="O51" s="91"/>
      <c r="P51" s="91">
        <f>O49-P50</f>
        <v>2564161.5779999997</v>
      </c>
    </row>
    <row r="52" spans="1:16" ht="18" customHeight="1" x14ac:dyDescent="0.2">
      <c r="A52" s="11"/>
      <c r="H52" s="63"/>
      <c r="N52" s="62" t="s">
        <v>31</v>
      </c>
      <c r="P52" s="69">
        <f>P51*1%</f>
        <v>25641.615779999996</v>
      </c>
    </row>
    <row r="53" spans="1:16" ht="18" customHeight="1" thickBot="1" x14ac:dyDescent="0.25">
      <c r="A53" s="11"/>
      <c r="H53" s="63"/>
      <c r="N53" s="62" t="s">
        <v>53</v>
      </c>
      <c r="P53" s="71">
        <f>P51*2%</f>
        <v>51283.231559999993</v>
      </c>
    </row>
    <row r="54" spans="1:16" ht="18" customHeight="1" x14ac:dyDescent="0.2">
      <c r="A54" s="11"/>
      <c r="H54" s="63"/>
      <c r="N54" s="66" t="s">
        <v>32</v>
      </c>
      <c r="O54" s="67"/>
      <c r="P54" s="70">
        <f>P51+P52-P53</f>
        <v>2538519.9622199996</v>
      </c>
    </row>
    <row r="56" spans="1:16" x14ac:dyDescent="0.2">
      <c r="A56" s="11"/>
      <c r="H56" s="63"/>
      <c r="P56" s="71"/>
    </row>
    <row r="57" spans="1:16" x14ac:dyDescent="0.2">
      <c r="A57" s="11"/>
      <c r="H57" s="63"/>
      <c r="O57" s="58"/>
      <c r="P57" s="71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</sheetData>
  <mergeCells count="2">
    <mergeCell ref="A49:L49"/>
    <mergeCell ref="O49:P49"/>
  </mergeCells>
  <conditionalFormatting sqref="B3:B48">
    <cfRule type="duplicateValues" dxfId="723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8" sqref="O5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406111</v>
      </c>
      <c r="B3" s="74" t="s">
        <v>984</v>
      </c>
      <c r="C3" s="9" t="s">
        <v>985</v>
      </c>
      <c r="D3" s="76" t="s">
        <v>126</v>
      </c>
      <c r="E3" s="13">
        <v>44534</v>
      </c>
      <c r="F3" s="76" t="s">
        <v>411</v>
      </c>
      <c r="G3" s="13">
        <v>44537</v>
      </c>
      <c r="H3" s="77" t="s">
        <v>412</v>
      </c>
      <c r="I3" s="1">
        <v>28</v>
      </c>
      <c r="J3" s="1">
        <v>18</v>
      </c>
      <c r="K3" s="1">
        <v>4</v>
      </c>
      <c r="L3" s="1">
        <v>1</v>
      </c>
      <c r="M3" s="80">
        <v>0.504</v>
      </c>
      <c r="N3" s="8">
        <v>2</v>
      </c>
      <c r="O3" s="64">
        <v>2530</v>
      </c>
      <c r="P3" s="65">
        <f>Table22457891011234567891011[[#This Row],[PEMBULATAN]]*O3</f>
        <v>5060</v>
      </c>
    </row>
    <row r="4" spans="1:16" ht="26.25" customHeight="1" x14ac:dyDescent="0.2">
      <c r="A4" s="14"/>
      <c r="B4" s="75"/>
      <c r="C4" s="73" t="s">
        <v>986</v>
      </c>
      <c r="D4" s="78" t="s">
        <v>126</v>
      </c>
      <c r="E4" s="13">
        <v>44534</v>
      </c>
      <c r="F4" s="76" t="s">
        <v>411</v>
      </c>
      <c r="G4" s="13">
        <v>44537</v>
      </c>
      <c r="H4" s="77" t="s">
        <v>412</v>
      </c>
      <c r="I4" s="16">
        <v>54</v>
      </c>
      <c r="J4" s="16">
        <v>54</v>
      </c>
      <c r="K4" s="16">
        <v>30</v>
      </c>
      <c r="L4" s="16">
        <v>2</v>
      </c>
      <c r="M4" s="81">
        <v>21.87</v>
      </c>
      <c r="N4" s="96">
        <v>21.87</v>
      </c>
      <c r="O4" s="64">
        <v>2530</v>
      </c>
      <c r="P4" s="65">
        <f>Table22457891011234567891011[[#This Row],[PEMBULATAN]]*O4</f>
        <v>55331.100000000006</v>
      </c>
    </row>
    <row r="5" spans="1:16" ht="26.25" customHeight="1" x14ac:dyDescent="0.2">
      <c r="A5" s="14"/>
      <c r="B5" s="75"/>
      <c r="C5" s="73" t="s">
        <v>987</v>
      </c>
      <c r="D5" s="78" t="s">
        <v>126</v>
      </c>
      <c r="E5" s="13">
        <v>44534</v>
      </c>
      <c r="F5" s="76" t="s">
        <v>411</v>
      </c>
      <c r="G5" s="13">
        <v>44537</v>
      </c>
      <c r="H5" s="77" t="s">
        <v>412</v>
      </c>
      <c r="I5" s="16">
        <v>82</v>
      </c>
      <c r="J5" s="16">
        <v>30</v>
      </c>
      <c r="K5" s="16">
        <v>30</v>
      </c>
      <c r="L5" s="16">
        <v>5</v>
      </c>
      <c r="M5" s="81">
        <v>18.45</v>
      </c>
      <c r="N5" s="96">
        <v>19</v>
      </c>
      <c r="O5" s="64">
        <v>2530</v>
      </c>
      <c r="P5" s="65">
        <f>Table22457891011234567891011[[#This Row],[PEMBULATAN]]*O5</f>
        <v>48070</v>
      </c>
    </row>
    <row r="6" spans="1:16" ht="26.25" customHeight="1" x14ac:dyDescent="0.2">
      <c r="A6" s="14"/>
      <c r="B6" s="75"/>
      <c r="C6" s="73" t="s">
        <v>988</v>
      </c>
      <c r="D6" s="78" t="s">
        <v>126</v>
      </c>
      <c r="E6" s="13">
        <v>44534</v>
      </c>
      <c r="F6" s="76" t="s">
        <v>411</v>
      </c>
      <c r="G6" s="13">
        <v>44537</v>
      </c>
      <c r="H6" s="77" t="s">
        <v>412</v>
      </c>
      <c r="I6" s="16">
        <v>70</v>
      </c>
      <c r="J6" s="16">
        <v>32</v>
      </c>
      <c r="K6" s="16">
        <v>26</v>
      </c>
      <c r="L6" s="16">
        <v>3</v>
      </c>
      <c r="M6" s="81">
        <v>14.56</v>
      </c>
      <c r="N6" s="96">
        <v>14.56</v>
      </c>
      <c r="O6" s="64">
        <v>2530</v>
      </c>
      <c r="P6" s="65">
        <f>Table22457891011234567891011[[#This Row],[PEMBULATAN]]*O6</f>
        <v>36836.800000000003</v>
      </c>
    </row>
    <row r="7" spans="1:16" ht="26.25" customHeight="1" x14ac:dyDescent="0.2">
      <c r="A7" s="14"/>
      <c r="B7" s="75"/>
      <c r="C7" s="73" t="s">
        <v>989</v>
      </c>
      <c r="D7" s="78" t="s">
        <v>126</v>
      </c>
      <c r="E7" s="13">
        <v>44534</v>
      </c>
      <c r="F7" s="76" t="s">
        <v>411</v>
      </c>
      <c r="G7" s="13">
        <v>44537</v>
      </c>
      <c r="H7" s="77" t="s">
        <v>412</v>
      </c>
      <c r="I7" s="16">
        <v>101</v>
      </c>
      <c r="J7" s="16">
        <v>51</v>
      </c>
      <c r="K7" s="16">
        <v>30</v>
      </c>
      <c r="L7" s="16">
        <v>8</v>
      </c>
      <c r="M7" s="81">
        <v>38.6325</v>
      </c>
      <c r="N7" s="96">
        <v>38.6325</v>
      </c>
      <c r="O7" s="64">
        <v>2530</v>
      </c>
      <c r="P7" s="65">
        <f>Table22457891011234567891011[[#This Row],[PEMBULATAN]]*O7</f>
        <v>97740.225000000006</v>
      </c>
    </row>
    <row r="8" spans="1:16" ht="26.25" customHeight="1" x14ac:dyDescent="0.2">
      <c r="A8" s="14"/>
      <c r="B8" s="75"/>
      <c r="C8" s="73" t="s">
        <v>990</v>
      </c>
      <c r="D8" s="78" t="s">
        <v>126</v>
      </c>
      <c r="E8" s="13">
        <v>44534</v>
      </c>
      <c r="F8" s="76" t="s">
        <v>411</v>
      </c>
      <c r="G8" s="13">
        <v>44537</v>
      </c>
      <c r="H8" s="77" t="s">
        <v>412</v>
      </c>
      <c r="I8" s="16">
        <v>60</v>
      </c>
      <c r="J8" s="16">
        <v>40</v>
      </c>
      <c r="K8" s="16">
        <v>24</v>
      </c>
      <c r="L8" s="16">
        <v>6</v>
      </c>
      <c r="M8" s="81">
        <v>14.4</v>
      </c>
      <c r="N8" s="96">
        <v>15</v>
      </c>
      <c r="O8" s="64">
        <v>2530</v>
      </c>
      <c r="P8" s="65">
        <f>Table22457891011234567891011[[#This Row],[PEMBULATAN]]*O8</f>
        <v>37950</v>
      </c>
    </row>
    <row r="9" spans="1:16" ht="26.25" customHeight="1" x14ac:dyDescent="0.2">
      <c r="A9" s="14"/>
      <c r="B9" s="75"/>
      <c r="C9" s="73" t="s">
        <v>991</v>
      </c>
      <c r="D9" s="78" t="s">
        <v>126</v>
      </c>
      <c r="E9" s="13">
        <v>44534</v>
      </c>
      <c r="F9" s="76" t="s">
        <v>411</v>
      </c>
      <c r="G9" s="13">
        <v>44537</v>
      </c>
      <c r="H9" s="77" t="s">
        <v>412</v>
      </c>
      <c r="I9" s="16">
        <v>41</v>
      </c>
      <c r="J9" s="16">
        <v>23</v>
      </c>
      <c r="K9" s="16">
        <v>20</v>
      </c>
      <c r="L9" s="16">
        <v>1</v>
      </c>
      <c r="M9" s="81">
        <v>4.7149999999999999</v>
      </c>
      <c r="N9" s="96">
        <v>4.7149999999999999</v>
      </c>
      <c r="O9" s="64">
        <v>2530</v>
      </c>
      <c r="P9" s="65">
        <f>Table22457891011234567891011[[#This Row],[PEMBULATAN]]*O9</f>
        <v>11928.949999999999</v>
      </c>
    </row>
    <row r="10" spans="1:16" ht="26.25" customHeight="1" x14ac:dyDescent="0.2">
      <c r="A10" s="14"/>
      <c r="B10" s="75"/>
      <c r="C10" s="73" t="s">
        <v>992</v>
      </c>
      <c r="D10" s="78" t="s">
        <v>126</v>
      </c>
      <c r="E10" s="13">
        <v>44534</v>
      </c>
      <c r="F10" s="76" t="s">
        <v>411</v>
      </c>
      <c r="G10" s="13">
        <v>44537</v>
      </c>
      <c r="H10" s="77" t="s">
        <v>412</v>
      </c>
      <c r="I10" s="16">
        <v>87</v>
      </c>
      <c r="J10" s="16">
        <v>61</v>
      </c>
      <c r="K10" s="16">
        <v>30</v>
      </c>
      <c r="L10" s="16">
        <v>8</v>
      </c>
      <c r="M10" s="81">
        <v>39.802500000000002</v>
      </c>
      <c r="N10" s="96">
        <v>39.802500000000002</v>
      </c>
      <c r="O10" s="64">
        <v>2530</v>
      </c>
      <c r="P10" s="65">
        <f>Table22457891011234567891011[[#This Row],[PEMBULATAN]]*O10</f>
        <v>100700.32500000001</v>
      </c>
    </row>
    <row r="11" spans="1:16" ht="26.25" customHeight="1" x14ac:dyDescent="0.2">
      <c r="A11" s="14"/>
      <c r="B11" s="75"/>
      <c r="C11" s="73" t="s">
        <v>993</v>
      </c>
      <c r="D11" s="78" t="s">
        <v>126</v>
      </c>
      <c r="E11" s="13">
        <v>44534</v>
      </c>
      <c r="F11" s="76" t="s">
        <v>411</v>
      </c>
      <c r="G11" s="13">
        <v>44537</v>
      </c>
      <c r="H11" s="77" t="s">
        <v>412</v>
      </c>
      <c r="I11" s="16">
        <v>100</v>
      </c>
      <c r="J11" s="16">
        <v>51</v>
      </c>
      <c r="K11" s="16">
        <v>30</v>
      </c>
      <c r="L11" s="16">
        <v>12</v>
      </c>
      <c r="M11" s="81">
        <v>38.25</v>
      </c>
      <c r="N11" s="96">
        <v>38.25</v>
      </c>
      <c r="O11" s="64">
        <v>2530</v>
      </c>
      <c r="P11" s="65">
        <f>Table22457891011234567891011[[#This Row],[PEMBULATAN]]*O11</f>
        <v>96772.5</v>
      </c>
    </row>
    <row r="12" spans="1:16" ht="26.25" customHeight="1" x14ac:dyDescent="0.2">
      <c r="A12" s="14"/>
      <c r="B12" s="75"/>
      <c r="C12" s="73" t="s">
        <v>994</v>
      </c>
      <c r="D12" s="78" t="s">
        <v>126</v>
      </c>
      <c r="E12" s="13">
        <v>44534</v>
      </c>
      <c r="F12" s="76" t="s">
        <v>411</v>
      </c>
      <c r="G12" s="13">
        <v>44537</v>
      </c>
      <c r="H12" s="77" t="s">
        <v>412</v>
      </c>
      <c r="I12" s="16">
        <v>30</v>
      </c>
      <c r="J12" s="16">
        <v>20</v>
      </c>
      <c r="K12" s="16">
        <v>14</v>
      </c>
      <c r="L12" s="16">
        <v>1</v>
      </c>
      <c r="M12" s="81">
        <v>2.1</v>
      </c>
      <c r="N12" s="96">
        <v>2.1</v>
      </c>
      <c r="O12" s="64">
        <v>2530</v>
      </c>
      <c r="P12" s="65">
        <f>Table22457891011234567891011[[#This Row],[PEMBULATAN]]*O12</f>
        <v>5313</v>
      </c>
    </row>
    <row r="13" spans="1:16" ht="26.25" customHeight="1" x14ac:dyDescent="0.2">
      <c r="A13" s="14"/>
      <c r="B13" s="75"/>
      <c r="C13" s="73" t="s">
        <v>995</v>
      </c>
      <c r="D13" s="78" t="s">
        <v>126</v>
      </c>
      <c r="E13" s="13">
        <v>44534</v>
      </c>
      <c r="F13" s="76" t="s">
        <v>411</v>
      </c>
      <c r="G13" s="13">
        <v>44537</v>
      </c>
      <c r="H13" s="77" t="s">
        <v>412</v>
      </c>
      <c r="I13" s="16">
        <v>47</v>
      </c>
      <c r="J13" s="16">
        <v>40</v>
      </c>
      <c r="K13" s="16">
        <v>23</v>
      </c>
      <c r="L13" s="16">
        <v>3</v>
      </c>
      <c r="M13" s="81">
        <v>10.81</v>
      </c>
      <c r="N13" s="96">
        <v>10.81</v>
      </c>
      <c r="O13" s="64">
        <v>2530</v>
      </c>
      <c r="P13" s="65">
        <f>Table22457891011234567891011[[#This Row],[PEMBULATAN]]*O13</f>
        <v>27349.300000000003</v>
      </c>
    </row>
    <row r="14" spans="1:16" ht="26.25" customHeight="1" x14ac:dyDescent="0.2">
      <c r="A14" s="14"/>
      <c r="B14" s="75"/>
      <c r="C14" s="73" t="s">
        <v>996</v>
      </c>
      <c r="D14" s="78" t="s">
        <v>126</v>
      </c>
      <c r="E14" s="13">
        <v>44534</v>
      </c>
      <c r="F14" s="76" t="s">
        <v>411</v>
      </c>
      <c r="G14" s="13">
        <v>44537</v>
      </c>
      <c r="H14" s="77" t="s">
        <v>412</v>
      </c>
      <c r="I14" s="16">
        <v>50</v>
      </c>
      <c r="J14" s="16">
        <v>26</v>
      </c>
      <c r="K14" s="16">
        <v>13</v>
      </c>
      <c r="L14" s="16">
        <v>2</v>
      </c>
      <c r="M14" s="81">
        <v>4.2249999999999996</v>
      </c>
      <c r="N14" s="96">
        <v>4.2249999999999996</v>
      </c>
      <c r="O14" s="64">
        <v>2530</v>
      </c>
      <c r="P14" s="65">
        <f>Table22457891011234567891011[[#This Row],[PEMBULATAN]]*O14</f>
        <v>10689.25</v>
      </c>
    </row>
    <row r="15" spans="1:16" ht="26.25" customHeight="1" x14ac:dyDescent="0.2">
      <c r="A15" s="14"/>
      <c r="B15" s="75"/>
      <c r="C15" s="73" t="s">
        <v>997</v>
      </c>
      <c r="D15" s="78" t="s">
        <v>126</v>
      </c>
      <c r="E15" s="13">
        <v>44534</v>
      </c>
      <c r="F15" s="76" t="s">
        <v>411</v>
      </c>
      <c r="G15" s="13">
        <v>44537</v>
      </c>
      <c r="H15" s="77" t="s">
        <v>412</v>
      </c>
      <c r="I15" s="16">
        <v>83</v>
      </c>
      <c r="J15" s="16">
        <v>52</v>
      </c>
      <c r="K15" s="16">
        <v>21</v>
      </c>
      <c r="L15" s="16">
        <v>9</v>
      </c>
      <c r="M15" s="81">
        <v>22.658999999999999</v>
      </c>
      <c r="N15" s="96">
        <v>22.658999999999999</v>
      </c>
      <c r="O15" s="64">
        <v>2530</v>
      </c>
      <c r="P15" s="65">
        <f>Table22457891011234567891011[[#This Row],[PEMBULATAN]]*O15</f>
        <v>57327.27</v>
      </c>
    </row>
    <row r="16" spans="1:16" ht="26.25" customHeight="1" x14ac:dyDescent="0.2">
      <c r="A16" s="14"/>
      <c r="B16" s="75"/>
      <c r="C16" s="73" t="s">
        <v>998</v>
      </c>
      <c r="D16" s="78" t="s">
        <v>126</v>
      </c>
      <c r="E16" s="13">
        <v>44534</v>
      </c>
      <c r="F16" s="76" t="s">
        <v>411</v>
      </c>
      <c r="G16" s="13">
        <v>44537</v>
      </c>
      <c r="H16" s="77" t="s">
        <v>412</v>
      </c>
      <c r="I16" s="16">
        <v>82</v>
      </c>
      <c r="J16" s="16">
        <v>60</v>
      </c>
      <c r="K16" s="16">
        <v>25</v>
      </c>
      <c r="L16" s="16">
        <v>15</v>
      </c>
      <c r="M16" s="81">
        <v>30.75</v>
      </c>
      <c r="N16" s="96">
        <v>30.75</v>
      </c>
      <c r="O16" s="64">
        <v>2530</v>
      </c>
      <c r="P16" s="65">
        <f>Table22457891011234567891011[[#This Row],[PEMBULATAN]]*O16</f>
        <v>77797.5</v>
      </c>
    </row>
    <row r="17" spans="1:16" ht="26.25" customHeight="1" x14ac:dyDescent="0.2">
      <c r="A17" s="14"/>
      <c r="B17" s="75"/>
      <c r="C17" s="73" t="s">
        <v>999</v>
      </c>
      <c r="D17" s="78" t="s">
        <v>126</v>
      </c>
      <c r="E17" s="13">
        <v>44534</v>
      </c>
      <c r="F17" s="76" t="s">
        <v>411</v>
      </c>
      <c r="G17" s="13">
        <v>44537</v>
      </c>
      <c r="H17" s="77" t="s">
        <v>412</v>
      </c>
      <c r="I17" s="16">
        <v>102</v>
      </c>
      <c r="J17" s="16">
        <v>50</v>
      </c>
      <c r="K17" s="16">
        <v>23</v>
      </c>
      <c r="L17" s="16">
        <v>30</v>
      </c>
      <c r="M17" s="81">
        <v>29.324999999999999</v>
      </c>
      <c r="N17" s="96">
        <v>31</v>
      </c>
      <c r="O17" s="64">
        <v>2530</v>
      </c>
      <c r="P17" s="65">
        <f>Table22457891011234567891011[[#This Row],[PEMBULATAN]]*O17</f>
        <v>78430</v>
      </c>
    </row>
    <row r="18" spans="1:16" ht="26.25" customHeight="1" x14ac:dyDescent="0.2">
      <c r="A18" s="14"/>
      <c r="B18" s="75"/>
      <c r="C18" s="73" t="s">
        <v>1000</v>
      </c>
      <c r="D18" s="78" t="s">
        <v>126</v>
      </c>
      <c r="E18" s="13">
        <v>44534</v>
      </c>
      <c r="F18" s="76" t="s">
        <v>411</v>
      </c>
      <c r="G18" s="13">
        <v>44537</v>
      </c>
      <c r="H18" s="77" t="s">
        <v>412</v>
      </c>
      <c r="I18" s="16">
        <v>73</v>
      </c>
      <c r="J18" s="16">
        <v>52</v>
      </c>
      <c r="K18" s="16">
        <v>20</v>
      </c>
      <c r="L18" s="16">
        <v>7</v>
      </c>
      <c r="M18" s="81">
        <v>18.98</v>
      </c>
      <c r="N18" s="96">
        <v>18.98</v>
      </c>
      <c r="O18" s="64">
        <v>2530</v>
      </c>
      <c r="P18" s="65">
        <f>Table22457891011234567891011[[#This Row],[PEMBULATAN]]*O18</f>
        <v>48019.4</v>
      </c>
    </row>
    <row r="19" spans="1:16" ht="26.25" customHeight="1" x14ac:dyDescent="0.2">
      <c r="A19" s="14"/>
      <c r="B19" s="75"/>
      <c r="C19" s="73" t="s">
        <v>1001</v>
      </c>
      <c r="D19" s="78" t="s">
        <v>126</v>
      </c>
      <c r="E19" s="13">
        <v>44534</v>
      </c>
      <c r="F19" s="76" t="s">
        <v>411</v>
      </c>
      <c r="G19" s="13">
        <v>44537</v>
      </c>
      <c r="H19" s="77" t="s">
        <v>412</v>
      </c>
      <c r="I19" s="16">
        <v>70</v>
      </c>
      <c r="J19" s="16">
        <v>46</v>
      </c>
      <c r="K19" s="16">
        <v>12</v>
      </c>
      <c r="L19" s="16">
        <v>10</v>
      </c>
      <c r="M19" s="81">
        <v>9.66</v>
      </c>
      <c r="N19" s="96">
        <v>10</v>
      </c>
      <c r="O19" s="64">
        <v>2530</v>
      </c>
      <c r="P19" s="65">
        <f>Table22457891011234567891011[[#This Row],[PEMBULATAN]]*O19</f>
        <v>25300</v>
      </c>
    </row>
    <row r="20" spans="1:16" ht="26.25" customHeight="1" x14ac:dyDescent="0.2">
      <c r="A20" s="14"/>
      <c r="B20" s="75"/>
      <c r="C20" s="73" t="s">
        <v>1002</v>
      </c>
      <c r="D20" s="78" t="s">
        <v>126</v>
      </c>
      <c r="E20" s="13">
        <v>44534</v>
      </c>
      <c r="F20" s="76" t="s">
        <v>411</v>
      </c>
      <c r="G20" s="13">
        <v>44537</v>
      </c>
      <c r="H20" s="77" t="s">
        <v>412</v>
      </c>
      <c r="I20" s="16">
        <v>80</v>
      </c>
      <c r="J20" s="16">
        <v>53</v>
      </c>
      <c r="K20" s="16">
        <v>15</v>
      </c>
      <c r="L20" s="16">
        <v>6</v>
      </c>
      <c r="M20" s="81">
        <v>15.9</v>
      </c>
      <c r="N20" s="96">
        <v>15.9</v>
      </c>
      <c r="O20" s="64">
        <v>2530</v>
      </c>
      <c r="P20" s="65">
        <f>Table22457891011234567891011[[#This Row],[PEMBULATAN]]*O20</f>
        <v>40227</v>
      </c>
    </row>
    <row r="21" spans="1:16" ht="26.25" customHeight="1" x14ac:dyDescent="0.2">
      <c r="A21" s="14"/>
      <c r="B21" s="75"/>
      <c r="C21" s="73" t="s">
        <v>1003</v>
      </c>
      <c r="D21" s="78" t="s">
        <v>126</v>
      </c>
      <c r="E21" s="13">
        <v>44534</v>
      </c>
      <c r="F21" s="76" t="s">
        <v>411</v>
      </c>
      <c r="G21" s="13">
        <v>44537</v>
      </c>
      <c r="H21" s="77" t="s">
        <v>412</v>
      </c>
      <c r="I21" s="16">
        <v>103</v>
      </c>
      <c r="J21" s="16">
        <v>54</v>
      </c>
      <c r="K21" s="16">
        <v>24</v>
      </c>
      <c r="L21" s="16">
        <v>32</v>
      </c>
      <c r="M21" s="81">
        <v>33.372</v>
      </c>
      <c r="N21" s="96">
        <v>34</v>
      </c>
      <c r="O21" s="64">
        <v>2530</v>
      </c>
      <c r="P21" s="65">
        <f>Table22457891011234567891011[[#This Row],[PEMBULATAN]]*O21</f>
        <v>86020</v>
      </c>
    </row>
    <row r="22" spans="1:16" ht="26.25" customHeight="1" x14ac:dyDescent="0.2">
      <c r="A22" s="14"/>
      <c r="B22" s="75"/>
      <c r="C22" s="73" t="s">
        <v>1004</v>
      </c>
      <c r="D22" s="78" t="s">
        <v>126</v>
      </c>
      <c r="E22" s="13">
        <v>44534</v>
      </c>
      <c r="F22" s="76" t="s">
        <v>411</v>
      </c>
      <c r="G22" s="13">
        <v>44537</v>
      </c>
      <c r="H22" s="77" t="s">
        <v>412</v>
      </c>
      <c r="I22" s="16">
        <v>91</v>
      </c>
      <c r="J22" s="16">
        <v>50</v>
      </c>
      <c r="K22" s="16">
        <v>24</v>
      </c>
      <c r="L22" s="16">
        <v>14</v>
      </c>
      <c r="M22" s="81">
        <v>27.3</v>
      </c>
      <c r="N22" s="96">
        <v>28</v>
      </c>
      <c r="O22" s="64">
        <v>2530</v>
      </c>
      <c r="P22" s="65">
        <f>Table22457891011234567891011[[#This Row],[PEMBULATAN]]*O22</f>
        <v>70840</v>
      </c>
    </row>
    <row r="23" spans="1:16" ht="26.25" customHeight="1" x14ac:dyDescent="0.2">
      <c r="A23" s="14"/>
      <c r="B23" s="75"/>
      <c r="C23" s="73" t="s">
        <v>1005</v>
      </c>
      <c r="D23" s="78" t="s">
        <v>126</v>
      </c>
      <c r="E23" s="13">
        <v>44534</v>
      </c>
      <c r="F23" s="76" t="s">
        <v>411</v>
      </c>
      <c r="G23" s="13">
        <v>44537</v>
      </c>
      <c r="H23" s="77" t="s">
        <v>412</v>
      </c>
      <c r="I23" s="16">
        <v>92</v>
      </c>
      <c r="J23" s="16">
        <v>61</v>
      </c>
      <c r="K23" s="16">
        <v>22</v>
      </c>
      <c r="L23" s="16">
        <v>13</v>
      </c>
      <c r="M23" s="81">
        <v>30.866</v>
      </c>
      <c r="N23" s="96">
        <v>30.866</v>
      </c>
      <c r="O23" s="64">
        <v>2530</v>
      </c>
      <c r="P23" s="65">
        <f>Table22457891011234567891011[[#This Row],[PEMBULATAN]]*O23</f>
        <v>78090.98</v>
      </c>
    </row>
    <row r="24" spans="1:16" ht="26.25" customHeight="1" x14ac:dyDescent="0.2">
      <c r="A24" s="14"/>
      <c r="B24" s="75"/>
      <c r="C24" s="73" t="s">
        <v>1006</v>
      </c>
      <c r="D24" s="78" t="s">
        <v>126</v>
      </c>
      <c r="E24" s="13">
        <v>44534</v>
      </c>
      <c r="F24" s="76" t="s">
        <v>411</v>
      </c>
      <c r="G24" s="13">
        <v>44537</v>
      </c>
      <c r="H24" s="77" t="s">
        <v>412</v>
      </c>
      <c r="I24" s="16">
        <v>62</v>
      </c>
      <c r="J24" s="16">
        <v>50</v>
      </c>
      <c r="K24" s="16">
        <v>30</v>
      </c>
      <c r="L24" s="16">
        <v>8</v>
      </c>
      <c r="M24" s="81">
        <v>23.25</v>
      </c>
      <c r="N24" s="96">
        <v>23.25</v>
      </c>
      <c r="O24" s="64">
        <v>2530</v>
      </c>
      <c r="P24" s="65">
        <f>Table22457891011234567891011[[#This Row],[PEMBULATAN]]*O24</f>
        <v>58822.5</v>
      </c>
    </row>
    <row r="25" spans="1:16" ht="26.25" customHeight="1" x14ac:dyDescent="0.2">
      <c r="A25" s="14"/>
      <c r="B25" s="75"/>
      <c r="C25" s="73" t="s">
        <v>1007</v>
      </c>
      <c r="D25" s="78" t="s">
        <v>126</v>
      </c>
      <c r="E25" s="13">
        <v>44534</v>
      </c>
      <c r="F25" s="76" t="s">
        <v>411</v>
      </c>
      <c r="G25" s="13">
        <v>44537</v>
      </c>
      <c r="H25" s="77" t="s">
        <v>412</v>
      </c>
      <c r="I25" s="16">
        <v>70</v>
      </c>
      <c r="J25" s="16">
        <v>60</v>
      </c>
      <c r="K25" s="16">
        <v>32</v>
      </c>
      <c r="L25" s="16">
        <v>7</v>
      </c>
      <c r="M25" s="81">
        <v>33.6</v>
      </c>
      <c r="N25" s="96">
        <v>33.6</v>
      </c>
      <c r="O25" s="64">
        <v>2530</v>
      </c>
      <c r="P25" s="65">
        <f>Table22457891011234567891011[[#This Row],[PEMBULATAN]]*O25</f>
        <v>85008</v>
      </c>
    </row>
    <row r="26" spans="1:16" ht="26.25" customHeight="1" x14ac:dyDescent="0.2">
      <c r="A26" s="14"/>
      <c r="B26" s="75"/>
      <c r="C26" s="73" t="s">
        <v>1008</v>
      </c>
      <c r="D26" s="78" t="s">
        <v>126</v>
      </c>
      <c r="E26" s="13">
        <v>44534</v>
      </c>
      <c r="F26" s="76" t="s">
        <v>411</v>
      </c>
      <c r="G26" s="13">
        <v>44537</v>
      </c>
      <c r="H26" s="77" t="s">
        <v>412</v>
      </c>
      <c r="I26" s="16">
        <v>72</v>
      </c>
      <c r="J26" s="16">
        <v>80</v>
      </c>
      <c r="K26" s="16">
        <v>35</v>
      </c>
      <c r="L26" s="16">
        <v>10</v>
      </c>
      <c r="M26" s="81">
        <v>50.4</v>
      </c>
      <c r="N26" s="96">
        <v>51</v>
      </c>
      <c r="O26" s="64">
        <v>2530</v>
      </c>
      <c r="P26" s="65">
        <f>Table22457891011234567891011[[#This Row],[PEMBULATAN]]*O26</f>
        <v>129030</v>
      </c>
    </row>
    <row r="27" spans="1:16" ht="26.25" customHeight="1" x14ac:dyDescent="0.2">
      <c r="A27" s="14"/>
      <c r="B27" s="75"/>
      <c r="C27" s="73" t="s">
        <v>1009</v>
      </c>
      <c r="D27" s="78" t="s">
        <v>126</v>
      </c>
      <c r="E27" s="13">
        <v>44534</v>
      </c>
      <c r="F27" s="76" t="s">
        <v>411</v>
      </c>
      <c r="G27" s="13">
        <v>44537</v>
      </c>
      <c r="H27" s="77" t="s">
        <v>412</v>
      </c>
      <c r="I27" s="16">
        <v>90</v>
      </c>
      <c r="J27" s="16">
        <v>60</v>
      </c>
      <c r="K27" s="16">
        <v>30</v>
      </c>
      <c r="L27" s="16">
        <v>18</v>
      </c>
      <c r="M27" s="81">
        <v>40.5</v>
      </c>
      <c r="N27" s="96">
        <v>41</v>
      </c>
      <c r="O27" s="64">
        <v>2530</v>
      </c>
      <c r="P27" s="65">
        <f>Table22457891011234567891011[[#This Row],[PEMBULATAN]]*O27</f>
        <v>103730</v>
      </c>
    </row>
    <row r="28" spans="1:16" ht="26.25" customHeight="1" x14ac:dyDescent="0.2">
      <c r="A28" s="14"/>
      <c r="B28" s="75"/>
      <c r="C28" s="73" t="s">
        <v>1010</v>
      </c>
      <c r="D28" s="78" t="s">
        <v>126</v>
      </c>
      <c r="E28" s="13">
        <v>44534</v>
      </c>
      <c r="F28" s="76" t="s">
        <v>411</v>
      </c>
      <c r="G28" s="13">
        <v>44537</v>
      </c>
      <c r="H28" s="77" t="s">
        <v>412</v>
      </c>
      <c r="I28" s="16">
        <v>92</v>
      </c>
      <c r="J28" s="16">
        <v>57</v>
      </c>
      <c r="K28" s="16">
        <v>32</v>
      </c>
      <c r="L28" s="16">
        <v>19</v>
      </c>
      <c r="M28" s="81">
        <v>41.951999999999998</v>
      </c>
      <c r="N28" s="96">
        <v>41.951999999999998</v>
      </c>
      <c r="O28" s="64">
        <v>2530</v>
      </c>
      <c r="P28" s="65">
        <f>Table22457891011234567891011[[#This Row],[PEMBULATAN]]*O28</f>
        <v>106138.56</v>
      </c>
    </row>
    <row r="29" spans="1:16" ht="26.25" customHeight="1" x14ac:dyDescent="0.2">
      <c r="A29" s="14"/>
      <c r="B29" s="75"/>
      <c r="C29" s="73" t="s">
        <v>1011</v>
      </c>
      <c r="D29" s="78" t="s">
        <v>126</v>
      </c>
      <c r="E29" s="13">
        <v>44534</v>
      </c>
      <c r="F29" s="76" t="s">
        <v>411</v>
      </c>
      <c r="G29" s="13">
        <v>44537</v>
      </c>
      <c r="H29" s="77" t="s">
        <v>412</v>
      </c>
      <c r="I29" s="16">
        <v>54</v>
      </c>
      <c r="J29" s="16">
        <v>31</v>
      </c>
      <c r="K29" s="16">
        <v>21</v>
      </c>
      <c r="L29" s="16">
        <v>4</v>
      </c>
      <c r="M29" s="81">
        <v>8.7885000000000009</v>
      </c>
      <c r="N29" s="96">
        <v>8.7885000000000009</v>
      </c>
      <c r="O29" s="64">
        <v>2530</v>
      </c>
      <c r="P29" s="65">
        <f>Table22457891011234567891011[[#This Row],[PEMBULATAN]]*O29</f>
        <v>22234.905000000002</v>
      </c>
    </row>
    <row r="30" spans="1:16" ht="26.25" customHeight="1" x14ac:dyDescent="0.2">
      <c r="A30" s="14"/>
      <c r="B30" s="75"/>
      <c r="C30" s="73" t="s">
        <v>1012</v>
      </c>
      <c r="D30" s="78" t="s">
        <v>126</v>
      </c>
      <c r="E30" s="13">
        <v>44534</v>
      </c>
      <c r="F30" s="76" t="s">
        <v>411</v>
      </c>
      <c r="G30" s="13">
        <v>44537</v>
      </c>
      <c r="H30" s="77" t="s">
        <v>412</v>
      </c>
      <c r="I30" s="16">
        <v>91</v>
      </c>
      <c r="J30" s="16">
        <v>42</v>
      </c>
      <c r="K30" s="16">
        <v>35</v>
      </c>
      <c r="L30" s="16">
        <v>13</v>
      </c>
      <c r="M30" s="81">
        <v>33.442500000000003</v>
      </c>
      <c r="N30" s="96">
        <v>34</v>
      </c>
      <c r="O30" s="64">
        <v>2530</v>
      </c>
      <c r="P30" s="65">
        <f>Table22457891011234567891011[[#This Row],[PEMBULATAN]]*O30</f>
        <v>86020</v>
      </c>
    </row>
    <row r="31" spans="1:16" ht="26.25" customHeight="1" x14ac:dyDescent="0.2">
      <c r="A31" s="14"/>
      <c r="B31" s="75"/>
      <c r="C31" s="73" t="s">
        <v>1013</v>
      </c>
      <c r="D31" s="78" t="s">
        <v>126</v>
      </c>
      <c r="E31" s="13">
        <v>44534</v>
      </c>
      <c r="F31" s="76" t="s">
        <v>411</v>
      </c>
      <c r="G31" s="13">
        <v>44537</v>
      </c>
      <c r="H31" s="77" t="s">
        <v>412</v>
      </c>
      <c r="I31" s="16">
        <v>73</v>
      </c>
      <c r="J31" s="16">
        <v>50</v>
      </c>
      <c r="K31" s="16">
        <v>25</v>
      </c>
      <c r="L31" s="16">
        <v>5</v>
      </c>
      <c r="M31" s="81">
        <v>22.8125</v>
      </c>
      <c r="N31" s="96">
        <v>22.8125</v>
      </c>
      <c r="O31" s="64">
        <v>2530</v>
      </c>
      <c r="P31" s="65">
        <f>Table22457891011234567891011[[#This Row],[PEMBULATAN]]*O31</f>
        <v>57715.625</v>
      </c>
    </row>
    <row r="32" spans="1:16" ht="26.25" customHeight="1" x14ac:dyDescent="0.2">
      <c r="A32" s="14"/>
      <c r="B32" s="75"/>
      <c r="C32" s="73" t="s">
        <v>1014</v>
      </c>
      <c r="D32" s="78" t="s">
        <v>126</v>
      </c>
      <c r="E32" s="13">
        <v>44534</v>
      </c>
      <c r="F32" s="76" t="s">
        <v>411</v>
      </c>
      <c r="G32" s="13">
        <v>44537</v>
      </c>
      <c r="H32" s="77" t="s">
        <v>412</v>
      </c>
      <c r="I32" s="16">
        <v>91</v>
      </c>
      <c r="J32" s="16">
        <v>53</v>
      </c>
      <c r="K32" s="16">
        <v>22</v>
      </c>
      <c r="L32" s="16">
        <v>5</v>
      </c>
      <c r="M32" s="81">
        <v>26.526499999999999</v>
      </c>
      <c r="N32" s="96">
        <v>26.526499999999999</v>
      </c>
      <c r="O32" s="64">
        <v>2530</v>
      </c>
      <c r="P32" s="65">
        <f>Table22457891011234567891011[[#This Row],[PEMBULATAN]]*O32</f>
        <v>67112.044999999998</v>
      </c>
    </row>
    <row r="33" spans="1:16" ht="26.25" customHeight="1" x14ac:dyDescent="0.2">
      <c r="A33" s="14"/>
      <c r="B33" s="75"/>
      <c r="C33" s="73" t="s">
        <v>1015</v>
      </c>
      <c r="D33" s="78" t="s">
        <v>126</v>
      </c>
      <c r="E33" s="13">
        <v>44534</v>
      </c>
      <c r="F33" s="76" t="s">
        <v>411</v>
      </c>
      <c r="G33" s="13">
        <v>44537</v>
      </c>
      <c r="H33" s="77" t="s">
        <v>412</v>
      </c>
      <c r="I33" s="16">
        <v>81</v>
      </c>
      <c r="J33" s="16">
        <v>51</v>
      </c>
      <c r="K33" s="16">
        <v>32</v>
      </c>
      <c r="L33" s="16">
        <v>14</v>
      </c>
      <c r="M33" s="81">
        <v>33.048000000000002</v>
      </c>
      <c r="N33" s="96">
        <v>33.048000000000002</v>
      </c>
      <c r="O33" s="64">
        <v>2530</v>
      </c>
      <c r="P33" s="65">
        <f>Table22457891011234567891011[[#This Row],[PEMBULATAN]]*O33</f>
        <v>83611.44</v>
      </c>
    </row>
    <row r="34" spans="1:16" ht="26.25" customHeight="1" x14ac:dyDescent="0.2">
      <c r="A34" s="14"/>
      <c r="B34" s="75"/>
      <c r="C34" s="73" t="s">
        <v>1016</v>
      </c>
      <c r="D34" s="78" t="s">
        <v>126</v>
      </c>
      <c r="E34" s="13">
        <v>44534</v>
      </c>
      <c r="F34" s="76" t="s">
        <v>411</v>
      </c>
      <c r="G34" s="13">
        <v>44537</v>
      </c>
      <c r="H34" s="77" t="s">
        <v>412</v>
      </c>
      <c r="I34" s="16">
        <v>82</v>
      </c>
      <c r="J34" s="16">
        <v>51</v>
      </c>
      <c r="K34" s="16">
        <v>32</v>
      </c>
      <c r="L34" s="16">
        <v>5</v>
      </c>
      <c r="M34" s="81">
        <v>33.456000000000003</v>
      </c>
      <c r="N34" s="96">
        <v>34</v>
      </c>
      <c r="O34" s="64">
        <v>2530</v>
      </c>
      <c r="P34" s="65">
        <f>Table22457891011234567891011[[#This Row],[PEMBULATAN]]*O34</f>
        <v>86020</v>
      </c>
    </row>
    <row r="35" spans="1:16" ht="26.25" customHeight="1" x14ac:dyDescent="0.2">
      <c r="A35" s="14"/>
      <c r="B35" s="75"/>
      <c r="C35" s="73" t="s">
        <v>1017</v>
      </c>
      <c r="D35" s="78" t="s">
        <v>126</v>
      </c>
      <c r="E35" s="13">
        <v>44534</v>
      </c>
      <c r="F35" s="76" t="s">
        <v>411</v>
      </c>
      <c r="G35" s="13">
        <v>44537</v>
      </c>
      <c r="H35" s="77" t="s">
        <v>412</v>
      </c>
      <c r="I35" s="16">
        <v>47</v>
      </c>
      <c r="J35" s="16">
        <v>32</v>
      </c>
      <c r="K35" s="16">
        <v>15</v>
      </c>
      <c r="L35" s="16">
        <v>4</v>
      </c>
      <c r="M35" s="81">
        <v>5.64</v>
      </c>
      <c r="N35" s="96">
        <v>5.64</v>
      </c>
      <c r="O35" s="64">
        <v>2530</v>
      </c>
      <c r="P35" s="65">
        <f>Table22457891011234567891011[[#This Row],[PEMBULATAN]]*O35</f>
        <v>14269.199999999999</v>
      </c>
    </row>
    <row r="36" spans="1:16" ht="26.25" customHeight="1" x14ac:dyDescent="0.2">
      <c r="A36" s="14"/>
      <c r="B36" s="75"/>
      <c r="C36" s="73" t="s">
        <v>1018</v>
      </c>
      <c r="D36" s="78" t="s">
        <v>126</v>
      </c>
      <c r="E36" s="13">
        <v>44534</v>
      </c>
      <c r="F36" s="76" t="s">
        <v>411</v>
      </c>
      <c r="G36" s="13">
        <v>44537</v>
      </c>
      <c r="H36" s="77" t="s">
        <v>412</v>
      </c>
      <c r="I36" s="16">
        <v>42</v>
      </c>
      <c r="J36" s="16">
        <v>21</v>
      </c>
      <c r="K36" s="16">
        <v>13</v>
      </c>
      <c r="L36" s="16">
        <v>3</v>
      </c>
      <c r="M36" s="81">
        <v>2.8664999999999998</v>
      </c>
      <c r="N36" s="96">
        <v>3</v>
      </c>
      <c r="O36" s="64">
        <v>2530</v>
      </c>
      <c r="P36" s="65">
        <f>Table22457891011234567891011[[#This Row],[PEMBULATAN]]*O36</f>
        <v>7590</v>
      </c>
    </row>
    <row r="37" spans="1:16" ht="26.25" customHeight="1" x14ac:dyDescent="0.2">
      <c r="A37" s="14"/>
      <c r="B37" s="75"/>
      <c r="C37" s="73" t="s">
        <v>1019</v>
      </c>
      <c r="D37" s="78" t="s">
        <v>126</v>
      </c>
      <c r="E37" s="13">
        <v>44534</v>
      </c>
      <c r="F37" s="76" t="s">
        <v>411</v>
      </c>
      <c r="G37" s="13">
        <v>44537</v>
      </c>
      <c r="H37" s="77" t="s">
        <v>412</v>
      </c>
      <c r="I37" s="16">
        <v>80</v>
      </c>
      <c r="J37" s="16">
        <v>52</v>
      </c>
      <c r="K37" s="16">
        <v>23</v>
      </c>
      <c r="L37" s="16">
        <v>15</v>
      </c>
      <c r="M37" s="81">
        <v>23.92</v>
      </c>
      <c r="N37" s="96">
        <v>23.92</v>
      </c>
      <c r="O37" s="64">
        <v>2530</v>
      </c>
      <c r="P37" s="65">
        <f>Table22457891011234567891011[[#This Row],[PEMBULATAN]]*O37</f>
        <v>60517.600000000006</v>
      </c>
    </row>
    <row r="38" spans="1:16" ht="26.25" customHeight="1" x14ac:dyDescent="0.2">
      <c r="A38" s="14"/>
      <c r="B38" s="75"/>
      <c r="C38" s="73" t="s">
        <v>1020</v>
      </c>
      <c r="D38" s="78" t="s">
        <v>126</v>
      </c>
      <c r="E38" s="13">
        <v>44534</v>
      </c>
      <c r="F38" s="76" t="s">
        <v>411</v>
      </c>
      <c r="G38" s="13">
        <v>44537</v>
      </c>
      <c r="H38" s="77" t="s">
        <v>412</v>
      </c>
      <c r="I38" s="16">
        <v>41</v>
      </c>
      <c r="J38" s="16">
        <v>41</v>
      </c>
      <c r="K38" s="16">
        <v>10</v>
      </c>
      <c r="L38" s="16">
        <v>1</v>
      </c>
      <c r="M38" s="81">
        <v>4.2024999999999997</v>
      </c>
      <c r="N38" s="96">
        <v>4.2024999999999997</v>
      </c>
      <c r="O38" s="64">
        <v>2530</v>
      </c>
      <c r="P38" s="65">
        <f>Table22457891011234567891011[[#This Row],[PEMBULATAN]]*O38</f>
        <v>10632.324999999999</v>
      </c>
    </row>
    <row r="39" spans="1:16" ht="26.25" customHeight="1" x14ac:dyDescent="0.2">
      <c r="A39" s="14"/>
      <c r="B39" s="75"/>
      <c r="C39" s="73" t="s">
        <v>1021</v>
      </c>
      <c r="D39" s="78" t="s">
        <v>126</v>
      </c>
      <c r="E39" s="13">
        <v>44534</v>
      </c>
      <c r="F39" s="76" t="s">
        <v>411</v>
      </c>
      <c r="G39" s="13">
        <v>44537</v>
      </c>
      <c r="H39" s="77" t="s">
        <v>412</v>
      </c>
      <c r="I39" s="16">
        <v>200</v>
      </c>
      <c r="J39" s="16">
        <v>15</v>
      </c>
      <c r="K39" s="16">
        <v>100</v>
      </c>
      <c r="L39" s="16">
        <v>1</v>
      </c>
      <c r="M39" s="81">
        <v>75</v>
      </c>
      <c r="N39" s="96">
        <v>75</v>
      </c>
      <c r="O39" s="64">
        <v>2530</v>
      </c>
      <c r="P39" s="65">
        <f>Table22457891011234567891011[[#This Row],[PEMBULATAN]]*O39</f>
        <v>189750</v>
      </c>
    </row>
    <row r="40" spans="1:16" ht="26.25" customHeight="1" x14ac:dyDescent="0.2">
      <c r="A40" s="14"/>
      <c r="B40" s="75"/>
      <c r="C40" s="73" t="s">
        <v>1022</v>
      </c>
      <c r="D40" s="78" t="s">
        <v>126</v>
      </c>
      <c r="E40" s="13">
        <v>44534</v>
      </c>
      <c r="F40" s="76" t="s">
        <v>411</v>
      </c>
      <c r="G40" s="13">
        <v>44537</v>
      </c>
      <c r="H40" s="77" t="s">
        <v>412</v>
      </c>
      <c r="I40" s="16">
        <v>82</v>
      </c>
      <c r="J40" s="16">
        <v>42</v>
      </c>
      <c r="K40" s="16">
        <v>34</v>
      </c>
      <c r="L40" s="16">
        <v>5</v>
      </c>
      <c r="M40" s="81">
        <v>29.274000000000001</v>
      </c>
      <c r="N40" s="96">
        <v>29.274000000000001</v>
      </c>
      <c r="O40" s="64">
        <v>2530</v>
      </c>
      <c r="P40" s="65">
        <f>Table22457891011234567891011[[#This Row],[PEMBULATAN]]*O40</f>
        <v>74063.22</v>
      </c>
    </row>
    <row r="41" spans="1:16" ht="26.25" customHeight="1" x14ac:dyDescent="0.2">
      <c r="A41" s="14"/>
      <c r="B41" s="75"/>
      <c r="C41" s="73" t="s">
        <v>1023</v>
      </c>
      <c r="D41" s="78" t="s">
        <v>126</v>
      </c>
      <c r="E41" s="13">
        <v>44534</v>
      </c>
      <c r="F41" s="76" t="s">
        <v>411</v>
      </c>
      <c r="G41" s="13">
        <v>44537</v>
      </c>
      <c r="H41" s="77" t="s">
        <v>412</v>
      </c>
      <c r="I41" s="16">
        <v>71</v>
      </c>
      <c r="J41" s="16">
        <v>50</v>
      </c>
      <c r="K41" s="16">
        <v>35</v>
      </c>
      <c r="L41" s="16">
        <v>11</v>
      </c>
      <c r="M41" s="81">
        <v>31.0625</v>
      </c>
      <c r="N41" s="96">
        <v>31.0625</v>
      </c>
      <c r="O41" s="64">
        <v>2530</v>
      </c>
      <c r="P41" s="65">
        <f>Table22457891011234567891011[[#This Row],[PEMBULATAN]]*O41</f>
        <v>78588.125</v>
      </c>
    </row>
    <row r="42" spans="1:16" ht="26.25" customHeight="1" x14ac:dyDescent="0.2">
      <c r="A42" s="14"/>
      <c r="B42" s="75"/>
      <c r="C42" s="73" t="s">
        <v>1024</v>
      </c>
      <c r="D42" s="78" t="s">
        <v>126</v>
      </c>
      <c r="E42" s="13">
        <v>44534</v>
      </c>
      <c r="F42" s="76" t="s">
        <v>411</v>
      </c>
      <c r="G42" s="13">
        <v>44537</v>
      </c>
      <c r="H42" s="77" t="s">
        <v>412</v>
      </c>
      <c r="I42" s="16">
        <v>121</v>
      </c>
      <c r="J42" s="16">
        <v>40</v>
      </c>
      <c r="K42" s="16">
        <v>40</v>
      </c>
      <c r="L42" s="16">
        <v>23</v>
      </c>
      <c r="M42" s="81">
        <v>48.4</v>
      </c>
      <c r="N42" s="96">
        <v>49</v>
      </c>
      <c r="O42" s="64">
        <v>2530</v>
      </c>
      <c r="P42" s="65">
        <f>Table22457891011234567891011[[#This Row],[PEMBULATAN]]*O42</f>
        <v>123970</v>
      </c>
    </row>
    <row r="43" spans="1:16" ht="26.25" customHeight="1" x14ac:dyDescent="0.2">
      <c r="A43" s="14"/>
      <c r="B43" s="75"/>
      <c r="C43" s="73" t="s">
        <v>1025</v>
      </c>
      <c r="D43" s="78" t="s">
        <v>126</v>
      </c>
      <c r="E43" s="13">
        <v>44534</v>
      </c>
      <c r="F43" s="76" t="s">
        <v>411</v>
      </c>
      <c r="G43" s="13">
        <v>44537</v>
      </c>
      <c r="H43" s="77" t="s">
        <v>412</v>
      </c>
      <c r="I43" s="16">
        <v>83</v>
      </c>
      <c r="J43" s="16">
        <v>60</v>
      </c>
      <c r="K43" s="16">
        <v>30</v>
      </c>
      <c r="L43" s="16">
        <v>19</v>
      </c>
      <c r="M43" s="81">
        <v>37.35</v>
      </c>
      <c r="N43" s="96">
        <v>38</v>
      </c>
      <c r="O43" s="64">
        <v>2530</v>
      </c>
      <c r="P43" s="65">
        <f>Table22457891011234567891011[[#This Row],[PEMBULATAN]]*O43</f>
        <v>96140</v>
      </c>
    </row>
    <row r="44" spans="1:16" ht="26.25" customHeight="1" x14ac:dyDescent="0.2">
      <c r="A44" s="14"/>
      <c r="B44" s="75"/>
      <c r="C44" s="73" t="s">
        <v>1026</v>
      </c>
      <c r="D44" s="78" t="s">
        <v>126</v>
      </c>
      <c r="E44" s="13">
        <v>44534</v>
      </c>
      <c r="F44" s="76" t="s">
        <v>411</v>
      </c>
      <c r="G44" s="13">
        <v>44537</v>
      </c>
      <c r="H44" s="77" t="s">
        <v>412</v>
      </c>
      <c r="I44" s="16">
        <v>160</v>
      </c>
      <c r="J44" s="16">
        <v>65</v>
      </c>
      <c r="K44" s="16">
        <v>22</v>
      </c>
      <c r="L44" s="16">
        <v>28</v>
      </c>
      <c r="M44" s="81">
        <v>57.2</v>
      </c>
      <c r="N44" s="96">
        <v>57.2</v>
      </c>
      <c r="O44" s="64">
        <v>2530</v>
      </c>
      <c r="P44" s="65">
        <f>Table22457891011234567891011[[#This Row],[PEMBULATAN]]*O44</f>
        <v>144716</v>
      </c>
    </row>
    <row r="45" spans="1:16" ht="26.25" customHeight="1" x14ac:dyDescent="0.2">
      <c r="A45" s="14"/>
      <c r="B45" s="75"/>
      <c r="C45" s="73" t="s">
        <v>1027</v>
      </c>
      <c r="D45" s="78" t="s">
        <v>126</v>
      </c>
      <c r="E45" s="13">
        <v>44534</v>
      </c>
      <c r="F45" s="76" t="s">
        <v>411</v>
      </c>
      <c r="G45" s="13">
        <v>44537</v>
      </c>
      <c r="H45" s="77" t="s">
        <v>412</v>
      </c>
      <c r="I45" s="16">
        <v>53</v>
      </c>
      <c r="J45" s="16">
        <v>30</v>
      </c>
      <c r="K45" s="16">
        <v>30</v>
      </c>
      <c r="L45" s="16">
        <v>5</v>
      </c>
      <c r="M45" s="81">
        <v>11.925000000000001</v>
      </c>
      <c r="N45" s="96">
        <v>11.925000000000001</v>
      </c>
      <c r="O45" s="64">
        <v>2530</v>
      </c>
      <c r="P45" s="65">
        <f>Table22457891011234567891011[[#This Row],[PEMBULATAN]]*O45</f>
        <v>30170.25</v>
      </c>
    </row>
    <row r="46" spans="1:16" ht="26.25" customHeight="1" x14ac:dyDescent="0.2">
      <c r="A46" s="14"/>
      <c r="B46" s="75"/>
      <c r="C46" s="73" t="s">
        <v>1028</v>
      </c>
      <c r="D46" s="78" t="s">
        <v>126</v>
      </c>
      <c r="E46" s="13">
        <v>44534</v>
      </c>
      <c r="F46" s="76" t="s">
        <v>411</v>
      </c>
      <c r="G46" s="13">
        <v>44537</v>
      </c>
      <c r="H46" s="77" t="s">
        <v>412</v>
      </c>
      <c r="I46" s="16">
        <v>70</v>
      </c>
      <c r="J46" s="16">
        <v>54</v>
      </c>
      <c r="K46" s="16">
        <v>31</v>
      </c>
      <c r="L46" s="16">
        <v>7</v>
      </c>
      <c r="M46" s="81">
        <v>29.295000000000002</v>
      </c>
      <c r="N46" s="96">
        <v>30</v>
      </c>
      <c r="O46" s="64">
        <v>2530</v>
      </c>
      <c r="P46" s="65">
        <f>Table22457891011234567891011[[#This Row],[PEMBULATAN]]*O46</f>
        <v>75900</v>
      </c>
    </row>
    <row r="47" spans="1:16" ht="26.25" customHeight="1" x14ac:dyDescent="0.2">
      <c r="A47" s="14"/>
      <c r="B47" s="75"/>
      <c r="C47" s="73" t="s">
        <v>1029</v>
      </c>
      <c r="D47" s="78" t="s">
        <v>126</v>
      </c>
      <c r="E47" s="13">
        <v>44534</v>
      </c>
      <c r="F47" s="76" t="s">
        <v>411</v>
      </c>
      <c r="G47" s="13">
        <v>44537</v>
      </c>
      <c r="H47" s="77" t="s">
        <v>412</v>
      </c>
      <c r="I47" s="16">
        <v>43</v>
      </c>
      <c r="J47" s="16">
        <v>43</v>
      </c>
      <c r="K47" s="16">
        <v>23</v>
      </c>
      <c r="L47" s="16">
        <v>3</v>
      </c>
      <c r="M47" s="81">
        <v>10.63175</v>
      </c>
      <c r="N47" s="96">
        <v>10.63175</v>
      </c>
      <c r="O47" s="64">
        <v>2530</v>
      </c>
      <c r="P47" s="65">
        <f>Table22457891011234567891011[[#This Row],[PEMBULATAN]]*O47</f>
        <v>26898.327499999999</v>
      </c>
    </row>
    <row r="48" spans="1:16" ht="26.25" customHeight="1" x14ac:dyDescent="0.2">
      <c r="A48" s="14"/>
      <c r="B48" s="75"/>
      <c r="C48" s="73" t="s">
        <v>1030</v>
      </c>
      <c r="D48" s="78" t="s">
        <v>126</v>
      </c>
      <c r="E48" s="13">
        <v>44534</v>
      </c>
      <c r="F48" s="76" t="s">
        <v>411</v>
      </c>
      <c r="G48" s="13">
        <v>44537</v>
      </c>
      <c r="H48" s="77" t="s">
        <v>412</v>
      </c>
      <c r="I48" s="16">
        <v>20</v>
      </c>
      <c r="J48" s="16">
        <v>63</v>
      </c>
      <c r="K48" s="16">
        <v>32</v>
      </c>
      <c r="L48" s="16">
        <v>10</v>
      </c>
      <c r="M48" s="81">
        <v>10.08</v>
      </c>
      <c r="N48" s="96">
        <v>10.08</v>
      </c>
      <c r="O48" s="64">
        <v>2530</v>
      </c>
      <c r="P48" s="65">
        <f>Table22457891011234567891011[[#This Row],[PEMBULATAN]]*O48</f>
        <v>25502.400000000001</v>
      </c>
    </row>
    <row r="49" spans="1:16" ht="26.25" customHeight="1" x14ac:dyDescent="0.2">
      <c r="A49" s="14"/>
      <c r="B49" s="75"/>
      <c r="C49" s="73" t="s">
        <v>1031</v>
      </c>
      <c r="D49" s="78" t="s">
        <v>126</v>
      </c>
      <c r="E49" s="13">
        <v>44534</v>
      </c>
      <c r="F49" s="76" t="s">
        <v>411</v>
      </c>
      <c r="G49" s="13">
        <v>44537</v>
      </c>
      <c r="H49" s="77" t="s">
        <v>412</v>
      </c>
      <c r="I49" s="16">
        <v>44</v>
      </c>
      <c r="J49" s="16">
        <v>51</v>
      </c>
      <c r="K49" s="16">
        <v>30</v>
      </c>
      <c r="L49" s="16">
        <v>6</v>
      </c>
      <c r="M49" s="81">
        <v>16.829999999999998</v>
      </c>
      <c r="N49" s="96">
        <v>16.829999999999998</v>
      </c>
      <c r="O49" s="64">
        <v>2530</v>
      </c>
      <c r="P49" s="65">
        <f>Table22457891011234567891011[[#This Row],[PEMBULATAN]]*O49</f>
        <v>42579.899999999994</v>
      </c>
    </row>
    <row r="50" spans="1:16" ht="26.25" customHeight="1" x14ac:dyDescent="0.2">
      <c r="A50" s="14"/>
      <c r="B50" s="75"/>
      <c r="C50" s="73" t="s">
        <v>1032</v>
      </c>
      <c r="D50" s="78" t="s">
        <v>126</v>
      </c>
      <c r="E50" s="13">
        <v>44534</v>
      </c>
      <c r="F50" s="76" t="s">
        <v>411</v>
      </c>
      <c r="G50" s="13">
        <v>44537</v>
      </c>
      <c r="H50" s="77" t="s">
        <v>412</v>
      </c>
      <c r="I50" s="16">
        <v>72</v>
      </c>
      <c r="J50" s="16">
        <v>34</v>
      </c>
      <c r="K50" s="16">
        <v>23</v>
      </c>
      <c r="L50" s="16">
        <v>5</v>
      </c>
      <c r="M50" s="81">
        <v>14.076000000000001</v>
      </c>
      <c r="N50" s="96">
        <v>14.076000000000001</v>
      </c>
      <c r="O50" s="64">
        <v>2530</v>
      </c>
      <c r="P50" s="65">
        <f>Table22457891011234567891011[[#This Row],[PEMBULATAN]]*O50</f>
        <v>35612.28</v>
      </c>
    </row>
    <row r="51" spans="1:16" ht="26.25" customHeight="1" x14ac:dyDescent="0.2">
      <c r="A51" s="14"/>
      <c r="B51" s="75"/>
      <c r="C51" s="73" t="s">
        <v>1033</v>
      </c>
      <c r="D51" s="78" t="s">
        <v>126</v>
      </c>
      <c r="E51" s="13">
        <v>44534</v>
      </c>
      <c r="F51" s="76" t="s">
        <v>411</v>
      </c>
      <c r="G51" s="13">
        <v>44537</v>
      </c>
      <c r="H51" s="77" t="s">
        <v>412</v>
      </c>
      <c r="I51" s="16">
        <v>51</v>
      </c>
      <c r="J51" s="16">
        <v>41</v>
      </c>
      <c r="K51" s="16">
        <v>11</v>
      </c>
      <c r="L51" s="16">
        <v>2</v>
      </c>
      <c r="M51" s="81">
        <v>5.7502500000000003</v>
      </c>
      <c r="N51" s="96">
        <v>5.7502500000000003</v>
      </c>
      <c r="O51" s="64">
        <v>2530</v>
      </c>
      <c r="P51" s="65">
        <f>Table22457891011234567891011[[#This Row],[PEMBULATAN]]*O51</f>
        <v>14548.132500000002</v>
      </c>
    </row>
    <row r="52" spans="1:16" ht="26.25" customHeight="1" x14ac:dyDescent="0.2">
      <c r="A52" s="14"/>
      <c r="B52" s="75"/>
      <c r="C52" s="73" t="s">
        <v>1034</v>
      </c>
      <c r="D52" s="78" t="s">
        <v>126</v>
      </c>
      <c r="E52" s="13">
        <v>44534</v>
      </c>
      <c r="F52" s="76" t="s">
        <v>411</v>
      </c>
      <c r="G52" s="13">
        <v>44537</v>
      </c>
      <c r="H52" s="77" t="s">
        <v>412</v>
      </c>
      <c r="I52" s="16">
        <v>70</v>
      </c>
      <c r="J52" s="16">
        <v>55</v>
      </c>
      <c r="K52" s="16">
        <v>22</v>
      </c>
      <c r="L52" s="16">
        <v>14</v>
      </c>
      <c r="M52" s="81">
        <v>21.175000000000001</v>
      </c>
      <c r="N52" s="96">
        <v>21.175000000000001</v>
      </c>
      <c r="O52" s="64">
        <v>2530</v>
      </c>
      <c r="P52" s="65">
        <f>Table22457891011234567891011[[#This Row],[PEMBULATAN]]*O52</f>
        <v>53572.75</v>
      </c>
    </row>
    <row r="53" spans="1:16" ht="26.25" customHeight="1" x14ac:dyDescent="0.2">
      <c r="A53" s="14"/>
      <c r="B53" s="75"/>
      <c r="C53" s="73" t="s">
        <v>1035</v>
      </c>
      <c r="D53" s="78" t="s">
        <v>126</v>
      </c>
      <c r="E53" s="13">
        <v>44534</v>
      </c>
      <c r="F53" s="76" t="s">
        <v>411</v>
      </c>
      <c r="G53" s="13">
        <v>44537</v>
      </c>
      <c r="H53" s="77" t="s">
        <v>412</v>
      </c>
      <c r="I53" s="16">
        <v>89</v>
      </c>
      <c r="J53" s="16">
        <v>52</v>
      </c>
      <c r="K53" s="16">
        <v>26</v>
      </c>
      <c r="L53" s="16">
        <v>18</v>
      </c>
      <c r="M53" s="81">
        <v>30.082000000000001</v>
      </c>
      <c r="N53" s="96">
        <v>30.082000000000001</v>
      </c>
      <c r="O53" s="64">
        <v>2530</v>
      </c>
      <c r="P53" s="65">
        <f>Table22457891011234567891011[[#This Row],[PEMBULATAN]]*O53</f>
        <v>76107.460000000006</v>
      </c>
    </row>
    <row r="54" spans="1:16" ht="26.25" customHeight="1" x14ac:dyDescent="0.2">
      <c r="A54" s="14"/>
      <c r="B54" s="98"/>
      <c r="C54" s="73" t="s">
        <v>1036</v>
      </c>
      <c r="D54" s="78" t="s">
        <v>126</v>
      </c>
      <c r="E54" s="13">
        <v>44534</v>
      </c>
      <c r="F54" s="76" t="s">
        <v>411</v>
      </c>
      <c r="G54" s="13">
        <v>44537</v>
      </c>
      <c r="H54" s="77" t="s">
        <v>412</v>
      </c>
      <c r="I54" s="16">
        <v>42</v>
      </c>
      <c r="J54" s="16">
        <v>15</v>
      </c>
      <c r="K54" s="16">
        <v>10</v>
      </c>
      <c r="L54" s="16">
        <v>1</v>
      </c>
      <c r="M54" s="81">
        <v>1.575</v>
      </c>
      <c r="N54" s="96">
        <v>1.575</v>
      </c>
      <c r="O54" s="64">
        <v>2530</v>
      </c>
      <c r="P54" s="65">
        <f>Table22457891011234567891011[[#This Row],[PEMBULATAN]]*O54</f>
        <v>3984.75</v>
      </c>
    </row>
    <row r="55" spans="1:16" ht="26.25" customHeight="1" x14ac:dyDescent="0.2">
      <c r="A55" s="14"/>
      <c r="B55" s="75" t="s">
        <v>1037</v>
      </c>
      <c r="C55" s="73" t="s">
        <v>1038</v>
      </c>
      <c r="D55" s="78" t="s">
        <v>126</v>
      </c>
      <c r="E55" s="13">
        <v>44534</v>
      </c>
      <c r="F55" s="76" t="s">
        <v>411</v>
      </c>
      <c r="G55" s="13">
        <v>44537</v>
      </c>
      <c r="H55" s="77" t="s">
        <v>412</v>
      </c>
      <c r="I55" s="16">
        <v>73</v>
      </c>
      <c r="J55" s="16">
        <v>50</v>
      </c>
      <c r="K55" s="16">
        <v>51</v>
      </c>
      <c r="L55" s="16">
        <v>23</v>
      </c>
      <c r="M55" s="81">
        <v>46.537500000000001</v>
      </c>
      <c r="N55" s="96">
        <v>46.537500000000001</v>
      </c>
      <c r="O55" s="64">
        <v>2530</v>
      </c>
      <c r="P55" s="65">
        <f>Table22457891011234567891011[[#This Row],[PEMBULATAN]]*O55</f>
        <v>117739.875</v>
      </c>
    </row>
    <row r="56" spans="1:16" ht="26.25" customHeight="1" x14ac:dyDescent="0.2">
      <c r="A56" s="14"/>
      <c r="B56" s="75"/>
      <c r="C56" s="73" t="s">
        <v>1039</v>
      </c>
      <c r="D56" s="78" t="s">
        <v>126</v>
      </c>
      <c r="E56" s="13">
        <v>44534</v>
      </c>
      <c r="F56" s="76" t="s">
        <v>411</v>
      </c>
      <c r="G56" s="13">
        <v>44537</v>
      </c>
      <c r="H56" s="77" t="s">
        <v>412</v>
      </c>
      <c r="I56" s="16">
        <v>61</v>
      </c>
      <c r="J56" s="16">
        <v>15</v>
      </c>
      <c r="K56" s="16">
        <v>35</v>
      </c>
      <c r="L56" s="16">
        <v>6</v>
      </c>
      <c r="M56" s="81">
        <v>8.0062499999999996</v>
      </c>
      <c r="N56" s="96">
        <v>8.0062499999999996</v>
      </c>
      <c r="O56" s="64">
        <v>2530</v>
      </c>
      <c r="P56" s="65">
        <f>Table22457891011234567891011[[#This Row],[PEMBULATAN]]*O56</f>
        <v>20255.8125</v>
      </c>
    </row>
    <row r="57" spans="1:16" ht="22.5" customHeight="1" x14ac:dyDescent="0.2">
      <c r="A57" s="118" t="s">
        <v>30</v>
      </c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20"/>
      <c r="M57" s="79">
        <f>SUBTOTAL(109,Table22457891011234567891011[KG VOLUME])</f>
        <v>1295.7862499999999</v>
      </c>
      <c r="N57" s="68">
        <f>SUM(N3:N56)</f>
        <v>1306.0652499999999</v>
      </c>
      <c r="O57" s="121">
        <f>SUM(P3:P56)</f>
        <v>3304345.0824999996</v>
      </c>
      <c r="P57" s="122"/>
    </row>
    <row r="58" spans="1:16" ht="18" customHeight="1" x14ac:dyDescent="0.2">
      <c r="A58" s="86"/>
      <c r="B58" s="56" t="s">
        <v>42</v>
      </c>
      <c r="C58" s="55"/>
      <c r="D58" s="57" t="s">
        <v>43</v>
      </c>
      <c r="E58" s="86"/>
      <c r="F58" s="86"/>
      <c r="G58" s="86"/>
      <c r="H58" s="86"/>
      <c r="I58" s="86"/>
      <c r="J58" s="86"/>
      <c r="K58" s="86"/>
      <c r="L58" s="86"/>
      <c r="M58" s="87"/>
      <c r="N58" s="88" t="s">
        <v>51</v>
      </c>
      <c r="O58" s="89"/>
      <c r="P58" s="89">
        <f>O57*10%</f>
        <v>330434.50824999996</v>
      </c>
    </row>
    <row r="59" spans="1:16" ht="18" customHeight="1" thickBot="1" x14ac:dyDescent="0.25">
      <c r="A59" s="86"/>
      <c r="B59" s="56"/>
      <c r="C59" s="55"/>
      <c r="D59" s="57"/>
      <c r="E59" s="86"/>
      <c r="F59" s="86"/>
      <c r="G59" s="86"/>
      <c r="H59" s="86"/>
      <c r="I59" s="86"/>
      <c r="J59" s="86"/>
      <c r="K59" s="86"/>
      <c r="L59" s="86"/>
      <c r="M59" s="87"/>
      <c r="N59" s="90" t="s">
        <v>52</v>
      </c>
      <c r="O59" s="91"/>
      <c r="P59" s="91">
        <f>O57-P58</f>
        <v>2973910.5742499996</v>
      </c>
    </row>
    <row r="60" spans="1:16" ht="18" customHeight="1" x14ac:dyDescent="0.2">
      <c r="A60" s="11"/>
      <c r="H60" s="63"/>
      <c r="N60" s="62" t="s">
        <v>31</v>
      </c>
      <c r="P60" s="69">
        <f>P59*1%</f>
        <v>29739.105742499996</v>
      </c>
    </row>
    <row r="61" spans="1:16" ht="18" customHeight="1" thickBot="1" x14ac:dyDescent="0.25">
      <c r="A61" s="11"/>
      <c r="H61" s="63"/>
      <c r="N61" s="62" t="s">
        <v>53</v>
      </c>
      <c r="P61" s="71">
        <f>P59*2%</f>
        <v>59478.211484999993</v>
      </c>
    </row>
    <row r="62" spans="1:16" ht="18" customHeight="1" x14ac:dyDescent="0.2">
      <c r="A62" s="11"/>
      <c r="H62" s="63"/>
      <c r="N62" s="66" t="s">
        <v>32</v>
      </c>
      <c r="O62" s="67"/>
      <c r="P62" s="70">
        <f>P59+P60-P61</f>
        <v>2944171.4685074999</v>
      </c>
    </row>
    <row r="64" spans="1:16" x14ac:dyDescent="0.2">
      <c r="A64" s="11"/>
      <c r="H64" s="63"/>
      <c r="P64" s="71"/>
    </row>
    <row r="65" spans="1:16" x14ac:dyDescent="0.2">
      <c r="A65" s="11"/>
      <c r="H65" s="63"/>
      <c r="O65" s="58"/>
      <c r="P65" s="71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</sheetData>
  <mergeCells count="2">
    <mergeCell ref="A57:L57"/>
    <mergeCell ref="O57:P57"/>
  </mergeCells>
  <conditionalFormatting sqref="B3:B56">
    <cfRule type="duplicateValues" dxfId="707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6"/>
  <sheetViews>
    <sheetView zoomScale="110" zoomScaleNormal="110" workbookViewId="0">
      <pane xSplit="3" ySplit="2" topLeftCell="D228" activePane="bottomRight" state="frozen"/>
      <selection pane="topRight" activeCell="B1" sqref="B1"/>
      <selection pane="bottomLeft" activeCell="A3" sqref="A3"/>
      <selection pane="bottomRight" activeCell="M234" sqref="M234"/>
    </sheetView>
  </sheetViews>
  <sheetFormatPr defaultRowHeight="15" x14ac:dyDescent="0.2"/>
  <cols>
    <col min="1" max="1" width="8" style="4" customWidth="1"/>
    <col min="2" max="2" width="20.28515625" style="2" customWidth="1"/>
    <col min="3" max="3" width="14.8554687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405811</v>
      </c>
      <c r="B3" s="74" t="s">
        <v>1043</v>
      </c>
      <c r="C3" s="9" t="s">
        <v>1044</v>
      </c>
      <c r="D3" s="76" t="s">
        <v>126</v>
      </c>
      <c r="E3" s="13">
        <v>44534</v>
      </c>
      <c r="F3" s="76" t="s">
        <v>127</v>
      </c>
      <c r="G3" s="13">
        <v>44539</v>
      </c>
      <c r="H3" s="10" t="s">
        <v>1278</v>
      </c>
      <c r="I3" s="1">
        <v>70</v>
      </c>
      <c r="J3" s="1">
        <v>50</v>
      </c>
      <c r="K3" s="1">
        <v>22</v>
      </c>
      <c r="L3" s="1">
        <v>2</v>
      </c>
      <c r="M3" s="80">
        <v>19.25</v>
      </c>
      <c r="N3" s="96">
        <v>19.25</v>
      </c>
      <c r="O3" s="64">
        <v>2530</v>
      </c>
      <c r="P3" s="65">
        <f>Table224578910112345678910111213[[#This Row],[PEMBULATAN]]*O3</f>
        <v>48702.5</v>
      </c>
    </row>
    <row r="4" spans="1:16" ht="26.25" customHeight="1" x14ac:dyDescent="0.2">
      <c r="A4" s="14"/>
      <c r="B4" s="75"/>
      <c r="C4" s="9" t="s">
        <v>1045</v>
      </c>
      <c r="D4" s="76" t="s">
        <v>126</v>
      </c>
      <c r="E4" s="13">
        <v>44534</v>
      </c>
      <c r="F4" s="76" t="s">
        <v>127</v>
      </c>
      <c r="G4" s="13">
        <v>44539</v>
      </c>
      <c r="H4" s="10" t="s">
        <v>1278</v>
      </c>
      <c r="I4" s="1">
        <v>52</v>
      </c>
      <c r="J4" s="1">
        <v>30</v>
      </c>
      <c r="K4" s="1">
        <v>34</v>
      </c>
      <c r="L4" s="1">
        <v>10</v>
      </c>
      <c r="M4" s="80">
        <v>13.26</v>
      </c>
      <c r="N4" s="96">
        <v>13.26</v>
      </c>
      <c r="O4" s="64">
        <v>2530</v>
      </c>
      <c r="P4" s="65">
        <f>Table224578910112345678910111213[[#This Row],[PEMBULATAN]]*O4</f>
        <v>33547.800000000003</v>
      </c>
    </row>
    <row r="5" spans="1:16" ht="26.25" customHeight="1" x14ac:dyDescent="0.2">
      <c r="A5" s="14"/>
      <c r="B5" s="14"/>
      <c r="C5" s="9" t="s">
        <v>1046</v>
      </c>
      <c r="D5" s="76" t="s">
        <v>126</v>
      </c>
      <c r="E5" s="13">
        <v>44534</v>
      </c>
      <c r="F5" s="76" t="s">
        <v>127</v>
      </c>
      <c r="G5" s="13">
        <v>44539</v>
      </c>
      <c r="H5" s="10" t="s">
        <v>1278</v>
      </c>
      <c r="I5" s="1">
        <v>40</v>
      </c>
      <c r="J5" s="1">
        <v>32</v>
      </c>
      <c r="K5" s="1">
        <v>30</v>
      </c>
      <c r="L5" s="1">
        <v>6</v>
      </c>
      <c r="M5" s="80">
        <v>9.6</v>
      </c>
      <c r="N5" s="96">
        <v>9.6</v>
      </c>
      <c r="O5" s="64">
        <v>2530</v>
      </c>
      <c r="P5" s="65">
        <f>Table224578910112345678910111213[[#This Row],[PEMBULATAN]]*O5</f>
        <v>24288</v>
      </c>
    </row>
    <row r="6" spans="1:16" ht="26.25" customHeight="1" x14ac:dyDescent="0.2">
      <c r="A6" s="14"/>
      <c r="B6" s="14"/>
      <c r="C6" s="73" t="s">
        <v>1047</v>
      </c>
      <c r="D6" s="78" t="s">
        <v>126</v>
      </c>
      <c r="E6" s="13">
        <v>44534</v>
      </c>
      <c r="F6" s="76" t="s">
        <v>127</v>
      </c>
      <c r="G6" s="13">
        <v>44539</v>
      </c>
      <c r="H6" s="77" t="s">
        <v>1278</v>
      </c>
      <c r="I6" s="16">
        <v>35</v>
      </c>
      <c r="J6" s="16">
        <v>38</v>
      </c>
      <c r="K6" s="16">
        <v>25</v>
      </c>
      <c r="L6" s="16">
        <v>4</v>
      </c>
      <c r="M6" s="81">
        <v>8.3125</v>
      </c>
      <c r="N6" s="96">
        <v>9</v>
      </c>
      <c r="O6" s="64">
        <v>2530</v>
      </c>
      <c r="P6" s="65">
        <f>Table224578910112345678910111213[[#This Row],[PEMBULATAN]]*O6</f>
        <v>22770</v>
      </c>
    </row>
    <row r="7" spans="1:16" ht="26.25" customHeight="1" x14ac:dyDescent="0.2">
      <c r="A7" s="14"/>
      <c r="B7" s="14"/>
      <c r="C7" s="73" t="s">
        <v>1048</v>
      </c>
      <c r="D7" s="78" t="s">
        <v>126</v>
      </c>
      <c r="E7" s="13">
        <v>44534</v>
      </c>
      <c r="F7" s="76" t="s">
        <v>127</v>
      </c>
      <c r="G7" s="13">
        <v>44539</v>
      </c>
      <c r="H7" s="77" t="s">
        <v>1278</v>
      </c>
      <c r="I7" s="16">
        <v>40</v>
      </c>
      <c r="J7" s="16">
        <v>27</v>
      </c>
      <c r="K7" s="16">
        <v>27</v>
      </c>
      <c r="L7" s="16">
        <v>2</v>
      </c>
      <c r="M7" s="81">
        <v>7.29</v>
      </c>
      <c r="N7" s="96">
        <v>7.29</v>
      </c>
      <c r="O7" s="64">
        <v>2530</v>
      </c>
      <c r="P7" s="65">
        <f>Table224578910112345678910111213[[#This Row],[PEMBULATAN]]*O7</f>
        <v>18443.7</v>
      </c>
    </row>
    <row r="8" spans="1:16" ht="26.25" customHeight="1" x14ac:dyDescent="0.2">
      <c r="A8" s="14"/>
      <c r="B8" s="14"/>
      <c r="C8" s="73" t="s">
        <v>1049</v>
      </c>
      <c r="D8" s="78" t="s">
        <v>126</v>
      </c>
      <c r="E8" s="13">
        <v>44534</v>
      </c>
      <c r="F8" s="76" t="s">
        <v>127</v>
      </c>
      <c r="G8" s="13">
        <v>44539</v>
      </c>
      <c r="H8" s="77" t="s">
        <v>1278</v>
      </c>
      <c r="I8" s="16">
        <v>60</v>
      </c>
      <c r="J8" s="16">
        <v>27</v>
      </c>
      <c r="K8" s="16">
        <v>30</v>
      </c>
      <c r="L8" s="16">
        <v>2</v>
      </c>
      <c r="M8" s="81">
        <v>12.15</v>
      </c>
      <c r="N8" s="96">
        <v>12.15</v>
      </c>
      <c r="O8" s="64">
        <v>2530</v>
      </c>
      <c r="P8" s="65">
        <f>Table224578910112345678910111213[[#This Row],[PEMBULATAN]]*O8</f>
        <v>30739.5</v>
      </c>
    </row>
    <row r="9" spans="1:16" ht="26.25" customHeight="1" x14ac:dyDescent="0.2">
      <c r="A9" s="14"/>
      <c r="B9" s="14"/>
      <c r="C9" s="73" t="s">
        <v>1050</v>
      </c>
      <c r="D9" s="78" t="s">
        <v>126</v>
      </c>
      <c r="E9" s="13">
        <v>44534</v>
      </c>
      <c r="F9" s="76" t="s">
        <v>127</v>
      </c>
      <c r="G9" s="13">
        <v>44539</v>
      </c>
      <c r="H9" s="77" t="s">
        <v>1278</v>
      </c>
      <c r="I9" s="16">
        <v>66</v>
      </c>
      <c r="J9" s="16">
        <v>46</v>
      </c>
      <c r="K9" s="16">
        <v>7</v>
      </c>
      <c r="L9" s="16">
        <v>5</v>
      </c>
      <c r="M9" s="81">
        <v>5.3129999999999997</v>
      </c>
      <c r="N9" s="96">
        <v>6</v>
      </c>
      <c r="O9" s="64">
        <v>2530</v>
      </c>
      <c r="P9" s="65">
        <f>Table224578910112345678910111213[[#This Row],[PEMBULATAN]]*O9</f>
        <v>15180</v>
      </c>
    </row>
    <row r="10" spans="1:16" ht="26.25" customHeight="1" x14ac:dyDescent="0.2">
      <c r="A10" s="14"/>
      <c r="B10" s="14"/>
      <c r="C10" s="73" t="s">
        <v>1051</v>
      </c>
      <c r="D10" s="78" t="s">
        <v>126</v>
      </c>
      <c r="E10" s="13">
        <v>44534</v>
      </c>
      <c r="F10" s="76" t="s">
        <v>127</v>
      </c>
      <c r="G10" s="13">
        <v>44539</v>
      </c>
      <c r="H10" s="77" t="s">
        <v>1278</v>
      </c>
      <c r="I10" s="16">
        <v>36</v>
      </c>
      <c r="J10" s="16">
        <v>29</v>
      </c>
      <c r="K10" s="16">
        <v>29</v>
      </c>
      <c r="L10" s="16">
        <v>5</v>
      </c>
      <c r="M10" s="81">
        <v>7.569</v>
      </c>
      <c r="N10" s="96">
        <v>7.569</v>
      </c>
      <c r="O10" s="64">
        <v>2530</v>
      </c>
      <c r="P10" s="65">
        <f>Table224578910112345678910111213[[#This Row],[PEMBULATAN]]*O10</f>
        <v>19149.57</v>
      </c>
    </row>
    <row r="11" spans="1:16" ht="26.25" customHeight="1" x14ac:dyDescent="0.2">
      <c r="A11" s="14"/>
      <c r="B11" s="14"/>
      <c r="C11" s="73" t="s">
        <v>1052</v>
      </c>
      <c r="D11" s="78" t="s">
        <v>126</v>
      </c>
      <c r="E11" s="13">
        <v>44534</v>
      </c>
      <c r="F11" s="76" t="s">
        <v>127</v>
      </c>
      <c r="G11" s="13">
        <v>44539</v>
      </c>
      <c r="H11" s="77" t="s">
        <v>1278</v>
      </c>
      <c r="I11" s="16">
        <v>43</v>
      </c>
      <c r="J11" s="16">
        <v>33</v>
      </c>
      <c r="K11" s="16">
        <v>23</v>
      </c>
      <c r="L11" s="16">
        <v>7</v>
      </c>
      <c r="M11" s="81">
        <v>8.1592500000000001</v>
      </c>
      <c r="N11" s="96">
        <v>8.1592500000000001</v>
      </c>
      <c r="O11" s="64">
        <v>2530</v>
      </c>
      <c r="P11" s="65">
        <f>Table224578910112345678910111213[[#This Row],[PEMBULATAN]]*O11</f>
        <v>20642.9025</v>
      </c>
    </row>
    <row r="12" spans="1:16" ht="26.25" customHeight="1" x14ac:dyDescent="0.2">
      <c r="A12" s="14"/>
      <c r="B12" s="14"/>
      <c r="C12" s="73" t="s">
        <v>1053</v>
      </c>
      <c r="D12" s="78" t="s">
        <v>126</v>
      </c>
      <c r="E12" s="13">
        <v>44534</v>
      </c>
      <c r="F12" s="76" t="s">
        <v>127</v>
      </c>
      <c r="G12" s="13">
        <v>44539</v>
      </c>
      <c r="H12" s="77" t="s">
        <v>1278</v>
      </c>
      <c r="I12" s="16">
        <v>84</v>
      </c>
      <c r="J12" s="16">
        <v>45</v>
      </c>
      <c r="K12" s="16">
        <v>5</v>
      </c>
      <c r="L12" s="16">
        <v>2</v>
      </c>
      <c r="M12" s="81">
        <v>4.7249999999999996</v>
      </c>
      <c r="N12" s="96">
        <v>4.7249999999999996</v>
      </c>
      <c r="O12" s="64">
        <v>2530</v>
      </c>
      <c r="P12" s="65">
        <f>Table224578910112345678910111213[[#This Row],[PEMBULATAN]]*O12</f>
        <v>11954.25</v>
      </c>
    </row>
    <row r="13" spans="1:16" ht="26.25" customHeight="1" x14ac:dyDescent="0.2">
      <c r="A13" s="14"/>
      <c r="B13" s="14"/>
      <c r="C13" s="73" t="s">
        <v>1054</v>
      </c>
      <c r="D13" s="78" t="s">
        <v>126</v>
      </c>
      <c r="E13" s="13">
        <v>44534</v>
      </c>
      <c r="F13" s="76" t="s">
        <v>127</v>
      </c>
      <c r="G13" s="13">
        <v>44539</v>
      </c>
      <c r="H13" s="77" t="s">
        <v>1278</v>
      </c>
      <c r="I13" s="16">
        <v>87</v>
      </c>
      <c r="J13" s="16">
        <v>54</v>
      </c>
      <c r="K13" s="16">
        <v>16</v>
      </c>
      <c r="L13" s="16">
        <v>1</v>
      </c>
      <c r="M13" s="81">
        <v>18.792000000000002</v>
      </c>
      <c r="N13" s="96">
        <v>18.792000000000002</v>
      </c>
      <c r="O13" s="64">
        <v>2530</v>
      </c>
      <c r="P13" s="65">
        <f>Table224578910112345678910111213[[#This Row],[PEMBULATAN]]*O13</f>
        <v>47543.76</v>
      </c>
    </row>
    <row r="14" spans="1:16" ht="26.25" customHeight="1" x14ac:dyDescent="0.2">
      <c r="A14" s="14"/>
      <c r="B14" s="14"/>
      <c r="C14" s="73" t="s">
        <v>1055</v>
      </c>
      <c r="D14" s="78" t="s">
        <v>126</v>
      </c>
      <c r="E14" s="13">
        <v>44534</v>
      </c>
      <c r="F14" s="76" t="s">
        <v>127</v>
      </c>
      <c r="G14" s="13">
        <v>44539</v>
      </c>
      <c r="H14" s="77" t="s">
        <v>1278</v>
      </c>
      <c r="I14" s="16">
        <v>100</v>
      </c>
      <c r="J14" s="16">
        <v>34</v>
      </c>
      <c r="K14" s="16">
        <v>8</v>
      </c>
      <c r="L14" s="16">
        <v>3</v>
      </c>
      <c r="M14" s="81">
        <v>6.8</v>
      </c>
      <c r="N14" s="96">
        <v>6.8</v>
      </c>
      <c r="O14" s="64">
        <v>2530</v>
      </c>
      <c r="P14" s="65">
        <f>Table224578910112345678910111213[[#This Row],[PEMBULATAN]]*O14</f>
        <v>17204</v>
      </c>
    </row>
    <row r="15" spans="1:16" ht="26.25" customHeight="1" x14ac:dyDescent="0.2">
      <c r="A15" s="14"/>
      <c r="B15" s="14"/>
      <c r="C15" s="73" t="s">
        <v>1056</v>
      </c>
      <c r="D15" s="78" t="s">
        <v>126</v>
      </c>
      <c r="E15" s="13">
        <v>44534</v>
      </c>
      <c r="F15" s="76" t="s">
        <v>127</v>
      </c>
      <c r="G15" s="13">
        <v>44539</v>
      </c>
      <c r="H15" s="77" t="s">
        <v>1278</v>
      </c>
      <c r="I15" s="16">
        <v>79</v>
      </c>
      <c r="J15" s="16">
        <v>27</v>
      </c>
      <c r="K15" s="16">
        <v>27</v>
      </c>
      <c r="L15" s="16">
        <v>11</v>
      </c>
      <c r="M15" s="81">
        <v>14.39775</v>
      </c>
      <c r="N15" s="96">
        <v>15</v>
      </c>
      <c r="O15" s="64">
        <v>2530</v>
      </c>
      <c r="P15" s="65">
        <f>Table224578910112345678910111213[[#This Row],[PEMBULATAN]]*O15</f>
        <v>37950</v>
      </c>
    </row>
    <row r="16" spans="1:16" ht="26.25" customHeight="1" x14ac:dyDescent="0.2">
      <c r="A16" s="14"/>
      <c r="B16" s="14"/>
      <c r="C16" s="73" t="s">
        <v>1057</v>
      </c>
      <c r="D16" s="78" t="s">
        <v>126</v>
      </c>
      <c r="E16" s="13">
        <v>44534</v>
      </c>
      <c r="F16" s="76" t="s">
        <v>127</v>
      </c>
      <c r="G16" s="13">
        <v>44539</v>
      </c>
      <c r="H16" s="77" t="s">
        <v>1278</v>
      </c>
      <c r="I16" s="16">
        <v>155</v>
      </c>
      <c r="J16" s="16">
        <v>15</v>
      </c>
      <c r="K16" s="16">
        <v>7</v>
      </c>
      <c r="L16" s="16">
        <v>4</v>
      </c>
      <c r="M16" s="81">
        <v>4.0687499999999996</v>
      </c>
      <c r="N16" s="96">
        <v>4.0687499999999996</v>
      </c>
      <c r="O16" s="64">
        <v>2530</v>
      </c>
      <c r="P16" s="65">
        <f>Table224578910112345678910111213[[#This Row],[PEMBULATAN]]*O16</f>
        <v>10293.9375</v>
      </c>
    </row>
    <row r="17" spans="1:16" ht="26.25" customHeight="1" x14ac:dyDescent="0.2">
      <c r="A17" s="14"/>
      <c r="B17" s="14"/>
      <c r="C17" s="73" t="s">
        <v>1058</v>
      </c>
      <c r="D17" s="78" t="s">
        <v>126</v>
      </c>
      <c r="E17" s="13">
        <v>44534</v>
      </c>
      <c r="F17" s="76" t="s">
        <v>127</v>
      </c>
      <c r="G17" s="13">
        <v>44539</v>
      </c>
      <c r="H17" s="77" t="s">
        <v>1278</v>
      </c>
      <c r="I17" s="16">
        <v>124</v>
      </c>
      <c r="J17" s="16">
        <v>25</v>
      </c>
      <c r="K17" s="16">
        <v>10</v>
      </c>
      <c r="L17" s="16">
        <v>3</v>
      </c>
      <c r="M17" s="81">
        <v>7.75</v>
      </c>
      <c r="N17" s="96">
        <v>7.75</v>
      </c>
      <c r="O17" s="64">
        <v>2530</v>
      </c>
      <c r="P17" s="65">
        <f>Table224578910112345678910111213[[#This Row],[PEMBULATAN]]*O17</f>
        <v>19607.5</v>
      </c>
    </row>
    <row r="18" spans="1:16" ht="26.25" customHeight="1" x14ac:dyDescent="0.2">
      <c r="A18" s="14"/>
      <c r="B18" s="14"/>
      <c r="C18" s="73" t="s">
        <v>1059</v>
      </c>
      <c r="D18" s="78" t="s">
        <v>126</v>
      </c>
      <c r="E18" s="13">
        <v>44534</v>
      </c>
      <c r="F18" s="76" t="s">
        <v>127</v>
      </c>
      <c r="G18" s="13">
        <v>44539</v>
      </c>
      <c r="H18" s="77" t="s">
        <v>1278</v>
      </c>
      <c r="I18" s="16">
        <v>104</v>
      </c>
      <c r="J18" s="16">
        <v>17</v>
      </c>
      <c r="K18" s="16">
        <v>14</v>
      </c>
      <c r="L18" s="16">
        <v>4</v>
      </c>
      <c r="M18" s="81">
        <v>6.1879999999999997</v>
      </c>
      <c r="N18" s="96">
        <v>6.1879999999999997</v>
      </c>
      <c r="O18" s="64">
        <v>2530</v>
      </c>
      <c r="P18" s="65">
        <f>Table224578910112345678910111213[[#This Row],[PEMBULATAN]]*O18</f>
        <v>15655.64</v>
      </c>
    </row>
    <row r="19" spans="1:16" ht="26.25" customHeight="1" x14ac:dyDescent="0.2">
      <c r="A19" s="14"/>
      <c r="B19" s="14"/>
      <c r="C19" s="73" t="s">
        <v>1060</v>
      </c>
      <c r="D19" s="78" t="s">
        <v>126</v>
      </c>
      <c r="E19" s="13">
        <v>44534</v>
      </c>
      <c r="F19" s="76" t="s">
        <v>127</v>
      </c>
      <c r="G19" s="13">
        <v>44539</v>
      </c>
      <c r="H19" s="77" t="s">
        <v>1278</v>
      </c>
      <c r="I19" s="16">
        <v>97</v>
      </c>
      <c r="J19" s="16">
        <v>60</v>
      </c>
      <c r="K19" s="16">
        <v>25</v>
      </c>
      <c r="L19" s="16">
        <v>14</v>
      </c>
      <c r="M19" s="81">
        <v>36.375</v>
      </c>
      <c r="N19" s="96">
        <v>37</v>
      </c>
      <c r="O19" s="64">
        <v>2530</v>
      </c>
      <c r="P19" s="65">
        <f>Table224578910112345678910111213[[#This Row],[PEMBULATAN]]*O19</f>
        <v>93610</v>
      </c>
    </row>
    <row r="20" spans="1:16" ht="26.25" customHeight="1" x14ac:dyDescent="0.2">
      <c r="A20" s="14"/>
      <c r="B20" s="14"/>
      <c r="C20" s="73" t="s">
        <v>1061</v>
      </c>
      <c r="D20" s="78" t="s">
        <v>126</v>
      </c>
      <c r="E20" s="13">
        <v>44534</v>
      </c>
      <c r="F20" s="76" t="s">
        <v>127</v>
      </c>
      <c r="G20" s="13">
        <v>44539</v>
      </c>
      <c r="H20" s="77" t="s">
        <v>1278</v>
      </c>
      <c r="I20" s="16">
        <v>38</v>
      </c>
      <c r="J20" s="16">
        <v>38</v>
      </c>
      <c r="K20" s="16">
        <v>42</v>
      </c>
      <c r="L20" s="16">
        <v>5</v>
      </c>
      <c r="M20" s="81">
        <v>15.162000000000001</v>
      </c>
      <c r="N20" s="96">
        <v>15.162000000000001</v>
      </c>
      <c r="O20" s="64">
        <v>2530</v>
      </c>
      <c r="P20" s="65">
        <f>Table224578910112345678910111213[[#This Row],[PEMBULATAN]]*O20</f>
        <v>38359.86</v>
      </c>
    </row>
    <row r="21" spans="1:16" ht="26.25" customHeight="1" x14ac:dyDescent="0.2">
      <c r="A21" s="14"/>
      <c r="B21" s="14"/>
      <c r="C21" s="73" t="s">
        <v>1062</v>
      </c>
      <c r="D21" s="78" t="s">
        <v>126</v>
      </c>
      <c r="E21" s="13">
        <v>44534</v>
      </c>
      <c r="F21" s="76" t="s">
        <v>127</v>
      </c>
      <c r="G21" s="13">
        <v>44539</v>
      </c>
      <c r="H21" s="77" t="s">
        <v>1278</v>
      </c>
      <c r="I21" s="16">
        <v>54</v>
      </c>
      <c r="J21" s="16">
        <v>35</v>
      </c>
      <c r="K21" s="16">
        <v>35</v>
      </c>
      <c r="L21" s="16">
        <v>8</v>
      </c>
      <c r="M21" s="81">
        <v>16.537500000000001</v>
      </c>
      <c r="N21" s="96">
        <v>16.537500000000001</v>
      </c>
      <c r="O21" s="64">
        <v>2530</v>
      </c>
      <c r="P21" s="65">
        <f>Table224578910112345678910111213[[#This Row],[PEMBULATAN]]*O21</f>
        <v>41839.875</v>
      </c>
    </row>
    <row r="22" spans="1:16" ht="26.25" customHeight="1" x14ac:dyDescent="0.2">
      <c r="A22" s="14"/>
      <c r="B22" s="14"/>
      <c r="C22" s="73" t="s">
        <v>1063</v>
      </c>
      <c r="D22" s="78" t="s">
        <v>126</v>
      </c>
      <c r="E22" s="13">
        <v>44534</v>
      </c>
      <c r="F22" s="76" t="s">
        <v>127</v>
      </c>
      <c r="G22" s="13">
        <v>44539</v>
      </c>
      <c r="H22" s="77" t="s">
        <v>1278</v>
      </c>
      <c r="I22" s="16">
        <v>75</v>
      </c>
      <c r="J22" s="16">
        <v>53</v>
      </c>
      <c r="K22" s="16">
        <v>48</v>
      </c>
      <c r="L22" s="16">
        <v>20</v>
      </c>
      <c r="M22" s="81">
        <v>47.7</v>
      </c>
      <c r="N22" s="96">
        <v>47.7</v>
      </c>
      <c r="O22" s="64">
        <v>2530</v>
      </c>
      <c r="P22" s="65">
        <f>Table224578910112345678910111213[[#This Row],[PEMBULATAN]]*O22</f>
        <v>120681</v>
      </c>
    </row>
    <row r="23" spans="1:16" ht="26.25" customHeight="1" x14ac:dyDescent="0.2">
      <c r="A23" s="14"/>
      <c r="B23" s="14"/>
      <c r="C23" s="73" t="s">
        <v>1064</v>
      </c>
      <c r="D23" s="78" t="s">
        <v>126</v>
      </c>
      <c r="E23" s="13">
        <v>44534</v>
      </c>
      <c r="F23" s="76" t="s">
        <v>127</v>
      </c>
      <c r="G23" s="13">
        <v>44539</v>
      </c>
      <c r="H23" s="77" t="s">
        <v>1278</v>
      </c>
      <c r="I23" s="16">
        <v>66</v>
      </c>
      <c r="J23" s="16">
        <v>42</v>
      </c>
      <c r="K23" s="16">
        <v>24</v>
      </c>
      <c r="L23" s="16">
        <v>2</v>
      </c>
      <c r="M23" s="81">
        <v>16.632000000000001</v>
      </c>
      <c r="N23" s="96">
        <v>16.632000000000001</v>
      </c>
      <c r="O23" s="64">
        <v>2530</v>
      </c>
      <c r="P23" s="65">
        <f>Table224578910112345678910111213[[#This Row],[PEMBULATAN]]*O23</f>
        <v>42078.960000000006</v>
      </c>
    </row>
    <row r="24" spans="1:16" ht="26.25" customHeight="1" x14ac:dyDescent="0.2">
      <c r="A24" s="14"/>
      <c r="B24" s="14"/>
      <c r="C24" s="73" t="s">
        <v>1065</v>
      </c>
      <c r="D24" s="78" t="s">
        <v>126</v>
      </c>
      <c r="E24" s="13">
        <v>44534</v>
      </c>
      <c r="F24" s="76" t="s">
        <v>127</v>
      </c>
      <c r="G24" s="13">
        <v>44539</v>
      </c>
      <c r="H24" s="77" t="s">
        <v>1278</v>
      </c>
      <c r="I24" s="16">
        <v>42</v>
      </c>
      <c r="J24" s="16">
        <v>35</v>
      </c>
      <c r="K24" s="16">
        <v>22</v>
      </c>
      <c r="L24" s="16">
        <v>4</v>
      </c>
      <c r="M24" s="81">
        <v>8.0850000000000009</v>
      </c>
      <c r="N24" s="96">
        <v>8.0850000000000009</v>
      </c>
      <c r="O24" s="64">
        <v>2530</v>
      </c>
      <c r="P24" s="65">
        <f>Table224578910112345678910111213[[#This Row],[PEMBULATAN]]*O24</f>
        <v>20455.050000000003</v>
      </c>
    </row>
    <row r="25" spans="1:16" ht="26.25" customHeight="1" x14ac:dyDescent="0.2">
      <c r="A25" s="14"/>
      <c r="B25" s="14"/>
      <c r="C25" s="73" t="s">
        <v>1066</v>
      </c>
      <c r="D25" s="78" t="s">
        <v>126</v>
      </c>
      <c r="E25" s="13">
        <v>44534</v>
      </c>
      <c r="F25" s="76" t="s">
        <v>127</v>
      </c>
      <c r="G25" s="13">
        <v>44539</v>
      </c>
      <c r="H25" s="77" t="s">
        <v>1278</v>
      </c>
      <c r="I25" s="16">
        <v>148</v>
      </c>
      <c r="J25" s="16">
        <v>26</v>
      </c>
      <c r="K25" s="16">
        <v>20</v>
      </c>
      <c r="L25" s="16">
        <v>9</v>
      </c>
      <c r="M25" s="81">
        <v>19.239999999999998</v>
      </c>
      <c r="N25" s="96">
        <v>19.239999999999998</v>
      </c>
      <c r="O25" s="64">
        <v>2530</v>
      </c>
      <c r="P25" s="65">
        <f>Table224578910112345678910111213[[#This Row],[PEMBULATAN]]*O25</f>
        <v>48677.2</v>
      </c>
    </row>
    <row r="26" spans="1:16" ht="26.25" customHeight="1" x14ac:dyDescent="0.2">
      <c r="A26" s="14"/>
      <c r="B26" s="14"/>
      <c r="C26" s="73" t="s">
        <v>1067</v>
      </c>
      <c r="D26" s="78" t="s">
        <v>126</v>
      </c>
      <c r="E26" s="13">
        <v>44534</v>
      </c>
      <c r="F26" s="76" t="s">
        <v>127</v>
      </c>
      <c r="G26" s="13">
        <v>44539</v>
      </c>
      <c r="H26" s="77" t="s">
        <v>1278</v>
      </c>
      <c r="I26" s="16">
        <v>48</v>
      </c>
      <c r="J26" s="16">
        <v>36</v>
      </c>
      <c r="K26" s="16">
        <v>18</v>
      </c>
      <c r="L26" s="16">
        <v>4</v>
      </c>
      <c r="M26" s="81">
        <v>7.7759999999999998</v>
      </c>
      <c r="N26" s="96">
        <v>7.7759999999999998</v>
      </c>
      <c r="O26" s="64">
        <v>2530</v>
      </c>
      <c r="P26" s="65">
        <f>Table224578910112345678910111213[[#This Row],[PEMBULATAN]]*O26</f>
        <v>19673.28</v>
      </c>
    </row>
    <row r="27" spans="1:16" ht="26.25" customHeight="1" x14ac:dyDescent="0.2">
      <c r="A27" s="14"/>
      <c r="B27" s="14"/>
      <c r="C27" s="73" t="s">
        <v>1068</v>
      </c>
      <c r="D27" s="78" t="s">
        <v>126</v>
      </c>
      <c r="E27" s="13">
        <v>44534</v>
      </c>
      <c r="F27" s="76" t="s">
        <v>127</v>
      </c>
      <c r="G27" s="13">
        <v>44539</v>
      </c>
      <c r="H27" s="77" t="s">
        <v>1278</v>
      </c>
      <c r="I27" s="16">
        <v>87</v>
      </c>
      <c r="J27" s="16">
        <v>45</v>
      </c>
      <c r="K27" s="16">
        <v>17</v>
      </c>
      <c r="L27" s="16">
        <v>7</v>
      </c>
      <c r="M27" s="81">
        <v>16.638750000000002</v>
      </c>
      <c r="N27" s="96">
        <v>16.638750000000002</v>
      </c>
      <c r="O27" s="64">
        <v>2530</v>
      </c>
      <c r="P27" s="65">
        <f>Table224578910112345678910111213[[#This Row],[PEMBULATAN]]*O27</f>
        <v>42096.037500000006</v>
      </c>
    </row>
    <row r="28" spans="1:16" ht="26.25" customHeight="1" x14ac:dyDescent="0.2">
      <c r="A28" s="14"/>
      <c r="B28" s="14"/>
      <c r="C28" s="73" t="s">
        <v>1069</v>
      </c>
      <c r="D28" s="78" t="s">
        <v>126</v>
      </c>
      <c r="E28" s="13">
        <v>44534</v>
      </c>
      <c r="F28" s="76" t="s">
        <v>127</v>
      </c>
      <c r="G28" s="13">
        <v>44539</v>
      </c>
      <c r="H28" s="77" t="s">
        <v>1278</v>
      </c>
      <c r="I28" s="16">
        <v>46</v>
      </c>
      <c r="J28" s="16">
        <v>32</v>
      </c>
      <c r="K28" s="16">
        <v>22</v>
      </c>
      <c r="L28" s="16">
        <v>12</v>
      </c>
      <c r="M28" s="81">
        <v>8.0960000000000001</v>
      </c>
      <c r="N28" s="96">
        <v>12</v>
      </c>
      <c r="O28" s="64">
        <v>2530</v>
      </c>
      <c r="P28" s="65">
        <f>Table224578910112345678910111213[[#This Row],[PEMBULATAN]]*O28</f>
        <v>30360</v>
      </c>
    </row>
    <row r="29" spans="1:16" ht="26.25" customHeight="1" x14ac:dyDescent="0.2">
      <c r="A29" s="14"/>
      <c r="B29" s="14"/>
      <c r="C29" s="73" t="s">
        <v>1070</v>
      </c>
      <c r="D29" s="78" t="s">
        <v>126</v>
      </c>
      <c r="E29" s="13">
        <v>44534</v>
      </c>
      <c r="F29" s="76" t="s">
        <v>127</v>
      </c>
      <c r="G29" s="13">
        <v>44539</v>
      </c>
      <c r="H29" s="77" t="s">
        <v>1278</v>
      </c>
      <c r="I29" s="16">
        <v>95</v>
      </c>
      <c r="J29" s="16">
        <v>40</v>
      </c>
      <c r="K29" s="16">
        <v>17</v>
      </c>
      <c r="L29" s="16">
        <v>3</v>
      </c>
      <c r="M29" s="81">
        <v>16.149999999999999</v>
      </c>
      <c r="N29" s="96">
        <v>16.149999999999999</v>
      </c>
      <c r="O29" s="64">
        <v>2530</v>
      </c>
      <c r="P29" s="65">
        <f>Table224578910112345678910111213[[#This Row],[PEMBULATAN]]*O29</f>
        <v>40859.5</v>
      </c>
    </row>
    <row r="30" spans="1:16" ht="26.25" customHeight="1" x14ac:dyDescent="0.2">
      <c r="A30" s="14"/>
      <c r="B30" s="14"/>
      <c r="C30" s="73" t="s">
        <v>1071</v>
      </c>
      <c r="D30" s="78" t="s">
        <v>126</v>
      </c>
      <c r="E30" s="13">
        <v>44534</v>
      </c>
      <c r="F30" s="76" t="s">
        <v>127</v>
      </c>
      <c r="G30" s="13">
        <v>44539</v>
      </c>
      <c r="H30" s="77" t="s">
        <v>1278</v>
      </c>
      <c r="I30" s="16">
        <v>177</v>
      </c>
      <c r="J30" s="16">
        <v>45</v>
      </c>
      <c r="K30" s="16">
        <v>27</v>
      </c>
      <c r="L30" s="16">
        <v>15</v>
      </c>
      <c r="M30" s="81">
        <v>53.763750000000002</v>
      </c>
      <c r="N30" s="96">
        <v>53.763750000000002</v>
      </c>
      <c r="O30" s="64">
        <v>2530</v>
      </c>
      <c r="P30" s="65">
        <f>Table224578910112345678910111213[[#This Row],[PEMBULATAN]]*O30</f>
        <v>136022.28750000001</v>
      </c>
    </row>
    <row r="31" spans="1:16" ht="26.25" customHeight="1" x14ac:dyDescent="0.2">
      <c r="A31" s="14"/>
      <c r="B31" s="14"/>
      <c r="C31" s="73" t="s">
        <v>1072</v>
      </c>
      <c r="D31" s="78" t="s">
        <v>126</v>
      </c>
      <c r="E31" s="13">
        <v>44534</v>
      </c>
      <c r="F31" s="76" t="s">
        <v>127</v>
      </c>
      <c r="G31" s="13">
        <v>44539</v>
      </c>
      <c r="H31" s="77" t="s">
        <v>1278</v>
      </c>
      <c r="I31" s="16">
        <v>153</v>
      </c>
      <c r="J31" s="16">
        <v>35</v>
      </c>
      <c r="K31" s="16">
        <v>37</v>
      </c>
      <c r="L31" s="16">
        <v>16</v>
      </c>
      <c r="M31" s="81">
        <v>49.533749999999998</v>
      </c>
      <c r="N31" s="96">
        <v>49.533749999999998</v>
      </c>
      <c r="O31" s="64">
        <v>2530</v>
      </c>
      <c r="P31" s="65">
        <f>Table224578910112345678910111213[[#This Row],[PEMBULATAN]]*O31</f>
        <v>125320.3875</v>
      </c>
    </row>
    <row r="32" spans="1:16" ht="26.25" customHeight="1" x14ac:dyDescent="0.2">
      <c r="A32" s="14"/>
      <c r="B32" s="14"/>
      <c r="C32" s="73" t="s">
        <v>1073</v>
      </c>
      <c r="D32" s="78" t="s">
        <v>126</v>
      </c>
      <c r="E32" s="13">
        <v>44534</v>
      </c>
      <c r="F32" s="76" t="s">
        <v>127</v>
      </c>
      <c r="G32" s="13">
        <v>44539</v>
      </c>
      <c r="H32" s="77" t="s">
        <v>1278</v>
      </c>
      <c r="I32" s="16">
        <v>70</v>
      </c>
      <c r="J32" s="16">
        <v>65</v>
      </c>
      <c r="K32" s="16">
        <v>37</v>
      </c>
      <c r="L32" s="16">
        <v>14</v>
      </c>
      <c r="M32" s="81">
        <v>42.087499999999999</v>
      </c>
      <c r="N32" s="96">
        <v>42.087499999999999</v>
      </c>
      <c r="O32" s="64">
        <v>2530</v>
      </c>
      <c r="P32" s="65">
        <f>Table224578910112345678910111213[[#This Row],[PEMBULATAN]]*O32</f>
        <v>106481.375</v>
      </c>
    </row>
    <row r="33" spans="1:16" ht="26.25" customHeight="1" x14ac:dyDescent="0.2">
      <c r="A33" s="14"/>
      <c r="B33" s="14"/>
      <c r="C33" s="73" t="s">
        <v>1074</v>
      </c>
      <c r="D33" s="78" t="s">
        <v>126</v>
      </c>
      <c r="E33" s="13">
        <v>44534</v>
      </c>
      <c r="F33" s="76" t="s">
        <v>127</v>
      </c>
      <c r="G33" s="13">
        <v>44539</v>
      </c>
      <c r="H33" s="77" t="s">
        <v>1278</v>
      </c>
      <c r="I33" s="16">
        <v>45</v>
      </c>
      <c r="J33" s="16">
        <v>32</v>
      </c>
      <c r="K33" s="16">
        <v>25</v>
      </c>
      <c r="L33" s="16">
        <v>4</v>
      </c>
      <c r="M33" s="81">
        <v>9</v>
      </c>
      <c r="N33" s="96">
        <v>9</v>
      </c>
      <c r="O33" s="64">
        <v>2530</v>
      </c>
      <c r="P33" s="65">
        <f>Table224578910112345678910111213[[#This Row],[PEMBULATAN]]*O33</f>
        <v>22770</v>
      </c>
    </row>
    <row r="34" spans="1:16" ht="26.25" customHeight="1" x14ac:dyDescent="0.2">
      <c r="A34" s="14"/>
      <c r="B34" s="14"/>
      <c r="C34" s="73" t="s">
        <v>1075</v>
      </c>
      <c r="D34" s="78" t="s">
        <v>126</v>
      </c>
      <c r="E34" s="13">
        <v>44534</v>
      </c>
      <c r="F34" s="76" t="s">
        <v>127</v>
      </c>
      <c r="G34" s="13">
        <v>44539</v>
      </c>
      <c r="H34" s="77" t="s">
        <v>1278</v>
      </c>
      <c r="I34" s="16">
        <v>80</v>
      </c>
      <c r="J34" s="16">
        <v>35</v>
      </c>
      <c r="K34" s="16">
        <v>77</v>
      </c>
      <c r="L34" s="16">
        <v>30</v>
      </c>
      <c r="M34" s="81">
        <v>53.9</v>
      </c>
      <c r="N34" s="96">
        <v>53.9</v>
      </c>
      <c r="O34" s="64">
        <v>2530</v>
      </c>
      <c r="P34" s="65">
        <f>Table224578910112345678910111213[[#This Row],[PEMBULATAN]]*O34</f>
        <v>136367</v>
      </c>
    </row>
    <row r="35" spans="1:16" ht="26.25" customHeight="1" x14ac:dyDescent="0.2">
      <c r="A35" s="14"/>
      <c r="B35" s="14"/>
      <c r="C35" s="73" t="s">
        <v>1076</v>
      </c>
      <c r="D35" s="78" t="s">
        <v>126</v>
      </c>
      <c r="E35" s="13">
        <v>44534</v>
      </c>
      <c r="F35" s="76" t="s">
        <v>127</v>
      </c>
      <c r="G35" s="13">
        <v>44539</v>
      </c>
      <c r="H35" s="77" t="s">
        <v>1278</v>
      </c>
      <c r="I35" s="16">
        <v>88</v>
      </c>
      <c r="J35" s="16">
        <v>38</v>
      </c>
      <c r="K35" s="16">
        <v>38</v>
      </c>
      <c r="L35" s="16">
        <v>7</v>
      </c>
      <c r="M35" s="81">
        <v>31.768000000000001</v>
      </c>
      <c r="N35" s="96">
        <v>31.768000000000001</v>
      </c>
      <c r="O35" s="64">
        <v>2530</v>
      </c>
      <c r="P35" s="65">
        <f>Table224578910112345678910111213[[#This Row],[PEMBULATAN]]*O35</f>
        <v>80373.040000000008</v>
      </c>
    </row>
    <row r="36" spans="1:16" ht="26.25" customHeight="1" x14ac:dyDescent="0.2">
      <c r="A36" s="14"/>
      <c r="B36" s="14"/>
      <c r="C36" s="73" t="s">
        <v>1077</v>
      </c>
      <c r="D36" s="78" t="s">
        <v>126</v>
      </c>
      <c r="E36" s="13">
        <v>44534</v>
      </c>
      <c r="F36" s="76" t="s">
        <v>127</v>
      </c>
      <c r="G36" s="13">
        <v>44539</v>
      </c>
      <c r="H36" s="77" t="s">
        <v>1278</v>
      </c>
      <c r="I36" s="16">
        <v>47</v>
      </c>
      <c r="J36" s="16">
        <v>45</v>
      </c>
      <c r="K36" s="16">
        <v>32</v>
      </c>
      <c r="L36" s="16">
        <v>17</v>
      </c>
      <c r="M36" s="81">
        <v>16.920000000000002</v>
      </c>
      <c r="N36" s="96">
        <v>17</v>
      </c>
      <c r="O36" s="64">
        <v>2530</v>
      </c>
      <c r="P36" s="65">
        <f>Table224578910112345678910111213[[#This Row],[PEMBULATAN]]*O36</f>
        <v>43010</v>
      </c>
    </row>
    <row r="37" spans="1:16" ht="26.25" customHeight="1" x14ac:dyDescent="0.2">
      <c r="A37" s="14"/>
      <c r="B37" s="14"/>
      <c r="C37" s="73" t="s">
        <v>1078</v>
      </c>
      <c r="D37" s="78" t="s">
        <v>126</v>
      </c>
      <c r="E37" s="13">
        <v>44534</v>
      </c>
      <c r="F37" s="76" t="s">
        <v>127</v>
      </c>
      <c r="G37" s="13">
        <v>44539</v>
      </c>
      <c r="H37" s="77" t="s">
        <v>1278</v>
      </c>
      <c r="I37" s="16">
        <v>45</v>
      </c>
      <c r="J37" s="16">
        <v>30</v>
      </c>
      <c r="K37" s="16">
        <v>30</v>
      </c>
      <c r="L37" s="16">
        <v>5</v>
      </c>
      <c r="M37" s="81">
        <v>10.125</v>
      </c>
      <c r="N37" s="96">
        <v>10.125</v>
      </c>
      <c r="O37" s="64">
        <v>2530</v>
      </c>
      <c r="P37" s="65">
        <f>Table224578910112345678910111213[[#This Row],[PEMBULATAN]]*O37</f>
        <v>25616.25</v>
      </c>
    </row>
    <row r="38" spans="1:16" ht="26.25" customHeight="1" x14ac:dyDescent="0.2">
      <c r="A38" s="14"/>
      <c r="B38" s="14"/>
      <c r="C38" s="73" t="s">
        <v>1079</v>
      </c>
      <c r="D38" s="78" t="s">
        <v>126</v>
      </c>
      <c r="E38" s="13">
        <v>44534</v>
      </c>
      <c r="F38" s="76" t="s">
        <v>127</v>
      </c>
      <c r="G38" s="13">
        <v>44539</v>
      </c>
      <c r="H38" s="77" t="s">
        <v>1278</v>
      </c>
      <c r="I38" s="16">
        <v>56</v>
      </c>
      <c r="J38" s="16">
        <v>28</v>
      </c>
      <c r="K38" s="16">
        <v>28</v>
      </c>
      <c r="L38" s="16">
        <v>1</v>
      </c>
      <c r="M38" s="81">
        <v>10.976000000000001</v>
      </c>
      <c r="N38" s="96">
        <v>10.976000000000001</v>
      </c>
      <c r="O38" s="64">
        <v>2530</v>
      </c>
      <c r="P38" s="65">
        <f>Table224578910112345678910111213[[#This Row],[PEMBULATAN]]*O38</f>
        <v>27769.280000000002</v>
      </c>
    </row>
    <row r="39" spans="1:16" ht="26.25" customHeight="1" x14ac:dyDescent="0.2">
      <c r="A39" s="14"/>
      <c r="B39" s="14"/>
      <c r="C39" s="73" t="s">
        <v>1080</v>
      </c>
      <c r="D39" s="78" t="s">
        <v>126</v>
      </c>
      <c r="E39" s="13">
        <v>44534</v>
      </c>
      <c r="F39" s="76" t="s">
        <v>127</v>
      </c>
      <c r="G39" s="13">
        <v>44539</v>
      </c>
      <c r="H39" s="77" t="s">
        <v>1278</v>
      </c>
      <c r="I39" s="16">
        <v>35</v>
      </c>
      <c r="J39" s="16">
        <v>30</v>
      </c>
      <c r="K39" s="16">
        <v>20</v>
      </c>
      <c r="L39" s="16">
        <v>8</v>
      </c>
      <c r="M39" s="81">
        <v>5.25</v>
      </c>
      <c r="N39" s="96">
        <v>8</v>
      </c>
      <c r="O39" s="64">
        <v>2530</v>
      </c>
      <c r="P39" s="65">
        <f>Table224578910112345678910111213[[#This Row],[PEMBULATAN]]*O39</f>
        <v>20240</v>
      </c>
    </row>
    <row r="40" spans="1:16" ht="26.25" customHeight="1" x14ac:dyDescent="0.2">
      <c r="A40" s="14"/>
      <c r="B40" s="14"/>
      <c r="C40" s="73" t="s">
        <v>1081</v>
      </c>
      <c r="D40" s="78" t="s">
        <v>126</v>
      </c>
      <c r="E40" s="13">
        <v>44534</v>
      </c>
      <c r="F40" s="76" t="s">
        <v>127</v>
      </c>
      <c r="G40" s="13">
        <v>44539</v>
      </c>
      <c r="H40" s="77" t="s">
        <v>1278</v>
      </c>
      <c r="I40" s="16">
        <v>43</v>
      </c>
      <c r="J40" s="16">
        <v>43</v>
      </c>
      <c r="K40" s="16">
        <v>18</v>
      </c>
      <c r="L40" s="16">
        <v>5</v>
      </c>
      <c r="M40" s="81">
        <v>8.3204999999999991</v>
      </c>
      <c r="N40" s="96">
        <v>9</v>
      </c>
      <c r="O40" s="64">
        <v>2530</v>
      </c>
      <c r="P40" s="65">
        <f>Table224578910112345678910111213[[#This Row],[PEMBULATAN]]*O40</f>
        <v>22770</v>
      </c>
    </row>
    <row r="41" spans="1:16" ht="26.25" customHeight="1" x14ac:dyDescent="0.2">
      <c r="A41" s="14"/>
      <c r="B41" s="14"/>
      <c r="C41" s="73" t="s">
        <v>1082</v>
      </c>
      <c r="D41" s="78" t="s">
        <v>126</v>
      </c>
      <c r="E41" s="13">
        <v>44534</v>
      </c>
      <c r="F41" s="76" t="s">
        <v>127</v>
      </c>
      <c r="G41" s="13">
        <v>44539</v>
      </c>
      <c r="H41" s="77" t="s">
        <v>1278</v>
      </c>
      <c r="I41" s="16">
        <v>68</v>
      </c>
      <c r="J41" s="16">
        <v>33</v>
      </c>
      <c r="K41" s="16">
        <v>18</v>
      </c>
      <c r="L41" s="16">
        <v>15</v>
      </c>
      <c r="M41" s="81">
        <v>10.098000000000001</v>
      </c>
      <c r="N41" s="96">
        <v>15</v>
      </c>
      <c r="O41" s="64">
        <v>2530</v>
      </c>
      <c r="P41" s="65">
        <f>Table224578910112345678910111213[[#This Row],[PEMBULATAN]]*O41</f>
        <v>37950</v>
      </c>
    </row>
    <row r="42" spans="1:16" ht="26.25" customHeight="1" x14ac:dyDescent="0.2">
      <c r="A42" s="14"/>
      <c r="B42" s="14"/>
      <c r="C42" s="73" t="s">
        <v>1083</v>
      </c>
      <c r="D42" s="78" t="s">
        <v>126</v>
      </c>
      <c r="E42" s="13">
        <v>44534</v>
      </c>
      <c r="F42" s="76" t="s">
        <v>127</v>
      </c>
      <c r="G42" s="13">
        <v>44539</v>
      </c>
      <c r="H42" s="77" t="s">
        <v>1278</v>
      </c>
      <c r="I42" s="16">
        <v>40</v>
      </c>
      <c r="J42" s="16">
        <v>30</v>
      </c>
      <c r="K42" s="16">
        <v>30</v>
      </c>
      <c r="L42" s="16">
        <v>7</v>
      </c>
      <c r="M42" s="81">
        <v>9</v>
      </c>
      <c r="N42" s="96">
        <v>9</v>
      </c>
      <c r="O42" s="64">
        <v>2530</v>
      </c>
      <c r="P42" s="65">
        <f>Table224578910112345678910111213[[#This Row],[PEMBULATAN]]*O42</f>
        <v>22770</v>
      </c>
    </row>
    <row r="43" spans="1:16" ht="26.25" customHeight="1" x14ac:dyDescent="0.2">
      <c r="A43" s="14"/>
      <c r="B43" s="14"/>
      <c r="C43" s="73" t="s">
        <v>1084</v>
      </c>
      <c r="D43" s="78" t="s">
        <v>126</v>
      </c>
      <c r="E43" s="13">
        <v>44534</v>
      </c>
      <c r="F43" s="76" t="s">
        <v>127</v>
      </c>
      <c r="G43" s="13">
        <v>44539</v>
      </c>
      <c r="H43" s="77" t="s">
        <v>1278</v>
      </c>
      <c r="I43" s="16">
        <v>184</v>
      </c>
      <c r="J43" s="16">
        <v>8</v>
      </c>
      <c r="K43" s="16">
        <v>8</v>
      </c>
      <c r="L43" s="16">
        <v>3</v>
      </c>
      <c r="M43" s="81">
        <v>2.944</v>
      </c>
      <c r="N43" s="96">
        <v>3</v>
      </c>
      <c r="O43" s="64">
        <v>2530</v>
      </c>
      <c r="P43" s="65">
        <f>Table224578910112345678910111213[[#This Row],[PEMBULATAN]]*O43</f>
        <v>7590</v>
      </c>
    </row>
    <row r="44" spans="1:16" ht="26.25" customHeight="1" x14ac:dyDescent="0.2">
      <c r="A44" s="14"/>
      <c r="B44" s="14"/>
      <c r="C44" s="73" t="s">
        <v>1085</v>
      </c>
      <c r="D44" s="78" t="s">
        <v>126</v>
      </c>
      <c r="E44" s="13">
        <v>44534</v>
      </c>
      <c r="F44" s="76" t="s">
        <v>127</v>
      </c>
      <c r="G44" s="13">
        <v>44539</v>
      </c>
      <c r="H44" s="77" t="s">
        <v>1278</v>
      </c>
      <c r="I44" s="16">
        <v>162</v>
      </c>
      <c r="J44" s="16">
        <v>5</v>
      </c>
      <c r="K44" s="16">
        <v>5</v>
      </c>
      <c r="L44" s="16">
        <v>3</v>
      </c>
      <c r="M44" s="81">
        <v>1.0125</v>
      </c>
      <c r="N44" s="96">
        <v>3</v>
      </c>
      <c r="O44" s="64">
        <v>2530</v>
      </c>
      <c r="P44" s="65">
        <f>Table224578910112345678910111213[[#This Row],[PEMBULATAN]]*O44</f>
        <v>7590</v>
      </c>
    </row>
    <row r="45" spans="1:16" ht="26.25" customHeight="1" x14ac:dyDescent="0.2">
      <c r="A45" s="14"/>
      <c r="B45" s="14"/>
      <c r="C45" s="73" t="s">
        <v>1086</v>
      </c>
      <c r="D45" s="78" t="s">
        <v>126</v>
      </c>
      <c r="E45" s="13">
        <v>44534</v>
      </c>
      <c r="F45" s="76" t="s">
        <v>127</v>
      </c>
      <c r="G45" s="13">
        <v>44539</v>
      </c>
      <c r="H45" s="77" t="s">
        <v>1278</v>
      </c>
      <c r="I45" s="16">
        <v>162</v>
      </c>
      <c r="J45" s="16">
        <v>5</v>
      </c>
      <c r="K45" s="16">
        <v>5</v>
      </c>
      <c r="L45" s="16">
        <v>3</v>
      </c>
      <c r="M45" s="81">
        <v>1.0125</v>
      </c>
      <c r="N45" s="96">
        <v>3</v>
      </c>
      <c r="O45" s="64">
        <v>2530</v>
      </c>
      <c r="P45" s="65">
        <f>Table224578910112345678910111213[[#This Row],[PEMBULATAN]]*O45</f>
        <v>7590</v>
      </c>
    </row>
    <row r="46" spans="1:16" ht="26.25" customHeight="1" x14ac:dyDescent="0.2">
      <c r="A46" s="14"/>
      <c r="B46" s="14"/>
      <c r="C46" s="73" t="s">
        <v>1087</v>
      </c>
      <c r="D46" s="78" t="s">
        <v>126</v>
      </c>
      <c r="E46" s="13">
        <v>44534</v>
      </c>
      <c r="F46" s="76" t="s">
        <v>127</v>
      </c>
      <c r="G46" s="13">
        <v>44539</v>
      </c>
      <c r="H46" s="77" t="s">
        <v>1278</v>
      </c>
      <c r="I46" s="16">
        <v>108</v>
      </c>
      <c r="J46" s="16">
        <v>17</v>
      </c>
      <c r="K46" s="16">
        <v>10</v>
      </c>
      <c r="L46" s="16">
        <v>3</v>
      </c>
      <c r="M46" s="81">
        <v>4.59</v>
      </c>
      <c r="N46" s="96">
        <v>4.59</v>
      </c>
      <c r="O46" s="64">
        <v>2530</v>
      </c>
      <c r="P46" s="65">
        <f>Table224578910112345678910111213[[#This Row],[PEMBULATAN]]*O46</f>
        <v>11612.699999999999</v>
      </c>
    </row>
    <row r="47" spans="1:16" ht="26.25" customHeight="1" x14ac:dyDescent="0.2">
      <c r="A47" s="14"/>
      <c r="B47" s="14"/>
      <c r="C47" s="73" t="s">
        <v>1088</v>
      </c>
      <c r="D47" s="78" t="s">
        <v>126</v>
      </c>
      <c r="E47" s="13">
        <v>44534</v>
      </c>
      <c r="F47" s="76" t="s">
        <v>127</v>
      </c>
      <c r="G47" s="13">
        <v>44539</v>
      </c>
      <c r="H47" s="77" t="s">
        <v>1278</v>
      </c>
      <c r="I47" s="16">
        <v>47</v>
      </c>
      <c r="J47" s="16">
        <v>37</v>
      </c>
      <c r="K47" s="16">
        <v>40</v>
      </c>
      <c r="L47" s="16">
        <v>24</v>
      </c>
      <c r="M47" s="81">
        <v>17.39</v>
      </c>
      <c r="N47" s="96">
        <v>25</v>
      </c>
      <c r="O47" s="64">
        <v>2530</v>
      </c>
      <c r="P47" s="65">
        <f>Table224578910112345678910111213[[#This Row],[PEMBULATAN]]*O47</f>
        <v>63250</v>
      </c>
    </row>
    <row r="48" spans="1:16" ht="26.25" customHeight="1" x14ac:dyDescent="0.2">
      <c r="A48" s="14"/>
      <c r="B48" s="14"/>
      <c r="C48" s="73" t="s">
        <v>1089</v>
      </c>
      <c r="D48" s="78" t="s">
        <v>126</v>
      </c>
      <c r="E48" s="13">
        <v>44534</v>
      </c>
      <c r="F48" s="76" t="s">
        <v>127</v>
      </c>
      <c r="G48" s="13">
        <v>44539</v>
      </c>
      <c r="H48" s="77" t="s">
        <v>1278</v>
      </c>
      <c r="I48" s="16">
        <v>44</v>
      </c>
      <c r="J48" s="16">
        <v>32</v>
      </c>
      <c r="K48" s="16">
        <v>32</v>
      </c>
      <c r="L48" s="16">
        <v>1</v>
      </c>
      <c r="M48" s="81">
        <v>11.263999999999999</v>
      </c>
      <c r="N48" s="96">
        <v>11.263999999999999</v>
      </c>
      <c r="O48" s="64">
        <v>2530</v>
      </c>
      <c r="P48" s="65">
        <f>Table224578910112345678910111213[[#This Row],[PEMBULATAN]]*O48</f>
        <v>28497.919999999998</v>
      </c>
    </row>
    <row r="49" spans="1:16" ht="26.25" customHeight="1" x14ac:dyDescent="0.2">
      <c r="A49" s="14"/>
      <c r="B49" s="14"/>
      <c r="C49" s="73" t="s">
        <v>1090</v>
      </c>
      <c r="D49" s="78" t="s">
        <v>126</v>
      </c>
      <c r="E49" s="13">
        <v>44534</v>
      </c>
      <c r="F49" s="76" t="s">
        <v>127</v>
      </c>
      <c r="G49" s="13">
        <v>44539</v>
      </c>
      <c r="H49" s="77" t="s">
        <v>1278</v>
      </c>
      <c r="I49" s="16">
        <v>55</v>
      </c>
      <c r="J49" s="16">
        <v>30</v>
      </c>
      <c r="K49" s="16">
        <v>47</v>
      </c>
      <c r="L49" s="16">
        <v>9</v>
      </c>
      <c r="M49" s="81">
        <v>19.387499999999999</v>
      </c>
      <c r="N49" s="96">
        <v>20</v>
      </c>
      <c r="O49" s="64">
        <v>2530</v>
      </c>
      <c r="P49" s="65">
        <f>Table224578910112345678910111213[[#This Row],[PEMBULATAN]]*O49</f>
        <v>50600</v>
      </c>
    </row>
    <row r="50" spans="1:16" ht="26.25" customHeight="1" x14ac:dyDescent="0.2">
      <c r="A50" s="14"/>
      <c r="B50" s="14"/>
      <c r="C50" s="73" t="s">
        <v>1091</v>
      </c>
      <c r="D50" s="78" t="s">
        <v>126</v>
      </c>
      <c r="E50" s="13">
        <v>44534</v>
      </c>
      <c r="F50" s="76" t="s">
        <v>127</v>
      </c>
      <c r="G50" s="13">
        <v>44539</v>
      </c>
      <c r="H50" s="77" t="s">
        <v>1278</v>
      </c>
      <c r="I50" s="16">
        <v>48</v>
      </c>
      <c r="J50" s="16">
        <v>28</v>
      </c>
      <c r="K50" s="16">
        <v>28</v>
      </c>
      <c r="L50" s="16">
        <v>5</v>
      </c>
      <c r="M50" s="81">
        <v>9.4079999999999995</v>
      </c>
      <c r="N50" s="96">
        <v>10</v>
      </c>
      <c r="O50" s="64">
        <v>2530</v>
      </c>
      <c r="P50" s="65">
        <f>Table224578910112345678910111213[[#This Row],[PEMBULATAN]]*O50</f>
        <v>25300</v>
      </c>
    </row>
    <row r="51" spans="1:16" ht="26.25" customHeight="1" x14ac:dyDescent="0.2">
      <c r="A51" s="14"/>
      <c r="B51" s="14"/>
      <c r="C51" s="73" t="s">
        <v>1092</v>
      </c>
      <c r="D51" s="78" t="s">
        <v>126</v>
      </c>
      <c r="E51" s="13">
        <v>44534</v>
      </c>
      <c r="F51" s="76" t="s">
        <v>127</v>
      </c>
      <c r="G51" s="13">
        <v>44539</v>
      </c>
      <c r="H51" s="77" t="s">
        <v>1278</v>
      </c>
      <c r="I51" s="16">
        <v>105</v>
      </c>
      <c r="J51" s="16">
        <v>17</v>
      </c>
      <c r="K51" s="16">
        <v>17</v>
      </c>
      <c r="L51" s="16">
        <v>4</v>
      </c>
      <c r="M51" s="81">
        <v>7.5862499999999997</v>
      </c>
      <c r="N51" s="96">
        <v>7.5862499999999997</v>
      </c>
      <c r="O51" s="64">
        <v>2530</v>
      </c>
      <c r="P51" s="65">
        <f>Table224578910112345678910111213[[#This Row],[PEMBULATAN]]*O51</f>
        <v>19193.212499999998</v>
      </c>
    </row>
    <row r="52" spans="1:16" ht="26.25" customHeight="1" x14ac:dyDescent="0.2">
      <c r="A52" s="14"/>
      <c r="B52" s="14"/>
      <c r="C52" s="73" t="s">
        <v>1093</v>
      </c>
      <c r="D52" s="78" t="s">
        <v>126</v>
      </c>
      <c r="E52" s="13">
        <v>44534</v>
      </c>
      <c r="F52" s="76" t="s">
        <v>127</v>
      </c>
      <c r="G52" s="13">
        <v>44539</v>
      </c>
      <c r="H52" s="77" t="s">
        <v>1278</v>
      </c>
      <c r="I52" s="16">
        <v>50</v>
      </c>
      <c r="J52" s="16">
        <v>40</v>
      </c>
      <c r="K52" s="16">
        <v>30</v>
      </c>
      <c r="L52" s="16">
        <v>6</v>
      </c>
      <c r="M52" s="81">
        <v>15</v>
      </c>
      <c r="N52" s="96">
        <v>15</v>
      </c>
      <c r="O52" s="64">
        <v>2530</v>
      </c>
      <c r="P52" s="65">
        <f>Table224578910112345678910111213[[#This Row],[PEMBULATAN]]*O52</f>
        <v>37950</v>
      </c>
    </row>
    <row r="53" spans="1:16" ht="26.25" customHeight="1" x14ac:dyDescent="0.2">
      <c r="A53" s="14"/>
      <c r="B53" s="14"/>
      <c r="C53" s="73" t="s">
        <v>1094</v>
      </c>
      <c r="D53" s="78" t="s">
        <v>126</v>
      </c>
      <c r="E53" s="13">
        <v>44534</v>
      </c>
      <c r="F53" s="76" t="s">
        <v>127</v>
      </c>
      <c r="G53" s="13">
        <v>44539</v>
      </c>
      <c r="H53" s="77" t="s">
        <v>1278</v>
      </c>
      <c r="I53" s="16">
        <v>77</v>
      </c>
      <c r="J53" s="16">
        <v>67</v>
      </c>
      <c r="K53" s="16">
        <v>47</v>
      </c>
      <c r="L53" s="16">
        <v>6</v>
      </c>
      <c r="M53" s="81">
        <v>60.618250000000003</v>
      </c>
      <c r="N53" s="96">
        <v>60.618250000000003</v>
      </c>
      <c r="O53" s="64">
        <v>2530</v>
      </c>
      <c r="P53" s="65">
        <f>Table224578910112345678910111213[[#This Row],[PEMBULATAN]]*O53</f>
        <v>153364.17250000002</v>
      </c>
    </row>
    <row r="54" spans="1:16" ht="26.25" customHeight="1" x14ac:dyDescent="0.2">
      <c r="A54" s="14"/>
      <c r="B54" s="14"/>
      <c r="C54" s="73" t="s">
        <v>1095</v>
      </c>
      <c r="D54" s="78" t="s">
        <v>126</v>
      </c>
      <c r="E54" s="13">
        <v>44534</v>
      </c>
      <c r="F54" s="76" t="s">
        <v>127</v>
      </c>
      <c r="G54" s="13">
        <v>44539</v>
      </c>
      <c r="H54" s="77" t="s">
        <v>1278</v>
      </c>
      <c r="I54" s="16">
        <v>55</v>
      </c>
      <c r="J54" s="16">
        <v>38</v>
      </c>
      <c r="K54" s="16">
        <v>28</v>
      </c>
      <c r="L54" s="16">
        <v>12</v>
      </c>
      <c r="M54" s="81">
        <v>14.63</v>
      </c>
      <c r="N54" s="96">
        <v>14.63</v>
      </c>
      <c r="O54" s="64">
        <v>2530</v>
      </c>
      <c r="P54" s="65">
        <f>Table224578910112345678910111213[[#This Row],[PEMBULATAN]]*O54</f>
        <v>37013.9</v>
      </c>
    </row>
    <row r="55" spans="1:16" ht="26.25" customHeight="1" x14ac:dyDescent="0.2">
      <c r="A55" s="14"/>
      <c r="B55" s="14"/>
      <c r="C55" s="73" t="s">
        <v>1096</v>
      </c>
      <c r="D55" s="78" t="s">
        <v>126</v>
      </c>
      <c r="E55" s="13">
        <v>44534</v>
      </c>
      <c r="F55" s="76" t="s">
        <v>127</v>
      </c>
      <c r="G55" s="13">
        <v>44539</v>
      </c>
      <c r="H55" s="77" t="s">
        <v>1278</v>
      </c>
      <c r="I55" s="16">
        <v>48</v>
      </c>
      <c r="J55" s="16">
        <v>48</v>
      </c>
      <c r="K55" s="16">
        <v>24</v>
      </c>
      <c r="L55" s="16">
        <v>8</v>
      </c>
      <c r="M55" s="81">
        <v>13.824</v>
      </c>
      <c r="N55" s="96">
        <v>13.824</v>
      </c>
      <c r="O55" s="64">
        <v>2530</v>
      </c>
      <c r="P55" s="65">
        <f>Table224578910112345678910111213[[#This Row],[PEMBULATAN]]*O55</f>
        <v>34974.720000000001</v>
      </c>
    </row>
    <row r="56" spans="1:16" ht="26.25" customHeight="1" x14ac:dyDescent="0.2">
      <c r="A56" s="14"/>
      <c r="B56" s="14"/>
      <c r="C56" s="73" t="s">
        <v>1097</v>
      </c>
      <c r="D56" s="78" t="s">
        <v>126</v>
      </c>
      <c r="E56" s="13">
        <v>44534</v>
      </c>
      <c r="F56" s="76" t="s">
        <v>127</v>
      </c>
      <c r="G56" s="13">
        <v>44539</v>
      </c>
      <c r="H56" s="77" t="s">
        <v>1278</v>
      </c>
      <c r="I56" s="16">
        <v>65</v>
      </c>
      <c r="J56" s="16">
        <v>44</v>
      </c>
      <c r="K56" s="16">
        <v>26</v>
      </c>
      <c r="L56" s="16">
        <v>2</v>
      </c>
      <c r="M56" s="81">
        <v>18.59</v>
      </c>
      <c r="N56" s="96">
        <v>18.59</v>
      </c>
      <c r="O56" s="64">
        <v>2530</v>
      </c>
      <c r="P56" s="65">
        <f>Table224578910112345678910111213[[#This Row],[PEMBULATAN]]*O56</f>
        <v>47032.7</v>
      </c>
    </row>
    <row r="57" spans="1:16" ht="26.25" customHeight="1" x14ac:dyDescent="0.2">
      <c r="A57" s="14"/>
      <c r="B57" s="14"/>
      <c r="C57" s="73" t="s">
        <v>1098</v>
      </c>
      <c r="D57" s="78" t="s">
        <v>126</v>
      </c>
      <c r="E57" s="13">
        <v>44534</v>
      </c>
      <c r="F57" s="76" t="s">
        <v>127</v>
      </c>
      <c r="G57" s="13">
        <v>44539</v>
      </c>
      <c r="H57" s="77" t="s">
        <v>1278</v>
      </c>
      <c r="I57" s="16">
        <v>50</v>
      </c>
      <c r="J57" s="16">
        <v>50</v>
      </c>
      <c r="K57" s="16">
        <v>26</v>
      </c>
      <c r="L57" s="16">
        <v>9</v>
      </c>
      <c r="M57" s="81">
        <v>16.25</v>
      </c>
      <c r="N57" s="96">
        <v>16.25</v>
      </c>
      <c r="O57" s="64">
        <v>2530</v>
      </c>
      <c r="P57" s="65">
        <f>Table224578910112345678910111213[[#This Row],[PEMBULATAN]]*O57</f>
        <v>41112.5</v>
      </c>
    </row>
    <row r="58" spans="1:16" ht="26.25" customHeight="1" x14ac:dyDescent="0.2">
      <c r="A58" s="14"/>
      <c r="B58" s="14"/>
      <c r="C58" s="73" t="s">
        <v>1099</v>
      </c>
      <c r="D58" s="78" t="s">
        <v>126</v>
      </c>
      <c r="E58" s="13">
        <v>44534</v>
      </c>
      <c r="F58" s="76" t="s">
        <v>127</v>
      </c>
      <c r="G58" s="13">
        <v>44539</v>
      </c>
      <c r="H58" s="77" t="s">
        <v>1278</v>
      </c>
      <c r="I58" s="16">
        <v>80</v>
      </c>
      <c r="J58" s="16">
        <v>60</v>
      </c>
      <c r="K58" s="16">
        <v>40</v>
      </c>
      <c r="L58" s="16">
        <v>16</v>
      </c>
      <c r="M58" s="81">
        <v>48</v>
      </c>
      <c r="N58" s="96">
        <v>48</v>
      </c>
      <c r="O58" s="64">
        <v>2530</v>
      </c>
      <c r="P58" s="65">
        <f>Table224578910112345678910111213[[#This Row],[PEMBULATAN]]*O58</f>
        <v>121440</v>
      </c>
    </row>
    <row r="59" spans="1:16" ht="26.25" customHeight="1" x14ac:dyDescent="0.2">
      <c r="A59" s="14"/>
      <c r="B59" s="14"/>
      <c r="C59" s="73" t="s">
        <v>1100</v>
      </c>
      <c r="D59" s="78" t="s">
        <v>126</v>
      </c>
      <c r="E59" s="13">
        <v>44534</v>
      </c>
      <c r="F59" s="76" t="s">
        <v>127</v>
      </c>
      <c r="G59" s="13">
        <v>44539</v>
      </c>
      <c r="H59" s="77" t="s">
        <v>1278</v>
      </c>
      <c r="I59" s="16">
        <v>55</v>
      </c>
      <c r="J59" s="16">
        <v>42</v>
      </c>
      <c r="K59" s="16">
        <v>30</v>
      </c>
      <c r="L59" s="16">
        <v>12</v>
      </c>
      <c r="M59" s="81">
        <v>17.324999999999999</v>
      </c>
      <c r="N59" s="96">
        <v>18</v>
      </c>
      <c r="O59" s="64">
        <v>2530</v>
      </c>
      <c r="P59" s="65">
        <f>Table224578910112345678910111213[[#This Row],[PEMBULATAN]]*O59</f>
        <v>45540</v>
      </c>
    </row>
    <row r="60" spans="1:16" ht="26.25" customHeight="1" x14ac:dyDescent="0.2">
      <c r="A60" s="14"/>
      <c r="B60" s="14"/>
      <c r="C60" s="73" t="s">
        <v>1101</v>
      </c>
      <c r="D60" s="78" t="s">
        <v>126</v>
      </c>
      <c r="E60" s="13">
        <v>44534</v>
      </c>
      <c r="F60" s="76" t="s">
        <v>127</v>
      </c>
      <c r="G60" s="13">
        <v>44539</v>
      </c>
      <c r="H60" s="77" t="s">
        <v>1278</v>
      </c>
      <c r="I60" s="16">
        <v>67</v>
      </c>
      <c r="J60" s="16">
        <v>42</v>
      </c>
      <c r="K60" s="16">
        <v>45</v>
      </c>
      <c r="L60" s="16">
        <v>20</v>
      </c>
      <c r="M60" s="81">
        <v>31.657499999999999</v>
      </c>
      <c r="N60" s="96">
        <v>31.657499999999999</v>
      </c>
      <c r="O60" s="64">
        <v>2530</v>
      </c>
      <c r="P60" s="65">
        <f>Table224578910112345678910111213[[#This Row],[PEMBULATAN]]*O60</f>
        <v>80093.474999999991</v>
      </c>
    </row>
    <row r="61" spans="1:16" ht="26.25" customHeight="1" x14ac:dyDescent="0.2">
      <c r="A61" s="14"/>
      <c r="B61" s="14"/>
      <c r="C61" s="73" t="s">
        <v>1102</v>
      </c>
      <c r="D61" s="78" t="s">
        <v>126</v>
      </c>
      <c r="E61" s="13">
        <v>44534</v>
      </c>
      <c r="F61" s="76" t="s">
        <v>127</v>
      </c>
      <c r="G61" s="13">
        <v>44539</v>
      </c>
      <c r="H61" s="77" t="s">
        <v>1278</v>
      </c>
      <c r="I61" s="16">
        <v>55</v>
      </c>
      <c r="J61" s="16">
        <v>30</v>
      </c>
      <c r="K61" s="16">
        <v>37</v>
      </c>
      <c r="L61" s="16">
        <v>12</v>
      </c>
      <c r="M61" s="81">
        <v>15.262499999999999</v>
      </c>
      <c r="N61" s="96">
        <v>15.262499999999999</v>
      </c>
      <c r="O61" s="64">
        <v>2530</v>
      </c>
      <c r="P61" s="65">
        <f>Table224578910112345678910111213[[#This Row],[PEMBULATAN]]*O61</f>
        <v>38614.125</v>
      </c>
    </row>
    <row r="62" spans="1:16" ht="26.25" customHeight="1" x14ac:dyDescent="0.2">
      <c r="A62" s="14"/>
      <c r="B62" s="14"/>
      <c r="C62" s="73" t="s">
        <v>1103</v>
      </c>
      <c r="D62" s="78" t="s">
        <v>126</v>
      </c>
      <c r="E62" s="13">
        <v>44534</v>
      </c>
      <c r="F62" s="76" t="s">
        <v>127</v>
      </c>
      <c r="G62" s="13">
        <v>44539</v>
      </c>
      <c r="H62" s="77" t="s">
        <v>1278</v>
      </c>
      <c r="I62" s="16">
        <v>75</v>
      </c>
      <c r="J62" s="16">
        <v>70</v>
      </c>
      <c r="K62" s="16">
        <v>22</v>
      </c>
      <c r="L62" s="16">
        <v>16</v>
      </c>
      <c r="M62" s="81">
        <v>28.875</v>
      </c>
      <c r="N62" s="96">
        <v>28.875</v>
      </c>
      <c r="O62" s="64">
        <v>2530</v>
      </c>
      <c r="P62" s="65">
        <f>Table224578910112345678910111213[[#This Row],[PEMBULATAN]]*O62</f>
        <v>73053.75</v>
      </c>
    </row>
    <row r="63" spans="1:16" ht="26.25" customHeight="1" x14ac:dyDescent="0.2">
      <c r="A63" s="14"/>
      <c r="B63" s="14"/>
      <c r="C63" s="73" t="s">
        <v>1104</v>
      </c>
      <c r="D63" s="78" t="s">
        <v>126</v>
      </c>
      <c r="E63" s="13">
        <v>44534</v>
      </c>
      <c r="F63" s="76" t="s">
        <v>127</v>
      </c>
      <c r="G63" s="13">
        <v>44539</v>
      </c>
      <c r="H63" s="77" t="s">
        <v>1278</v>
      </c>
      <c r="I63" s="16">
        <v>150</v>
      </c>
      <c r="J63" s="16">
        <v>16</v>
      </c>
      <c r="K63" s="16">
        <v>10</v>
      </c>
      <c r="L63" s="16">
        <v>1</v>
      </c>
      <c r="M63" s="81">
        <v>6</v>
      </c>
      <c r="N63" s="96">
        <v>6</v>
      </c>
      <c r="O63" s="64">
        <v>2530</v>
      </c>
      <c r="P63" s="65">
        <f>Table224578910112345678910111213[[#This Row],[PEMBULATAN]]*O63</f>
        <v>15180</v>
      </c>
    </row>
    <row r="64" spans="1:16" ht="26.25" customHeight="1" x14ac:dyDescent="0.2">
      <c r="A64" s="14"/>
      <c r="B64" s="14"/>
      <c r="C64" s="73" t="s">
        <v>1105</v>
      </c>
      <c r="D64" s="78" t="s">
        <v>126</v>
      </c>
      <c r="E64" s="13">
        <v>44534</v>
      </c>
      <c r="F64" s="76" t="s">
        <v>127</v>
      </c>
      <c r="G64" s="13">
        <v>44539</v>
      </c>
      <c r="H64" s="77" t="s">
        <v>1278</v>
      </c>
      <c r="I64" s="16">
        <v>204</v>
      </c>
      <c r="J64" s="16">
        <v>10</v>
      </c>
      <c r="K64" s="16">
        <v>10</v>
      </c>
      <c r="L64" s="16">
        <v>1</v>
      </c>
      <c r="M64" s="81">
        <v>5.0999999999999996</v>
      </c>
      <c r="N64" s="96">
        <v>5.0999999999999996</v>
      </c>
      <c r="O64" s="64">
        <v>2530</v>
      </c>
      <c r="P64" s="65">
        <f>Table224578910112345678910111213[[#This Row],[PEMBULATAN]]*O64</f>
        <v>12903</v>
      </c>
    </row>
    <row r="65" spans="1:16" ht="26.25" customHeight="1" x14ac:dyDescent="0.2">
      <c r="A65" s="14"/>
      <c r="B65" s="14"/>
      <c r="C65" s="73" t="s">
        <v>1106</v>
      </c>
      <c r="D65" s="78" t="s">
        <v>126</v>
      </c>
      <c r="E65" s="13">
        <v>44534</v>
      </c>
      <c r="F65" s="76" t="s">
        <v>127</v>
      </c>
      <c r="G65" s="13">
        <v>44539</v>
      </c>
      <c r="H65" s="77" t="s">
        <v>1278</v>
      </c>
      <c r="I65" s="16">
        <v>105</v>
      </c>
      <c r="J65" s="16">
        <v>8</v>
      </c>
      <c r="K65" s="16">
        <v>8</v>
      </c>
      <c r="L65" s="16">
        <v>1</v>
      </c>
      <c r="M65" s="81">
        <v>1.68</v>
      </c>
      <c r="N65" s="96">
        <v>1.68</v>
      </c>
      <c r="O65" s="64">
        <v>2530</v>
      </c>
      <c r="P65" s="65">
        <f>Table224578910112345678910111213[[#This Row],[PEMBULATAN]]*O65</f>
        <v>4250.3999999999996</v>
      </c>
    </row>
    <row r="66" spans="1:16" ht="26.25" customHeight="1" x14ac:dyDescent="0.2">
      <c r="A66" s="14"/>
      <c r="B66" s="14"/>
      <c r="C66" s="73" t="s">
        <v>1107</v>
      </c>
      <c r="D66" s="78" t="s">
        <v>126</v>
      </c>
      <c r="E66" s="13">
        <v>44534</v>
      </c>
      <c r="F66" s="76" t="s">
        <v>127</v>
      </c>
      <c r="G66" s="13">
        <v>44539</v>
      </c>
      <c r="H66" s="77" t="s">
        <v>1278</v>
      </c>
      <c r="I66" s="16">
        <v>104</v>
      </c>
      <c r="J66" s="16">
        <v>8</v>
      </c>
      <c r="K66" s="16">
        <v>8</v>
      </c>
      <c r="L66" s="16">
        <v>1</v>
      </c>
      <c r="M66" s="81">
        <v>1.6639999999999999</v>
      </c>
      <c r="N66" s="96">
        <v>1.6639999999999999</v>
      </c>
      <c r="O66" s="64">
        <v>2530</v>
      </c>
      <c r="P66" s="65">
        <f>Table224578910112345678910111213[[#This Row],[PEMBULATAN]]*O66</f>
        <v>4209.92</v>
      </c>
    </row>
    <row r="67" spans="1:16" ht="26.25" customHeight="1" x14ac:dyDescent="0.2">
      <c r="A67" s="14"/>
      <c r="B67" s="14"/>
      <c r="C67" s="73" t="s">
        <v>1108</v>
      </c>
      <c r="D67" s="78" t="s">
        <v>126</v>
      </c>
      <c r="E67" s="13">
        <v>44534</v>
      </c>
      <c r="F67" s="76" t="s">
        <v>127</v>
      </c>
      <c r="G67" s="13">
        <v>44539</v>
      </c>
      <c r="H67" s="77" t="s">
        <v>1278</v>
      </c>
      <c r="I67" s="16">
        <v>104</v>
      </c>
      <c r="J67" s="16">
        <v>18</v>
      </c>
      <c r="K67" s="16">
        <v>8</v>
      </c>
      <c r="L67" s="16">
        <v>2</v>
      </c>
      <c r="M67" s="81">
        <v>3.7440000000000002</v>
      </c>
      <c r="N67" s="96">
        <v>3.7440000000000002</v>
      </c>
      <c r="O67" s="64">
        <v>2530</v>
      </c>
      <c r="P67" s="65">
        <f>Table224578910112345678910111213[[#This Row],[PEMBULATAN]]*O67</f>
        <v>9472.32</v>
      </c>
    </row>
    <row r="68" spans="1:16" ht="26.25" customHeight="1" x14ac:dyDescent="0.2">
      <c r="A68" s="14"/>
      <c r="B68" s="14"/>
      <c r="C68" s="73" t="s">
        <v>1109</v>
      </c>
      <c r="D68" s="78" t="s">
        <v>126</v>
      </c>
      <c r="E68" s="13">
        <v>44534</v>
      </c>
      <c r="F68" s="76" t="s">
        <v>127</v>
      </c>
      <c r="G68" s="13">
        <v>44539</v>
      </c>
      <c r="H68" s="77" t="s">
        <v>1278</v>
      </c>
      <c r="I68" s="16">
        <v>66</v>
      </c>
      <c r="J68" s="16">
        <v>25</v>
      </c>
      <c r="K68" s="16">
        <v>30</v>
      </c>
      <c r="L68" s="16">
        <v>8</v>
      </c>
      <c r="M68" s="81">
        <v>12.375</v>
      </c>
      <c r="N68" s="96">
        <v>13</v>
      </c>
      <c r="O68" s="64">
        <v>2530</v>
      </c>
      <c r="P68" s="65">
        <f>Table224578910112345678910111213[[#This Row],[PEMBULATAN]]*O68</f>
        <v>32890</v>
      </c>
    </row>
    <row r="69" spans="1:16" ht="26.25" customHeight="1" x14ac:dyDescent="0.2">
      <c r="A69" s="14"/>
      <c r="B69" s="14"/>
      <c r="C69" s="73" t="s">
        <v>1110</v>
      </c>
      <c r="D69" s="78" t="s">
        <v>126</v>
      </c>
      <c r="E69" s="13">
        <v>44534</v>
      </c>
      <c r="F69" s="76" t="s">
        <v>127</v>
      </c>
      <c r="G69" s="13">
        <v>44539</v>
      </c>
      <c r="H69" s="77" t="s">
        <v>1278</v>
      </c>
      <c r="I69" s="16">
        <v>60</v>
      </c>
      <c r="J69" s="16">
        <v>48</v>
      </c>
      <c r="K69" s="16">
        <v>26</v>
      </c>
      <c r="L69" s="16">
        <v>4</v>
      </c>
      <c r="M69" s="81">
        <v>18.72</v>
      </c>
      <c r="N69" s="96">
        <v>18.72</v>
      </c>
      <c r="O69" s="64">
        <v>2530</v>
      </c>
      <c r="P69" s="65">
        <f>Table224578910112345678910111213[[#This Row],[PEMBULATAN]]*O69</f>
        <v>47361.599999999999</v>
      </c>
    </row>
    <row r="70" spans="1:16" ht="26.25" customHeight="1" x14ac:dyDescent="0.2">
      <c r="A70" s="14"/>
      <c r="B70" s="14"/>
      <c r="C70" s="73" t="s">
        <v>1111</v>
      </c>
      <c r="D70" s="78" t="s">
        <v>126</v>
      </c>
      <c r="E70" s="13">
        <v>44534</v>
      </c>
      <c r="F70" s="76" t="s">
        <v>127</v>
      </c>
      <c r="G70" s="13">
        <v>44539</v>
      </c>
      <c r="H70" s="77" t="s">
        <v>1278</v>
      </c>
      <c r="I70" s="16">
        <v>77</v>
      </c>
      <c r="J70" s="16">
        <v>80</v>
      </c>
      <c r="K70" s="16">
        <v>15</v>
      </c>
      <c r="L70" s="16">
        <v>7</v>
      </c>
      <c r="M70" s="81">
        <v>23.1</v>
      </c>
      <c r="N70" s="96">
        <v>23.1</v>
      </c>
      <c r="O70" s="64">
        <v>2530</v>
      </c>
      <c r="P70" s="65">
        <f>Table224578910112345678910111213[[#This Row],[PEMBULATAN]]*O70</f>
        <v>58443</v>
      </c>
    </row>
    <row r="71" spans="1:16" ht="26.25" customHeight="1" x14ac:dyDescent="0.2">
      <c r="A71" s="14"/>
      <c r="B71" s="14"/>
      <c r="C71" s="73" t="s">
        <v>1112</v>
      </c>
      <c r="D71" s="78" t="s">
        <v>126</v>
      </c>
      <c r="E71" s="13">
        <v>44534</v>
      </c>
      <c r="F71" s="76" t="s">
        <v>127</v>
      </c>
      <c r="G71" s="13">
        <v>44539</v>
      </c>
      <c r="H71" s="77" t="s">
        <v>1278</v>
      </c>
      <c r="I71" s="16">
        <v>114</v>
      </c>
      <c r="J71" s="16">
        <v>15</v>
      </c>
      <c r="K71" s="16">
        <v>8</v>
      </c>
      <c r="L71" s="16">
        <v>4</v>
      </c>
      <c r="M71" s="81">
        <v>3.42</v>
      </c>
      <c r="N71" s="96">
        <v>5</v>
      </c>
      <c r="O71" s="64">
        <v>2530</v>
      </c>
      <c r="P71" s="65">
        <f>Table224578910112345678910111213[[#This Row],[PEMBULATAN]]*O71</f>
        <v>12650</v>
      </c>
    </row>
    <row r="72" spans="1:16" ht="26.25" customHeight="1" x14ac:dyDescent="0.2">
      <c r="A72" s="14"/>
      <c r="B72" s="14"/>
      <c r="C72" s="73" t="s">
        <v>1113</v>
      </c>
      <c r="D72" s="78" t="s">
        <v>126</v>
      </c>
      <c r="E72" s="13">
        <v>44534</v>
      </c>
      <c r="F72" s="76" t="s">
        <v>127</v>
      </c>
      <c r="G72" s="13">
        <v>44539</v>
      </c>
      <c r="H72" s="77" t="s">
        <v>1278</v>
      </c>
      <c r="I72" s="16">
        <v>86</v>
      </c>
      <c r="J72" s="16">
        <v>13</v>
      </c>
      <c r="K72" s="16">
        <v>13</v>
      </c>
      <c r="L72" s="16">
        <v>3</v>
      </c>
      <c r="M72" s="81">
        <v>3.6335000000000002</v>
      </c>
      <c r="N72" s="96">
        <v>3.6335000000000002</v>
      </c>
      <c r="O72" s="64">
        <v>2530</v>
      </c>
      <c r="P72" s="65">
        <f>Table224578910112345678910111213[[#This Row],[PEMBULATAN]]*O72</f>
        <v>9192.755000000001</v>
      </c>
    </row>
    <row r="73" spans="1:16" ht="26.25" customHeight="1" x14ac:dyDescent="0.2">
      <c r="A73" s="14"/>
      <c r="B73" s="14"/>
      <c r="C73" s="73" t="s">
        <v>1114</v>
      </c>
      <c r="D73" s="78" t="s">
        <v>126</v>
      </c>
      <c r="E73" s="13">
        <v>44534</v>
      </c>
      <c r="F73" s="76" t="s">
        <v>127</v>
      </c>
      <c r="G73" s="13">
        <v>44539</v>
      </c>
      <c r="H73" s="77" t="s">
        <v>1278</v>
      </c>
      <c r="I73" s="16">
        <v>107</v>
      </c>
      <c r="J73" s="16">
        <v>7</v>
      </c>
      <c r="K73" s="16">
        <v>7</v>
      </c>
      <c r="L73" s="16">
        <v>2</v>
      </c>
      <c r="M73" s="81">
        <v>1.3107500000000001</v>
      </c>
      <c r="N73" s="96">
        <v>3</v>
      </c>
      <c r="O73" s="64">
        <v>2530</v>
      </c>
      <c r="P73" s="65">
        <f>Table224578910112345678910111213[[#This Row],[PEMBULATAN]]*O73</f>
        <v>7590</v>
      </c>
    </row>
    <row r="74" spans="1:16" ht="26.25" customHeight="1" x14ac:dyDescent="0.2">
      <c r="A74" s="14"/>
      <c r="B74" s="14"/>
      <c r="C74" s="73" t="s">
        <v>1115</v>
      </c>
      <c r="D74" s="78" t="s">
        <v>126</v>
      </c>
      <c r="E74" s="13">
        <v>44534</v>
      </c>
      <c r="F74" s="76" t="s">
        <v>127</v>
      </c>
      <c r="G74" s="13">
        <v>44539</v>
      </c>
      <c r="H74" s="77" t="s">
        <v>1278</v>
      </c>
      <c r="I74" s="16">
        <v>76</v>
      </c>
      <c r="J74" s="16">
        <v>74</v>
      </c>
      <c r="K74" s="16">
        <v>8</v>
      </c>
      <c r="L74" s="16">
        <v>8</v>
      </c>
      <c r="M74" s="81">
        <v>11.247999999999999</v>
      </c>
      <c r="N74" s="96">
        <v>11.247999999999999</v>
      </c>
      <c r="O74" s="64">
        <v>2530</v>
      </c>
      <c r="P74" s="65">
        <f>Table224578910112345678910111213[[#This Row],[PEMBULATAN]]*O74</f>
        <v>28457.439999999999</v>
      </c>
    </row>
    <row r="75" spans="1:16" ht="26.25" customHeight="1" x14ac:dyDescent="0.2">
      <c r="A75" s="14"/>
      <c r="B75" s="14"/>
      <c r="C75" s="73" t="s">
        <v>1116</v>
      </c>
      <c r="D75" s="78" t="s">
        <v>126</v>
      </c>
      <c r="E75" s="13">
        <v>44534</v>
      </c>
      <c r="F75" s="76" t="s">
        <v>127</v>
      </c>
      <c r="G75" s="13">
        <v>44539</v>
      </c>
      <c r="H75" s="77" t="s">
        <v>1278</v>
      </c>
      <c r="I75" s="16">
        <v>88</v>
      </c>
      <c r="J75" s="16">
        <v>38</v>
      </c>
      <c r="K75" s="16">
        <v>25</v>
      </c>
      <c r="L75" s="16">
        <v>10</v>
      </c>
      <c r="M75" s="81">
        <v>20.9</v>
      </c>
      <c r="N75" s="96">
        <v>20.9</v>
      </c>
      <c r="O75" s="64">
        <v>2530</v>
      </c>
      <c r="P75" s="65">
        <f>Table224578910112345678910111213[[#This Row],[PEMBULATAN]]*O75</f>
        <v>52877</v>
      </c>
    </row>
    <row r="76" spans="1:16" ht="26.25" customHeight="1" x14ac:dyDescent="0.2">
      <c r="A76" s="14"/>
      <c r="B76" s="14"/>
      <c r="C76" s="73" t="s">
        <v>1117</v>
      </c>
      <c r="D76" s="78" t="s">
        <v>126</v>
      </c>
      <c r="E76" s="13">
        <v>44534</v>
      </c>
      <c r="F76" s="76" t="s">
        <v>127</v>
      </c>
      <c r="G76" s="13">
        <v>44539</v>
      </c>
      <c r="H76" s="77" t="s">
        <v>1278</v>
      </c>
      <c r="I76" s="16">
        <v>77</v>
      </c>
      <c r="J76" s="16">
        <v>30</v>
      </c>
      <c r="K76" s="16">
        <v>14</v>
      </c>
      <c r="L76" s="16">
        <v>7</v>
      </c>
      <c r="M76" s="81">
        <v>8.0850000000000009</v>
      </c>
      <c r="N76" s="96">
        <v>8.0850000000000009</v>
      </c>
      <c r="O76" s="64">
        <v>2530</v>
      </c>
      <c r="P76" s="65">
        <f>Table224578910112345678910111213[[#This Row],[PEMBULATAN]]*O76</f>
        <v>20455.050000000003</v>
      </c>
    </row>
    <row r="77" spans="1:16" ht="26.25" customHeight="1" x14ac:dyDescent="0.2">
      <c r="A77" s="14"/>
      <c r="B77" s="14"/>
      <c r="C77" s="73" t="s">
        <v>1118</v>
      </c>
      <c r="D77" s="78" t="s">
        <v>126</v>
      </c>
      <c r="E77" s="13">
        <v>44534</v>
      </c>
      <c r="F77" s="76" t="s">
        <v>127</v>
      </c>
      <c r="G77" s="13">
        <v>44539</v>
      </c>
      <c r="H77" s="77" t="s">
        <v>1278</v>
      </c>
      <c r="I77" s="16">
        <v>73</v>
      </c>
      <c r="J77" s="16">
        <v>24</v>
      </c>
      <c r="K77" s="16">
        <v>24</v>
      </c>
      <c r="L77" s="16">
        <v>1</v>
      </c>
      <c r="M77" s="81">
        <v>10.512</v>
      </c>
      <c r="N77" s="96">
        <v>10.512</v>
      </c>
      <c r="O77" s="64">
        <v>2530</v>
      </c>
      <c r="P77" s="65">
        <f>Table224578910112345678910111213[[#This Row],[PEMBULATAN]]*O77</f>
        <v>26595.360000000001</v>
      </c>
    </row>
    <row r="78" spans="1:16" ht="26.25" customHeight="1" x14ac:dyDescent="0.2">
      <c r="A78" s="14"/>
      <c r="B78" s="14"/>
      <c r="C78" s="73" t="s">
        <v>1119</v>
      </c>
      <c r="D78" s="78" t="s">
        <v>126</v>
      </c>
      <c r="E78" s="13">
        <v>44534</v>
      </c>
      <c r="F78" s="76" t="s">
        <v>127</v>
      </c>
      <c r="G78" s="13">
        <v>44539</v>
      </c>
      <c r="H78" s="77" t="s">
        <v>1278</v>
      </c>
      <c r="I78" s="16">
        <v>43</v>
      </c>
      <c r="J78" s="16">
        <v>43</v>
      </c>
      <c r="K78" s="16">
        <v>54</v>
      </c>
      <c r="L78" s="16">
        <v>9</v>
      </c>
      <c r="M78" s="81">
        <v>24.961500000000001</v>
      </c>
      <c r="N78" s="96">
        <v>24.961500000000001</v>
      </c>
      <c r="O78" s="64">
        <v>2530</v>
      </c>
      <c r="P78" s="65">
        <f>Table224578910112345678910111213[[#This Row],[PEMBULATAN]]*O78</f>
        <v>63152.595000000001</v>
      </c>
    </row>
    <row r="79" spans="1:16" ht="26.25" customHeight="1" x14ac:dyDescent="0.2">
      <c r="A79" s="14"/>
      <c r="B79" s="14"/>
      <c r="C79" s="73" t="s">
        <v>1120</v>
      </c>
      <c r="D79" s="78" t="s">
        <v>126</v>
      </c>
      <c r="E79" s="13">
        <v>44534</v>
      </c>
      <c r="F79" s="76" t="s">
        <v>127</v>
      </c>
      <c r="G79" s="13">
        <v>44539</v>
      </c>
      <c r="H79" s="77" t="s">
        <v>1278</v>
      </c>
      <c r="I79" s="16">
        <v>90</v>
      </c>
      <c r="J79" s="16">
        <v>42</v>
      </c>
      <c r="K79" s="16">
        <v>17</v>
      </c>
      <c r="L79" s="16">
        <v>2</v>
      </c>
      <c r="M79" s="81">
        <v>16.065000000000001</v>
      </c>
      <c r="N79" s="96">
        <v>16.065000000000001</v>
      </c>
      <c r="O79" s="64">
        <v>2530</v>
      </c>
      <c r="P79" s="65">
        <f>Table224578910112345678910111213[[#This Row],[PEMBULATAN]]*O79</f>
        <v>40644.450000000004</v>
      </c>
    </row>
    <row r="80" spans="1:16" ht="26.25" customHeight="1" x14ac:dyDescent="0.2">
      <c r="A80" s="14"/>
      <c r="B80" s="14"/>
      <c r="C80" s="73" t="s">
        <v>1121</v>
      </c>
      <c r="D80" s="78" t="s">
        <v>126</v>
      </c>
      <c r="E80" s="13">
        <v>44534</v>
      </c>
      <c r="F80" s="76" t="s">
        <v>127</v>
      </c>
      <c r="G80" s="13">
        <v>44539</v>
      </c>
      <c r="H80" s="77" t="s">
        <v>1278</v>
      </c>
      <c r="I80" s="16">
        <v>90</v>
      </c>
      <c r="J80" s="16">
        <v>42</v>
      </c>
      <c r="K80" s="16">
        <v>17</v>
      </c>
      <c r="L80" s="16">
        <v>2</v>
      </c>
      <c r="M80" s="81">
        <v>16.065000000000001</v>
      </c>
      <c r="N80" s="96">
        <v>16.065000000000001</v>
      </c>
      <c r="O80" s="64">
        <v>2530</v>
      </c>
      <c r="P80" s="65">
        <f>Table224578910112345678910111213[[#This Row],[PEMBULATAN]]*O80</f>
        <v>40644.450000000004</v>
      </c>
    </row>
    <row r="81" spans="1:16" ht="26.25" customHeight="1" x14ac:dyDescent="0.2">
      <c r="A81" s="14"/>
      <c r="B81" s="14"/>
      <c r="C81" s="73" t="s">
        <v>1122</v>
      </c>
      <c r="D81" s="78" t="s">
        <v>126</v>
      </c>
      <c r="E81" s="13">
        <v>44534</v>
      </c>
      <c r="F81" s="76" t="s">
        <v>127</v>
      </c>
      <c r="G81" s="13">
        <v>44539</v>
      </c>
      <c r="H81" s="77" t="s">
        <v>1278</v>
      </c>
      <c r="I81" s="16">
        <v>90</v>
      </c>
      <c r="J81" s="16">
        <v>42</v>
      </c>
      <c r="K81" s="16">
        <v>17</v>
      </c>
      <c r="L81" s="16">
        <v>2</v>
      </c>
      <c r="M81" s="81">
        <v>16.065000000000001</v>
      </c>
      <c r="N81" s="96">
        <v>16.065000000000001</v>
      </c>
      <c r="O81" s="64">
        <v>2530</v>
      </c>
      <c r="P81" s="65">
        <f>Table224578910112345678910111213[[#This Row],[PEMBULATAN]]*O81</f>
        <v>40644.450000000004</v>
      </c>
    </row>
    <row r="82" spans="1:16" ht="26.25" customHeight="1" x14ac:dyDescent="0.2">
      <c r="A82" s="14"/>
      <c r="B82" s="14"/>
      <c r="C82" s="73" t="s">
        <v>1123</v>
      </c>
      <c r="D82" s="78" t="s">
        <v>126</v>
      </c>
      <c r="E82" s="13">
        <v>44534</v>
      </c>
      <c r="F82" s="76" t="s">
        <v>127</v>
      </c>
      <c r="G82" s="13">
        <v>44539</v>
      </c>
      <c r="H82" s="77" t="s">
        <v>1278</v>
      </c>
      <c r="I82" s="16">
        <v>90</v>
      </c>
      <c r="J82" s="16">
        <v>64</v>
      </c>
      <c r="K82" s="16">
        <v>25</v>
      </c>
      <c r="L82" s="16">
        <v>15</v>
      </c>
      <c r="M82" s="81">
        <v>36</v>
      </c>
      <c r="N82" s="96">
        <v>36</v>
      </c>
      <c r="O82" s="64">
        <v>2530</v>
      </c>
      <c r="P82" s="65">
        <f>Table224578910112345678910111213[[#This Row],[PEMBULATAN]]*O82</f>
        <v>91080</v>
      </c>
    </row>
    <row r="83" spans="1:16" ht="26.25" customHeight="1" x14ac:dyDescent="0.2">
      <c r="A83" s="14"/>
      <c r="B83" s="14"/>
      <c r="C83" s="73" t="s">
        <v>1124</v>
      </c>
      <c r="D83" s="78" t="s">
        <v>126</v>
      </c>
      <c r="E83" s="13">
        <v>44534</v>
      </c>
      <c r="F83" s="76" t="s">
        <v>127</v>
      </c>
      <c r="G83" s="13">
        <v>44539</v>
      </c>
      <c r="H83" s="77" t="s">
        <v>1278</v>
      </c>
      <c r="I83" s="16">
        <v>47</v>
      </c>
      <c r="J83" s="16">
        <v>37</v>
      </c>
      <c r="K83" s="16">
        <v>27</v>
      </c>
      <c r="L83" s="16">
        <v>13</v>
      </c>
      <c r="M83" s="81">
        <v>11.738250000000001</v>
      </c>
      <c r="N83" s="96">
        <v>13</v>
      </c>
      <c r="O83" s="64">
        <v>2530</v>
      </c>
      <c r="P83" s="65">
        <f>Table224578910112345678910111213[[#This Row],[PEMBULATAN]]*O83</f>
        <v>32890</v>
      </c>
    </row>
    <row r="84" spans="1:16" ht="26.25" customHeight="1" x14ac:dyDescent="0.2">
      <c r="A84" s="14"/>
      <c r="B84" s="14"/>
      <c r="C84" s="73" t="s">
        <v>1125</v>
      </c>
      <c r="D84" s="78" t="s">
        <v>126</v>
      </c>
      <c r="E84" s="13">
        <v>44534</v>
      </c>
      <c r="F84" s="76" t="s">
        <v>127</v>
      </c>
      <c r="G84" s="13">
        <v>44539</v>
      </c>
      <c r="H84" s="77" t="s">
        <v>1278</v>
      </c>
      <c r="I84" s="16">
        <v>34</v>
      </c>
      <c r="J84" s="16">
        <v>34</v>
      </c>
      <c r="K84" s="16">
        <v>28</v>
      </c>
      <c r="L84" s="16">
        <v>4</v>
      </c>
      <c r="M84" s="81">
        <v>8.0920000000000005</v>
      </c>
      <c r="N84" s="96">
        <v>8.0920000000000005</v>
      </c>
      <c r="O84" s="64">
        <v>2530</v>
      </c>
      <c r="P84" s="65">
        <f>Table224578910112345678910111213[[#This Row],[PEMBULATAN]]*O84</f>
        <v>20472.760000000002</v>
      </c>
    </row>
    <row r="85" spans="1:16" ht="26.25" customHeight="1" x14ac:dyDescent="0.2">
      <c r="A85" s="14"/>
      <c r="B85" s="14"/>
      <c r="C85" s="73" t="s">
        <v>1126</v>
      </c>
      <c r="D85" s="78" t="s">
        <v>126</v>
      </c>
      <c r="E85" s="13">
        <v>44534</v>
      </c>
      <c r="F85" s="76" t="s">
        <v>127</v>
      </c>
      <c r="G85" s="13">
        <v>44539</v>
      </c>
      <c r="H85" s="77" t="s">
        <v>1278</v>
      </c>
      <c r="I85" s="16">
        <v>65</v>
      </c>
      <c r="J85" s="16">
        <v>32</v>
      </c>
      <c r="K85" s="16">
        <v>14</v>
      </c>
      <c r="L85" s="16">
        <v>5</v>
      </c>
      <c r="M85" s="81">
        <v>7.28</v>
      </c>
      <c r="N85" s="96">
        <v>7.28</v>
      </c>
      <c r="O85" s="64">
        <v>2530</v>
      </c>
      <c r="P85" s="65">
        <f>Table224578910112345678910111213[[#This Row],[PEMBULATAN]]*O85</f>
        <v>18418.400000000001</v>
      </c>
    </row>
    <row r="86" spans="1:16" ht="26.25" customHeight="1" x14ac:dyDescent="0.2">
      <c r="A86" s="14"/>
      <c r="B86" s="14"/>
      <c r="C86" s="73" t="s">
        <v>1127</v>
      </c>
      <c r="D86" s="78" t="s">
        <v>126</v>
      </c>
      <c r="E86" s="13">
        <v>44534</v>
      </c>
      <c r="F86" s="76" t="s">
        <v>127</v>
      </c>
      <c r="G86" s="13">
        <v>44539</v>
      </c>
      <c r="H86" s="77" t="s">
        <v>1278</v>
      </c>
      <c r="I86" s="16">
        <v>52</v>
      </c>
      <c r="J86" s="16">
        <v>20</v>
      </c>
      <c r="K86" s="16">
        <v>20</v>
      </c>
      <c r="L86" s="16">
        <v>20</v>
      </c>
      <c r="M86" s="81">
        <v>5.2</v>
      </c>
      <c r="N86" s="96">
        <v>20</v>
      </c>
      <c r="O86" s="64">
        <v>2530</v>
      </c>
      <c r="P86" s="65">
        <f>Table224578910112345678910111213[[#This Row],[PEMBULATAN]]*O86</f>
        <v>50600</v>
      </c>
    </row>
    <row r="87" spans="1:16" ht="26.25" customHeight="1" x14ac:dyDescent="0.2">
      <c r="A87" s="14"/>
      <c r="B87" s="14"/>
      <c r="C87" s="73" t="s">
        <v>1128</v>
      </c>
      <c r="D87" s="78" t="s">
        <v>126</v>
      </c>
      <c r="E87" s="13">
        <v>44534</v>
      </c>
      <c r="F87" s="76" t="s">
        <v>127</v>
      </c>
      <c r="G87" s="13">
        <v>44539</v>
      </c>
      <c r="H87" s="77" t="s">
        <v>1278</v>
      </c>
      <c r="I87" s="16">
        <v>60</v>
      </c>
      <c r="J87" s="16">
        <v>55</v>
      </c>
      <c r="K87" s="16">
        <v>18</v>
      </c>
      <c r="L87" s="16">
        <v>11</v>
      </c>
      <c r="M87" s="81">
        <v>14.85</v>
      </c>
      <c r="N87" s="96">
        <v>14.85</v>
      </c>
      <c r="O87" s="64">
        <v>2530</v>
      </c>
      <c r="P87" s="65">
        <f>Table224578910112345678910111213[[#This Row],[PEMBULATAN]]*O87</f>
        <v>37570.5</v>
      </c>
    </row>
    <row r="88" spans="1:16" ht="26.25" customHeight="1" x14ac:dyDescent="0.2">
      <c r="A88" s="14"/>
      <c r="B88" s="14"/>
      <c r="C88" s="73" t="s">
        <v>1129</v>
      </c>
      <c r="D88" s="78" t="s">
        <v>126</v>
      </c>
      <c r="E88" s="13">
        <v>44534</v>
      </c>
      <c r="F88" s="76" t="s">
        <v>127</v>
      </c>
      <c r="G88" s="13">
        <v>44539</v>
      </c>
      <c r="H88" s="77" t="s">
        <v>1278</v>
      </c>
      <c r="I88" s="16">
        <v>35</v>
      </c>
      <c r="J88" s="16">
        <v>40</v>
      </c>
      <c r="K88" s="16">
        <v>6</v>
      </c>
      <c r="L88" s="16">
        <v>1</v>
      </c>
      <c r="M88" s="81">
        <v>2.1</v>
      </c>
      <c r="N88" s="96">
        <v>2.1</v>
      </c>
      <c r="O88" s="64">
        <v>2530</v>
      </c>
      <c r="P88" s="65">
        <f>Table224578910112345678910111213[[#This Row],[PEMBULATAN]]*O88</f>
        <v>5313</v>
      </c>
    </row>
    <row r="89" spans="1:16" ht="26.25" customHeight="1" x14ac:dyDescent="0.2">
      <c r="A89" s="14"/>
      <c r="B89" s="14"/>
      <c r="C89" s="73" t="s">
        <v>1130</v>
      </c>
      <c r="D89" s="78" t="s">
        <v>126</v>
      </c>
      <c r="E89" s="13">
        <v>44534</v>
      </c>
      <c r="F89" s="76" t="s">
        <v>127</v>
      </c>
      <c r="G89" s="13">
        <v>44539</v>
      </c>
      <c r="H89" s="77" t="s">
        <v>1278</v>
      </c>
      <c r="I89" s="16">
        <v>57</v>
      </c>
      <c r="J89" s="16">
        <v>30</v>
      </c>
      <c r="K89" s="16">
        <v>30</v>
      </c>
      <c r="L89" s="16">
        <v>2</v>
      </c>
      <c r="M89" s="81">
        <v>12.824999999999999</v>
      </c>
      <c r="N89" s="96">
        <v>12.824999999999999</v>
      </c>
      <c r="O89" s="64">
        <v>2530</v>
      </c>
      <c r="P89" s="65">
        <f>Table224578910112345678910111213[[#This Row],[PEMBULATAN]]*O89</f>
        <v>32447.25</v>
      </c>
    </row>
    <row r="90" spans="1:16" ht="26.25" customHeight="1" x14ac:dyDescent="0.2">
      <c r="A90" s="14"/>
      <c r="B90" s="14"/>
      <c r="C90" s="73" t="s">
        <v>1131</v>
      </c>
      <c r="D90" s="78" t="s">
        <v>126</v>
      </c>
      <c r="E90" s="13">
        <v>44534</v>
      </c>
      <c r="F90" s="76" t="s">
        <v>127</v>
      </c>
      <c r="G90" s="13">
        <v>44539</v>
      </c>
      <c r="H90" s="77" t="s">
        <v>1278</v>
      </c>
      <c r="I90" s="16">
        <v>55</v>
      </c>
      <c r="J90" s="16">
        <v>30</v>
      </c>
      <c r="K90" s="16">
        <v>22</v>
      </c>
      <c r="L90" s="16">
        <v>4</v>
      </c>
      <c r="M90" s="81">
        <v>9.0749999999999993</v>
      </c>
      <c r="N90" s="96">
        <v>9.0749999999999993</v>
      </c>
      <c r="O90" s="64">
        <v>2530</v>
      </c>
      <c r="P90" s="65">
        <f>Table224578910112345678910111213[[#This Row],[PEMBULATAN]]*O90</f>
        <v>22959.75</v>
      </c>
    </row>
    <row r="91" spans="1:16" ht="26.25" customHeight="1" x14ac:dyDescent="0.2">
      <c r="A91" s="14"/>
      <c r="B91" s="14"/>
      <c r="C91" s="73" t="s">
        <v>1132</v>
      </c>
      <c r="D91" s="78" t="s">
        <v>126</v>
      </c>
      <c r="E91" s="13">
        <v>44534</v>
      </c>
      <c r="F91" s="76" t="s">
        <v>127</v>
      </c>
      <c r="G91" s="13">
        <v>44539</v>
      </c>
      <c r="H91" s="77" t="s">
        <v>1278</v>
      </c>
      <c r="I91" s="16">
        <v>67</v>
      </c>
      <c r="J91" s="16">
        <v>68</v>
      </c>
      <c r="K91" s="16">
        <v>10</v>
      </c>
      <c r="L91" s="16">
        <v>3</v>
      </c>
      <c r="M91" s="81">
        <v>11.39</v>
      </c>
      <c r="N91" s="96">
        <v>12</v>
      </c>
      <c r="O91" s="64">
        <v>2530</v>
      </c>
      <c r="P91" s="65">
        <f>Table224578910112345678910111213[[#This Row],[PEMBULATAN]]*O91</f>
        <v>30360</v>
      </c>
    </row>
    <row r="92" spans="1:16" ht="26.25" customHeight="1" x14ac:dyDescent="0.2">
      <c r="A92" s="14"/>
      <c r="B92" s="14"/>
      <c r="C92" s="73" t="s">
        <v>1133</v>
      </c>
      <c r="D92" s="78" t="s">
        <v>126</v>
      </c>
      <c r="E92" s="13">
        <v>44534</v>
      </c>
      <c r="F92" s="76" t="s">
        <v>127</v>
      </c>
      <c r="G92" s="13">
        <v>44539</v>
      </c>
      <c r="H92" s="77" t="s">
        <v>1278</v>
      </c>
      <c r="I92" s="16">
        <v>72</v>
      </c>
      <c r="J92" s="16">
        <v>68</v>
      </c>
      <c r="K92" s="16">
        <v>39</v>
      </c>
      <c r="L92" s="16">
        <v>10</v>
      </c>
      <c r="M92" s="81">
        <v>47.735999999999997</v>
      </c>
      <c r="N92" s="96">
        <v>47.735999999999997</v>
      </c>
      <c r="O92" s="64">
        <v>2530</v>
      </c>
      <c r="P92" s="65">
        <f>Table224578910112345678910111213[[#This Row],[PEMBULATAN]]*O92</f>
        <v>120772.07999999999</v>
      </c>
    </row>
    <row r="93" spans="1:16" ht="26.25" customHeight="1" x14ac:dyDescent="0.2">
      <c r="A93" s="14"/>
      <c r="B93" s="14"/>
      <c r="C93" s="73" t="s">
        <v>1134</v>
      </c>
      <c r="D93" s="78" t="s">
        <v>126</v>
      </c>
      <c r="E93" s="13">
        <v>44534</v>
      </c>
      <c r="F93" s="76" t="s">
        <v>127</v>
      </c>
      <c r="G93" s="13">
        <v>44539</v>
      </c>
      <c r="H93" s="77" t="s">
        <v>1278</v>
      </c>
      <c r="I93" s="16">
        <v>55</v>
      </c>
      <c r="J93" s="16">
        <v>44</v>
      </c>
      <c r="K93" s="16">
        <v>22</v>
      </c>
      <c r="L93" s="16">
        <v>3</v>
      </c>
      <c r="M93" s="81">
        <v>13.31</v>
      </c>
      <c r="N93" s="96">
        <v>14</v>
      </c>
      <c r="O93" s="64">
        <v>2530</v>
      </c>
      <c r="P93" s="65">
        <f>Table224578910112345678910111213[[#This Row],[PEMBULATAN]]*O93</f>
        <v>35420</v>
      </c>
    </row>
    <row r="94" spans="1:16" ht="26.25" customHeight="1" x14ac:dyDescent="0.2">
      <c r="A94" s="14"/>
      <c r="B94" s="14"/>
      <c r="C94" s="73" t="s">
        <v>1135</v>
      </c>
      <c r="D94" s="78" t="s">
        <v>126</v>
      </c>
      <c r="E94" s="13">
        <v>44534</v>
      </c>
      <c r="F94" s="76" t="s">
        <v>127</v>
      </c>
      <c r="G94" s="13">
        <v>44539</v>
      </c>
      <c r="H94" s="77" t="s">
        <v>1278</v>
      </c>
      <c r="I94" s="16">
        <v>87</v>
      </c>
      <c r="J94" s="16">
        <v>60</v>
      </c>
      <c r="K94" s="16">
        <v>37</v>
      </c>
      <c r="L94" s="16">
        <v>19</v>
      </c>
      <c r="M94" s="81">
        <v>48.284999999999997</v>
      </c>
      <c r="N94" s="96">
        <v>48.284999999999997</v>
      </c>
      <c r="O94" s="64">
        <v>2530</v>
      </c>
      <c r="P94" s="65">
        <f>Table224578910112345678910111213[[#This Row],[PEMBULATAN]]*O94</f>
        <v>122161.04999999999</v>
      </c>
    </row>
    <row r="95" spans="1:16" ht="26.25" customHeight="1" x14ac:dyDescent="0.2">
      <c r="A95" s="14"/>
      <c r="B95" s="14"/>
      <c r="C95" s="73" t="s">
        <v>1136</v>
      </c>
      <c r="D95" s="78" t="s">
        <v>126</v>
      </c>
      <c r="E95" s="13">
        <v>44534</v>
      </c>
      <c r="F95" s="76" t="s">
        <v>127</v>
      </c>
      <c r="G95" s="13">
        <v>44539</v>
      </c>
      <c r="H95" s="77" t="s">
        <v>1278</v>
      </c>
      <c r="I95" s="16">
        <v>87</v>
      </c>
      <c r="J95" s="16">
        <v>72</v>
      </c>
      <c r="K95" s="16">
        <v>26</v>
      </c>
      <c r="L95" s="16">
        <v>6</v>
      </c>
      <c r="M95" s="81">
        <v>40.716000000000001</v>
      </c>
      <c r="N95" s="96">
        <v>40.716000000000001</v>
      </c>
      <c r="O95" s="64">
        <v>2530</v>
      </c>
      <c r="P95" s="65">
        <f>Table224578910112345678910111213[[#This Row],[PEMBULATAN]]*O95</f>
        <v>103011.48</v>
      </c>
    </row>
    <row r="96" spans="1:16" ht="26.25" customHeight="1" x14ac:dyDescent="0.2">
      <c r="A96" s="14"/>
      <c r="B96" s="14"/>
      <c r="C96" s="73" t="s">
        <v>1137</v>
      </c>
      <c r="D96" s="78" t="s">
        <v>126</v>
      </c>
      <c r="E96" s="13">
        <v>44534</v>
      </c>
      <c r="F96" s="76" t="s">
        <v>127</v>
      </c>
      <c r="G96" s="13">
        <v>44539</v>
      </c>
      <c r="H96" s="77" t="s">
        <v>1278</v>
      </c>
      <c r="I96" s="16">
        <v>75</v>
      </c>
      <c r="J96" s="16">
        <v>40</v>
      </c>
      <c r="K96" s="16">
        <v>22</v>
      </c>
      <c r="L96" s="16">
        <v>11</v>
      </c>
      <c r="M96" s="81">
        <v>16.5</v>
      </c>
      <c r="N96" s="96">
        <v>17</v>
      </c>
      <c r="O96" s="64">
        <v>2530</v>
      </c>
      <c r="P96" s="65">
        <f>Table224578910112345678910111213[[#This Row],[PEMBULATAN]]*O96</f>
        <v>43010</v>
      </c>
    </row>
    <row r="97" spans="1:16" ht="26.25" customHeight="1" x14ac:dyDescent="0.2">
      <c r="A97" s="14"/>
      <c r="B97" s="14"/>
      <c r="C97" s="73" t="s">
        <v>1138</v>
      </c>
      <c r="D97" s="78" t="s">
        <v>126</v>
      </c>
      <c r="E97" s="13">
        <v>44534</v>
      </c>
      <c r="F97" s="76" t="s">
        <v>127</v>
      </c>
      <c r="G97" s="13">
        <v>44539</v>
      </c>
      <c r="H97" s="77" t="s">
        <v>1278</v>
      </c>
      <c r="I97" s="16">
        <v>65</v>
      </c>
      <c r="J97" s="16">
        <v>64</v>
      </c>
      <c r="K97" s="16">
        <v>22</v>
      </c>
      <c r="L97" s="16">
        <v>6</v>
      </c>
      <c r="M97" s="81">
        <v>22.88</v>
      </c>
      <c r="N97" s="96">
        <v>22.88</v>
      </c>
      <c r="O97" s="64">
        <v>2530</v>
      </c>
      <c r="P97" s="65">
        <f>Table224578910112345678910111213[[#This Row],[PEMBULATAN]]*O97</f>
        <v>57886.399999999994</v>
      </c>
    </row>
    <row r="98" spans="1:16" ht="26.25" customHeight="1" x14ac:dyDescent="0.2">
      <c r="A98" s="14"/>
      <c r="B98" s="14"/>
      <c r="C98" s="73" t="s">
        <v>1139</v>
      </c>
      <c r="D98" s="78" t="s">
        <v>126</v>
      </c>
      <c r="E98" s="13">
        <v>44534</v>
      </c>
      <c r="F98" s="76" t="s">
        <v>127</v>
      </c>
      <c r="G98" s="13">
        <v>44539</v>
      </c>
      <c r="H98" s="77" t="s">
        <v>1278</v>
      </c>
      <c r="I98" s="16">
        <v>110</v>
      </c>
      <c r="J98" s="16">
        <v>57</v>
      </c>
      <c r="K98" s="16">
        <v>34</v>
      </c>
      <c r="L98" s="16">
        <v>33</v>
      </c>
      <c r="M98" s="81">
        <v>53.295000000000002</v>
      </c>
      <c r="N98" s="96">
        <v>54</v>
      </c>
      <c r="O98" s="64">
        <v>2530</v>
      </c>
      <c r="P98" s="65">
        <f>Table224578910112345678910111213[[#This Row],[PEMBULATAN]]*O98</f>
        <v>136620</v>
      </c>
    </row>
    <row r="99" spans="1:16" ht="26.25" customHeight="1" x14ac:dyDescent="0.2">
      <c r="A99" s="14"/>
      <c r="B99" s="14"/>
      <c r="C99" s="73" t="s">
        <v>1140</v>
      </c>
      <c r="D99" s="78" t="s">
        <v>126</v>
      </c>
      <c r="E99" s="13">
        <v>44534</v>
      </c>
      <c r="F99" s="76" t="s">
        <v>127</v>
      </c>
      <c r="G99" s="13">
        <v>44539</v>
      </c>
      <c r="H99" s="77" t="s">
        <v>1278</v>
      </c>
      <c r="I99" s="16">
        <v>77</v>
      </c>
      <c r="J99" s="16">
        <v>66</v>
      </c>
      <c r="K99" s="16">
        <v>27</v>
      </c>
      <c r="L99" s="16">
        <v>11</v>
      </c>
      <c r="M99" s="81">
        <v>34.3035</v>
      </c>
      <c r="N99" s="96">
        <v>35</v>
      </c>
      <c r="O99" s="64">
        <v>2530</v>
      </c>
      <c r="P99" s="65">
        <f>Table224578910112345678910111213[[#This Row],[PEMBULATAN]]*O99</f>
        <v>88550</v>
      </c>
    </row>
    <row r="100" spans="1:16" ht="26.25" customHeight="1" x14ac:dyDescent="0.2">
      <c r="A100" s="14"/>
      <c r="B100" s="14"/>
      <c r="C100" s="73" t="s">
        <v>1141</v>
      </c>
      <c r="D100" s="78" t="s">
        <v>126</v>
      </c>
      <c r="E100" s="13">
        <v>44534</v>
      </c>
      <c r="F100" s="76" t="s">
        <v>127</v>
      </c>
      <c r="G100" s="13">
        <v>44539</v>
      </c>
      <c r="H100" s="77" t="s">
        <v>1278</v>
      </c>
      <c r="I100" s="16">
        <v>88</v>
      </c>
      <c r="J100" s="16">
        <v>60</v>
      </c>
      <c r="K100" s="16">
        <v>35</v>
      </c>
      <c r="L100" s="16">
        <v>10</v>
      </c>
      <c r="M100" s="81">
        <v>46.2</v>
      </c>
      <c r="N100" s="96">
        <v>46.2</v>
      </c>
      <c r="O100" s="64">
        <v>2530</v>
      </c>
      <c r="P100" s="65">
        <f>Table224578910112345678910111213[[#This Row],[PEMBULATAN]]*O100</f>
        <v>116886</v>
      </c>
    </row>
    <row r="101" spans="1:16" ht="26.25" customHeight="1" x14ac:dyDescent="0.2">
      <c r="A101" s="14"/>
      <c r="B101" s="14"/>
      <c r="C101" s="73" t="s">
        <v>1142</v>
      </c>
      <c r="D101" s="78" t="s">
        <v>126</v>
      </c>
      <c r="E101" s="13">
        <v>44534</v>
      </c>
      <c r="F101" s="76" t="s">
        <v>127</v>
      </c>
      <c r="G101" s="13">
        <v>44539</v>
      </c>
      <c r="H101" s="77" t="s">
        <v>1278</v>
      </c>
      <c r="I101" s="16">
        <v>47</v>
      </c>
      <c r="J101" s="16">
        <v>40</v>
      </c>
      <c r="K101" s="16">
        <v>10</v>
      </c>
      <c r="L101" s="16">
        <v>4</v>
      </c>
      <c r="M101" s="81">
        <v>4.7</v>
      </c>
      <c r="N101" s="96">
        <v>4.7</v>
      </c>
      <c r="O101" s="64">
        <v>2530</v>
      </c>
      <c r="P101" s="65">
        <f>Table224578910112345678910111213[[#This Row],[PEMBULATAN]]*O101</f>
        <v>11891</v>
      </c>
    </row>
    <row r="102" spans="1:16" ht="26.25" customHeight="1" x14ac:dyDescent="0.2">
      <c r="A102" s="14"/>
      <c r="B102" s="14"/>
      <c r="C102" s="73" t="s">
        <v>1143</v>
      </c>
      <c r="D102" s="78" t="s">
        <v>126</v>
      </c>
      <c r="E102" s="13">
        <v>44534</v>
      </c>
      <c r="F102" s="76" t="s">
        <v>127</v>
      </c>
      <c r="G102" s="13">
        <v>44539</v>
      </c>
      <c r="H102" s="77" t="s">
        <v>1278</v>
      </c>
      <c r="I102" s="16">
        <v>65</v>
      </c>
      <c r="J102" s="16">
        <v>64</v>
      </c>
      <c r="K102" s="16">
        <v>30</v>
      </c>
      <c r="L102" s="16">
        <v>30</v>
      </c>
      <c r="M102" s="81">
        <v>31.2</v>
      </c>
      <c r="N102" s="96">
        <v>31.2</v>
      </c>
      <c r="O102" s="64">
        <v>2530</v>
      </c>
      <c r="P102" s="65">
        <f>Table224578910112345678910111213[[#This Row],[PEMBULATAN]]*O102</f>
        <v>78936</v>
      </c>
    </row>
    <row r="103" spans="1:16" ht="26.25" customHeight="1" x14ac:dyDescent="0.2">
      <c r="A103" s="14"/>
      <c r="B103" s="14"/>
      <c r="C103" s="73" t="s">
        <v>1144</v>
      </c>
      <c r="D103" s="78" t="s">
        <v>126</v>
      </c>
      <c r="E103" s="13">
        <v>44534</v>
      </c>
      <c r="F103" s="76" t="s">
        <v>127</v>
      </c>
      <c r="G103" s="13">
        <v>44539</v>
      </c>
      <c r="H103" s="77" t="s">
        <v>1278</v>
      </c>
      <c r="I103" s="16">
        <v>96</v>
      </c>
      <c r="J103" s="16">
        <v>64</v>
      </c>
      <c r="K103" s="16">
        <v>33</v>
      </c>
      <c r="L103" s="16">
        <v>17</v>
      </c>
      <c r="M103" s="81">
        <v>50.688000000000002</v>
      </c>
      <c r="N103" s="96">
        <v>50.688000000000002</v>
      </c>
      <c r="O103" s="64">
        <v>2530</v>
      </c>
      <c r="P103" s="65">
        <f>Table224578910112345678910111213[[#This Row],[PEMBULATAN]]*O103</f>
        <v>128240.64</v>
      </c>
    </row>
    <row r="104" spans="1:16" ht="26.25" customHeight="1" x14ac:dyDescent="0.2">
      <c r="A104" s="14"/>
      <c r="B104" s="14"/>
      <c r="C104" s="73" t="s">
        <v>1145</v>
      </c>
      <c r="D104" s="78" t="s">
        <v>126</v>
      </c>
      <c r="E104" s="13">
        <v>44534</v>
      </c>
      <c r="F104" s="76" t="s">
        <v>127</v>
      </c>
      <c r="G104" s="13">
        <v>44539</v>
      </c>
      <c r="H104" s="77" t="s">
        <v>1278</v>
      </c>
      <c r="I104" s="16">
        <v>87</v>
      </c>
      <c r="J104" s="16">
        <v>72</v>
      </c>
      <c r="K104" s="16">
        <v>26</v>
      </c>
      <c r="L104" s="16">
        <v>13</v>
      </c>
      <c r="M104" s="81">
        <v>40.716000000000001</v>
      </c>
      <c r="N104" s="96">
        <v>40.716000000000001</v>
      </c>
      <c r="O104" s="64">
        <v>2530</v>
      </c>
      <c r="P104" s="65">
        <f>Table224578910112345678910111213[[#This Row],[PEMBULATAN]]*O104</f>
        <v>103011.48</v>
      </c>
    </row>
    <row r="105" spans="1:16" ht="26.25" customHeight="1" x14ac:dyDescent="0.2">
      <c r="A105" s="14"/>
      <c r="B105" s="14"/>
      <c r="C105" s="73" t="s">
        <v>1146</v>
      </c>
      <c r="D105" s="78" t="s">
        <v>126</v>
      </c>
      <c r="E105" s="13">
        <v>44534</v>
      </c>
      <c r="F105" s="76" t="s">
        <v>127</v>
      </c>
      <c r="G105" s="13">
        <v>44539</v>
      </c>
      <c r="H105" s="77" t="s">
        <v>1278</v>
      </c>
      <c r="I105" s="16">
        <v>75</v>
      </c>
      <c r="J105" s="16">
        <v>72</v>
      </c>
      <c r="K105" s="16">
        <v>32</v>
      </c>
      <c r="L105" s="16">
        <v>12</v>
      </c>
      <c r="M105" s="81">
        <v>43.2</v>
      </c>
      <c r="N105" s="96">
        <v>43.2</v>
      </c>
      <c r="O105" s="64">
        <v>2530</v>
      </c>
      <c r="P105" s="65">
        <f>Table224578910112345678910111213[[#This Row],[PEMBULATAN]]*O105</f>
        <v>109296</v>
      </c>
    </row>
    <row r="106" spans="1:16" ht="26.25" customHeight="1" x14ac:dyDescent="0.2">
      <c r="A106" s="14"/>
      <c r="B106" s="14"/>
      <c r="C106" s="73" t="s">
        <v>1147</v>
      </c>
      <c r="D106" s="78" t="s">
        <v>126</v>
      </c>
      <c r="E106" s="13">
        <v>44534</v>
      </c>
      <c r="F106" s="76" t="s">
        <v>127</v>
      </c>
      <c r="G106" s="13">
        <v>44539</v>
      </c>
      <c r="H106" s="77" t="s">
        <v>1278</v>
      </c>
      <c r="I106" s="16">
        <v>85</v>
      </c>
      <c r="J106" s="16">
        <v>72</v>
      </c>
      <c r="K106" s="16">
        <v>27</v>
      </c>
      <c r="L106" s="16">
        <v>9</v>
      </c>
      <c r="M106" s="81">
        <v>41.31</v>
      </c>
      <c r="N106" s="96">
        <v>42</v>
      </c>
      <c r="O106" s="64">
        <v>2530</v>
      </c>
      <c r="P106" s="65">
        <f>Table224578910112345678910111213[[#This Row],[PEMBULATAN]]*O106</f>
        <v>106260</v>
      </c>
    </row>
    <row r="107" spans="1:16" ht="26.25" customHeight="1" x14ac:dyDescent="0.2">
      <c r="A107" s="14"/>
      <c r="B107" s="14"/>
      <c r="C107" s="73" t="s">
        <v>1148</v>
      </c>
      <c r="D107" s="78" t="s">
        <v>126</v>
      </c>
      <c r="E107" s="13">
        <v>44534</v>
      </c>
      <c r="F107" s="76" t="s">
        <v>127</v>
      </c>
      <c r="G107" s="13">
        <v>44539</v>
      </c>
      <c r="H107" s="77" t="s">
        <v>1278</v>
      </c>
      <c r="I107" s="16">
        <v>90</v>
      </c>
      <c r="J107" s="16">
        <v>57</v>
      </c>
      <c r="K107" s="16">
        <v>30</v>
      </c>
      <c r="L107" s="16">
        <v>12</v>
      </c>
      <c r="M107" s="81">
        <v>38.475000000000001</v>
      </c>
      <c r="N107" s="96">
        <v>39</v>
      </c>
      <c r="O107" s="64">
        <v>2530</v>
      </c>
      <c r="P107" s="65">
        <f>Table224578910112345678910111213[[#This Row],[PEMBULATAN]]*O107</f>
        <v>98670</v>
      </c>
    </row>
    <row r="108" spans="1:16" ht="26.25" customHeight="1" x14ac:dyDescent="0.2">
      <c r="A108" s="14"/>
      <c r="B108" s="14"/>
      <c r="C108" s="73" t="s">
        <v>1149</v>
      </c>
      <c r="D108" s="78" t="s">
        <v>126</v>
      </c>
      <c r="E108" s="13">
        <v>44534</v>
      </c>
      <c r="F108" s="76" t="s">
        <v>127</v>
      </c>
      <c r="G108" s="13">
        <v>44539</v>
      </c>
      <c r="H108" s="77" t="s">
        <v>1278</v>
      </c>
      <c r="I108" s="16">
        <v>48</v>
      </c>
      <c r="J108" s="16">
        <v>40</v>
      </c>
      <c r="K108" s="16">
        <v>10</v>
      </c>
      <c r="L108" s="16">
        <v>4</v>
      </c>
      <c r="M108" s="81">
        <v>4.8</v>
      </c>
      <c r="N108" s="96">
        <v>4.8</v>
      </c>
      <c r="O108" s="64">
        <v>2530</v>
      </c>
      <c r="P108" s="65">
        <f>Table224578910112345678910111213[[#This Row],[PEMBULATAN]]*O108</f>
        <v>12144</v>
      </c>
    </row>
    <row r="109" spans="1:16" ht="26.25" customHeight="1" x14ac:dyDescent="0.2">
      <c r="A109" s="14"/>
      <c r="B109" s="14"/>
      <c r="C109" s="73" t="s">
        <v>1150</v>
      </c>
      <c r="D109" s="78" t="s">
        <v>126</v>
      </c>
      <c r="E109" s="13">
        <v>44534</v>
      </c>
      <c r="F109" s="76" t="s">
        <v>127</v>
      </c>
      <c r="G109" s="13">
        <v>44539</v>
      </c>
      <c r="H109" s="77" t="s">
        <v>1278</v>
      </c>
      <c r="I109" s="16">
        <v>57</v>
      </c>
      <c r="J109" s="16">
        <v>40</v>
      </c>
      <c r="K109" s="16">
        <v>17</v>
      </c>
      <c r="L109" s="16">
        <v>5</v>
      </c>
      <c r="M109" s="81">
        <v>9.69</v>
      </c>
      <c r="N109" s="96">
        <v>9.69</v>
      </c>
      <c r="O109" s="64">
        <v>2530</v>
      </c>
      <c r="P109" s="65">
        <f>Table224578910112345678910111213[[#This Row],[PEMBULATAN]]*O109</f>
        <v>24515.699999999997</v>
      </c>
    </row>
    <row r="110" spans="1:16" ht="26.25" customHeight="1" x14ac:dyDescent="0.2">
      <c r="A110" s="14"/>
      <c r="B110" s="14"/>
      <c r="C110" s="73" t="s">
        <v>1151</v>
      </c>
      <c r="D110" s="78" t="s">
        <v>126</v>
      </c>
      <c r="E110" s="13">
        <v>44534</v>
      </c>
      <c r="F110" s="76" t="s">
        <v>127</v>
      </c>
      <c r="G110" s="13">
        <v>44539</v>
      </c>
      <c r="H110" s="77" t="s">
        <v>1278</v>
      </c>
      <c r="I110" s="16">
        <v>74</v>
      </c>
      <c r="J110" s="16">
        <v>45</v>
      </c>
      <c r="K110" s="16">
        <v>27</v>
      </c>
      <c r="L110" s="16">
        <v>11</v>
      </c>
      <c r="M110" s="81">
        <v>22.477499999999999</v>
      </c>
      <c r="N110" s="96">
        <v>23</v>
      </c>
      <c r="O110" s="64">
        <v>2530</v>
      </c>
      <c r="P110" s="65">
        <f>Table224578910112345678910111213[[#This Row],[PEMBULATAN]]*O110</f>
        <v>58190</v>
      </c>
    </row>
    <row r="111" spans="1:16" ht="26.25" customHeight="1" x14ac:dyDescent="0.2">
      <c r="A111" s="14"/>
      <c r="B111" s="14"/>
      <c r="C111" s="73" t="s">
        <v>1152</v>
      </c>
      <c r="D111" s="78" t="s">
        <v>126</v>
      </c>
      <c r="E111" s="13">
        <v>44534</v>
      </c>
      <c r="F111" s="76" t="s">
        <v>127</v>
      </c>
      <c r="G111" s="13">
        <v>44539</v>
      </c>
      <c r="H111" s="77" t="s">
        <v>1278</v>
      </c>
      <c r="I111" s="16">
        <v>107</v>
      </c>
      <c r="J111" s="16">
        <v>47</v>
      </c>
      <c r="K111" s="16">
        <v>32</v>
      </c>
      <c r="L111" s="16">
        <v>36</v>
      </c>
      <c r="M111" s="81">
        <v>40.231999999999999</v>
      </c>
      <c r="N111" s="96">
        <v>40.231999999999999</v>
      </c>
      <c r="O111" s="64">
        <v>2530</v>
      </c>
      <c r="P111" s="65">
        <f>Table224578910112345678910111213[[#This Row],[PEMBULATAN]]*O111</f>
        <v>101786.95999999999</v>
      </c>
    </row>
    <row r="112" spans="1:16" ht="26.25" customHeight="1" x14ac:dyDescent="0.2">
      <c r="A112" s="14"/>
      <c r="B112" s="14"/>
      <c r="C112" s="73" t="s">
        <v>1153</v>
      </c>
      <c r="D112" s="78" t="s">
        <v>126</v>
      </c>
      <c r="E112" s="13">
        <v>44534</v>
      </c>
      <c r="F112" s="76" t="s">
        <v>127</v>
      </c>
      <c r="G112" s="13">
        <v>44539</v>
      </c>
      <c r="H112" s="77" t="s">
        <v>1278</v>
      </c>
      <c r="I112" s="16">
        <v>78</v>
      </c>
      <c r="J112" s="16">
        <v>66</v>
      </c>
      <c r="K112" s="16">
        <v>20</v>
      </c>
      <c r="L112" s="16">
        <v>10</v>
      </c>
      <c r="M112" s="81">
        <v>25.74</v>
      </c>
      <c r="N112" s="96">
        <v>25.74</v>
      </c>
      <c r="O112" s="64">
        <v>2530</v>
      </c>
      <c r="P112" s="65">
        <f>Table224578910112345678910111213[[#This Row],[PEMBULATAN]]*O112</f>
        <v>65122.2</v>
      </c>
    </row>
    <row r="113" spans="1:16" ht="26.25" customHeight="1" x14ac:dyDescent="0.2">
      <c r="A113" s="14"/>
      <c r="B113" s="14"/>
      <c r="C113" s="73" t="s">
        <v>1154</v>
      </c>
      <c r="D113" s="78" t="s">
        <v>126</v>
      </c>
      <c r="E113" s="13">
        <v>44534</v>
      </c>
      <c r="F113" s="76" t="s">
        <v>127</v>
      </c>
      <c r="G113" s="13">
        <v>44539</v>
      </c>
      <c r="H113" s="77" t="s">
        <v>1278</v>
      </c>
      <c r="I113" s="16">
        <v>58</v>
      </c>
      <c r="J113" s="16">
        <v>44</v>
      </c>
      <c r="K113" s="16">
        <v>27</v>
      </c>
      <c r="L113" s="16">
        <v>1</v>
      </c>
      <c r="M113" s="81">
        <v>17.225999999999999</v>
      </c>
      <c r="N113" s="96">
        <v>17.225999999999999</v>
      </c>
      <c r="O113" s="64">
        <v>2530</v>
      </c>
      <c r="P113" s="65">
        <f>Table224578910112345678910111213[[#This Row],[PEMBULATAN]]*O113</f>
        <v>43581.78</v>
      </c>
    </row>
    <row r="114" spans="1:16" ht="26.25" customHeight="1" x14ac:dyDescent="0.2">
      <c r="A114" s="14"/>
      <c r="B114" s="14"/>
      <c r="C114" s="73" t="s">
        <v>1155</v>
      </c>
      <c r="D114" s="78" t="s">
        <v>126</v>
      </c>
      <c r="E114" s="13">
        <v>44534</v>
      </c>
      <c r="F114" s="76" t="s">
        <v>127</v>
      </c>
      <c r="G114" s="13">
        <v>44539</v>
      </c>
      <c r="H114" s="77" t="s">
        <v>1278</v>
      </c>
      <c r="I114" s="16">
        <v>85</v>
      </c>
      <c r="J114" s="16">
        <v>47</v>
      </c>
      <c r="K114" s="16">
        <v>34</v>
      </c>
      <c r="L114" s="16">
        <v>7</v>
      </c>
      <c r="M114" s="81">
        <v>33.957500000000003</v>
      </c>
      <c r="N114" s="96">
        <v>33.957500000000003</v>
      </c>
      <c r="O114" s="64">
        <v>2530</v>
      </c>
      <c r="P114" s="65">
        <f>Table224578910112345678910111213[[#This Row],[PEMBULATAN]]*O114</f>
        <v>85912.475000000006</v>
      </c>
    </row>
    <row r="115" spans="1:16" ht="26.25" customHeight="1" x14ac:dyDescent="0.2">
      <c r="A115" s="14"/>
      <c r="B115" s="14"/>
      <c r="C115" s="73" t="s">
        <v>1156</v>
      </c>
      <c r="D115" s="78" t="s">
        <v>126</v>
      </c>
      <c r="E115" s="13">
        <v>44534</v>
      </c>
      <c r="F115" s="76" t="s">
        <v>127</v>
      </c>
      <c r="G115" s="13">
        <v>44539</v>
      </c>
      <c r="H115" s="77" t="s">
        <v>1278</v>
      </c>
      <c r="I115" s="16">
        <v>67</v>
      </c>
      <c r="J115" s="16">
        <v>47</v>
      </c>
      <c r="K115" s="16">
        <v>20</v>
      </c>
      <c r="L115" s="16">
        <v>8</v>
      </c>
      <c r="M115" s="81">
        <v>15.744999999999999</v>
      </c>
      <c r="N115" s="96">
        <v>15.744999999999999</v>
      </c>
      <c r="O115" s="64">
        <v>2530</v>
      </c>
      <c r="P115" s="65">
        <f>Table224578910112345678910111213[[#This Row],[PEMBULATAN]]*O115</f>
        <v>39834.85</v>
      </c>
    </row>
    <row r="116" spans="1:16" ht="26.25" customHeight="1" x14ac:dyDescent="0.2">
      <c r="A116" s="14"/>
      <c r="B116" s="14"/>
      <c r="C116" s="73" t="s">
        <v>1157</v>
      </c>
      <c r="D116" s="78" t="s">
        <v>126</v>
      </c>
      <c r="E116" s="13">
        <v>44534</v>
      </c>
      <c r="F116" s="76" t="s">
        <v>127</v>
      </c>
      <c r="G116" s="13">
        <v>44539</v>
      </c>
      <c r="H116" s="77" t="s">
        <v>1278</v>
      </c>
      <c r="I116" s="16">
        <v>70</v>
      </c>
      <c r="J116" s="16">
        <v>60</v>
      </c>
      <c r="K116" s="16">
        <v>17</v>
      </c>
      <c r="L116" s="16">
        <v>10</v>
      </c>
      <c r="M116" s="81">
        <v>17.850000000000001</v>
      </c>
      <c r="N116" s="96">
        <v>17.850000000000001</v>
      </c>
      <c r="O116" s="64">
        <v>2530</v>
      </c>
      <c r="P116" s="65">
        <f>Table224578910112345678910111213[[#This Row],[PEMBULATAN]]*O116</f>
        <v>45160.5</v>
      </c>
    </row>
    <row r="117" spans="1:16" ht="26.25" customHeight="1" x14ac:dyDescent="0.2">
      <c r="A117" s="14"/>
      <c r="B117" s="14"/>
      <c r="C117" s="73" t="s">
        <v>1158</v>
      </c>
      <c r="D117" s="78" t="s">
        <v>126</v>
      </c>
      <c r="E117" s="13">
        <v>44534</v>
      </c>
      <c r="F117" s="76" t="s">
        <v>127</v>
      </c>
      <c r="G117" s="13">
        <v>44539</v>
      </c>
      <c r="H117" s="77" t="s">
        <v>1278</v>
      </c>
      <c r="I117" s="16">
        <v>80</v>
      </c>
      <c r="J117" s="16">
        <v>65</v>
      </c>
      <c r="K117" s="16">
        <v>22</v>
      </c>
      <c r="L117" s="16">
        <v>6</v>
      </c>
      <c r="M117" s="81">
        <v>28.6</v>
      </c>
      <c r="N117" s="96">
        <v>28.6</v>
      </c>
      <c r="O117" s="64">
        <v>2530</v>
      </c>
      <c r="P117" s="65">
        <f>Table224578910112345678910111213[[#This Row],[PEMBULATAN]]*O117</f>
        <v>72358</v>
      </c>
    </row>
    <row r="118" spans="1:16" ht="26.25" customHeight="1" x14ac:dyDescent="0.2">
      <c r="A118" s="14"/>
      <c r="B118" s="14"/>
      <c r="C118" s="73" t="s">
        <v>1159</v>
      </c>
      <c r="D118" s="78" t="s">
        <v>126</v>
      </c>
      <c r="E118" s="13">
        <v>44534</v>
      </c>
      <c r="F118" s="76" t="s">
        <v>127</v>
      </c>
      <c r="G118" s="13">
        <v>44539</v>
      </c>
      <c r="H118" s="77" t="s">
        <v>1278</v>
      </c>
      <c r="I118" s="16">
        <v>87</v>
      </c>
      <c r="J118" s="16">
        <v>64</v>
      </c>
      <c r="K118" s="16">
        <v>40</v>
      </c>
      <c r="L118" s="16">
        <v>16</v>
      </c>
      <c r="M118" s="81">
        <v>55.68</v>
      </c>
      <c r="N118" s="96">
        <v>55.68</v>
      </c>
      <c r="O118" s="64">
        <v>2530</v>
      </c>
      <c r="P118" s="65">
        <f>Table224578910112345678910111213[[#This Row],[PEMBULATAN]]*O118</f>
        <v>140870.39999999999</v>
      </c>
    </row>
    <row r="119" spans="1:16" ht="26.25" customHeight="1" x14ac:dyDescent="0.2">
      <c r="A119" s="14"/>
      <c r="B119" s="14"/>
      <c r="C119" s="73" t="s">
        <v>1160</v>
      </c>
      <c r="D119" s="78" t="s">
        <v>126</v>
      </c>
      <c r="E119" s="13">
        <v>44534</v>
      </c>
      <c r="F119" s="76" t="s">
        <v>127</v>
      </c>
      <c r="G119" s="13">
        <v>44539</v>
      </c>
      <c r="H119" s="77" t="s">
        <v>1278</v>
      </c>
      <c r="I119" s="16">
        <v>72</v>
      </c>
      <c r="J119" s="16">
        <v>70</v>
      </c>
      <c r="K119" s="16">
        <v>20</v>
      </c>
      <c r="L119" s="16">
        <v>7</v>
      </c>
      <c r="M119" s="81">
        <v>25.2</v>
      </c>
      <c r="N119" s="96">
        <v>25.2</v>
      </c>
      <c r="O119" s="64">
        <v>2530</v>
      </c>
      <c r="P119" s="65">
        <f>Table224578910112345678910111213[[#This Row],[PEMBULATAN]]*O119</f>
        <v>63756</v>
      </c>
    </row>
    <row r="120" spans="1:16" ht="26.25" customHeight="1" x14ac:dyDescent="0.2">
      <c r="A120" s="14"/>
      <c r="B120" s="14"/>
      <c r="C120" s="73" t="s">
        <v>1161</v>
      </c>
      <c r="D120" s="78" t="s">
        <v>126</v>
      </c>
      <c r="E120" s="13">
        <v>44534</v>
      </c>
      <c r="F120" s="76" t="s">
        <v>127</v>
      </c>
      <c r="G120" s="13">
        <v>44539</v>
      </c>
      <c r="H120" s="77" t="s">
        <v>1278</v>
      </c>
      <c r="I120" s="16">
        <v>43</v>
      </c>
      <c r="J120" s="16">
        <v>37</v>
      </c>
      <c r="K120" s="16">
        <v>17</v>
      </c>
      <c r="L120" s="16">
        <v>2</v>
      </c>
      <c r="M120" s="81">
        <v>6.7617500000000001</v>
      </c>
      <c r="N120" s="96">
        <v>6.7617500000000001</v>
      </c>
      <c r="O120" s="64">
        <v>2530</v>
      </c>
      <c r="P120" s="65">
        <f>Table224578910112345678910111213[[#This Row],[PEMBULATAN]]*O120</f>
        <v>17107.227500000001</v>
      </c>
    </row>
    <row r="121" spans="1:16" ht="26.25" customHeight="1" x14ac:dyDescent="0.2">
      <c r="A121" s="14"/>
      <c r="B121" s="14"/>
      <c r="C121" s="73" t="s">
        <v>1162</v>
      </c>
      <c r="D121" s="78" t="s">
        <v>126</v>
      </c>
      <c r="E121" s="13">
        <v>44534</v>
      </c>
      <c r="F121" s="76" t="s">
        <v>127</v>
      </c>
      <c r="G121" s="13">
        <v>44539</v>
      </c>
      <c r="H121" s="77" t="s">
        <v>1278</v>
      </c>
      <c r="I121" s="16">
        <v>40</v>
      </c>
      <c r="J121" s="16">
        <v>20</v>
      </c>
      <c r="K121" s="16">
        <v>5</v>
      </c>
      <c r="L121" s="16">
        <v>2</v>
      </c>
      <c r="M121" s="81">
        <v>1</v>
      </c>
      <c r="N121" s="96">
        <v>2</v>
      </c>
      <c r="O121" s="64">
        <v>2530</v>
      </c>
      <c r="P121" s="65">
        <f>Table224578910112345678910111213[[#This Row],[PEMBULATAN]]*O121</f>
        <v>5060</v>
      </c>
    </row>
    <row r="122" spans="1:16" ht="26.25" customHeight="1" x14ac:dyDescent="0.2">
      <c r="A122" s="14"/>
      <c r="B122" s="14"/>
      <c r="C122" s="73" t="s">
        <v>1163</v>
      </c>
      <c r="D122" s="78" t="s">
        <v>126</v>
      </c>
      <c r="E122" s="13">
        <v>44534</v>
      </c>
      <c r="F122" s="76" t="s">
        <v>127</v>
      </c>
      <c r="G122" s="13">
        <v>44539</v>
      </c>
      <c r="H122" s="77" t="s">
        <v>1278</v>
      </c>
      <c r="I122" s="16">
        <v>90</v>
      </c>
      <c r="J122" s="16">
        <v>56</v>
      </c>
      <c r="K122" s="16">
        <v>20</v>
      </c>
      <c r="L122" s="16">
        <v>11</v>
      </c>
      <c r="M122" s="81">
        <v>25.2</v>
      </c>
      <c r="N122" s="96">
        <v>25.2</v>
      </c>
      <c r="O122" s="64">
        <v>2530</v>
      </c>
      <c r="P122" s="65">
        <f>Table224578910112345678910111213[[#This Row],[PEMBULATAN]]*O122</f>
        <v>63756</v>
      </c>
    </row>
    <row r="123" spans="1:16" ht="26.25" customHeight="1" x14ac:dyDescent="0.2">
      <c r="A123" s="14"/>
      <c r="B123" s="14"/>
      <c r="C123" s="73" t="s">
        <v>1164</v>
      </c>
      <c r="D123" s="78" t="s">
        <v>126</v>
      </c>
      <c r="E123" s="13">
        <v>44534</v>
      </c>
      <c r="F123" s="76" t="s">
        <v>127</v>
      </c>
      <c r="G123" s="13">
        <v>44539</v>
      </c>
      <c r="H123" s="77" t="s">
        <v>1278</v>
      </c>
      <c r="I123" s="16">
        <v>117</v>
      </c>
      <c r="J123" s="16">
        <v>23</v>
      </c>
      <c r="K123" s="16">
        <v>8</v>
      </c>
      <c r="L123" s="16">
        <v>3</v>
      </c>
      <c r="M123" s="81">
        <v>5.3819999999999997</v>
      </c>
      <c r="N123" s="96">
        <v>6</v>
      </c>
      <c r="O123" s="64">
        <v>2530</v>
      </c>
      <c r="P123" s="65">
        <f>Table224578910112345678910111213[[#This Row],[PEMBULATAN]]*O123</f>
        <v>15180</v>
      </c>
    </row>
    <row r="124" spans="1:16" ht="26.25" customHeight="1" x14ac:dyDescent="0.2">
      <c r="A124" s="14"/>
      <c r="B124" s="14"/>
      <c r="C124" s="73" t="s">
        <v>1165</v>
      </c>
      <c r="D124" s="78" t="s">
        <v>126</v>
      </c>
      <c r="E124" s="13">
        <v>44534</v>
      </c>
      <c r="F124" s="76" t="s">
        <v>127</v>
      </c>
      <c r="G124" s="13">
        <v>44539</v>
      </c>
      <c r="H124" s="77" t="s">
        <v>1278</v>
      </c>
      <c r="I124" s="16">
        <v>135</v>
      </c>
      <c r="J124" s="16">
        <v>30</v>
      </c>
      <c r="K124" s="16">
        <v>6</v>
      </c>
      <c r="L124" s="16">
        <v>2</v>
      </c>
      <c r="M124" s="81">
        <v>6.0750000000000002</v>
      </c>
      <c r="N124" s="96">
        <v>6.0750000000000002</v>
      </c>
      <c r="O124" s="64">
        <v>2530</v>
      </c>
      <c r="P124" s="65">
        <f>Table224578910112345678910111213[[#This Row],[PEMBULATAN]]*O124</f>
        <v>15369.75</v>
      </c>
    </row>
    <row r="125" spans="1:16" ht="26.25" customHeight="1" x14ac:dyDescent="0.2">
      <c r="A125" s="14"/>
      <c r="B125" s="14"/>
      <c r="C125" s="73" t="s">
        <v>1166</v>
      </c>
      <c r="D125" s="78" t="s">
        <v>126</v>
      </c>
      <c r="E125" s="13">
        <v>44534</v>
      </c>
      <c r="F125" s="76" t="s">
        <v>127</v>
      </c>
      <c r="G125" s="13">
        <v>44539</v>
      </c>
      <c r="H125" s="77" t="s">
        <v>1278</v>
      </c>
      <c r="I125" s="16">
        <v>75</v>
      </c>
      <c r="J125" s="16">
        <v>45</v>
      </c>
      <c r="K125" s="16">
        <v>12</v>
      </c>
      <c r="L125" s="16">
        <v>3</v>
      </c>
      <c r="M125" s="81">
        <v>10.125</v>
      </c>
      <c r="N125" s="96">
        <v>10.125</v>
      </c>
      <c r="O125" s="64">
        <v>2530</v>
      </c>
      <c r="P125" s="65">
        <f>Table224578910112345678910111213[[#This Row],[PEMBULATAN]]*O125</f>
        <v>25616.25</v>
      </c>
    </row>
    <row r="126" spans="1:16" ht="26.25" customHeight="1" x14ac:dyDescent="0.2">
      <c r="A126" s="14"/>
      <c r="B126" s="14"/>
      <c r="C126" s="73" t="s">
        <v>1167</v>
      </c>
      <c r="D126" s="78" t="s">
        <v>126</v>
      </c>
      <c r="E126" s="13">
        <v>44534</v>
      </c>
      <c r="F126" s="76" t="s">
        <v>127</v>
      </c>
      <c r="G126" s="13">
        <v>44539</v>
      </c>
      <c r="H126" s="77" t="s">
        <v>1278</v>
      </c>
      <c r="I126" s="16">
        <v>106</v>
      </c>
      <c r="J126" s="16">
        <v>23</v>
      </c>
      <c r="K126" s="16">
        <v>7</v>
      </c>
      <c r="L126" s="16">
        <v>2</v>
      </c>
      <c r="M126" s="81">
        <v>4.2664999999999997</v>
      </c>
      <c r="N126" s="96">
        <v>4.2664999999999997</v>
      </c>
      <c r="O126" s="64">
        <v>2530</v>
      </c>
      <c r="P126" s="65">
        <f>Table224578910112345678910111213[[#This Row],[PEMBULATAN]]*O126</f>
        <v>10794.244999999999</v>
      </c>
    </row>
    <row r="127" spans="1:16" ht="26.25" customHeight="1" x14ac:dyDescent="0.2">
      <c r="A127" s="14"/>
      <c r="B127" s="14"/>
      <c r="C127" s="73" t="s">
        <v>1168</v>
      </c>
      <c r="D127" s="78" t="s">
        <v>126</v>
      </c>
      <c r="E127" s="13">
        <v>44534</v>
      </c>
      <c r="F127" s="76" t="s">
        <v>127</v>
      </c>
      <c r="G127" s="13">
        <v>44539</v>
      </c>
      <c r="H127" s="77" t="s">
        <v>1278</v>
      </c>
      <c r="I127" s="16">
        <v>60</v>
      </c>
      <c r="J127" s="16">
        <v>42</v>
      </c>
      <c r="K127" s="16">
        <v>14</v>
      </c>
      <c r="L127" s="16">
        <v>2</v>
      </c>
      <c r="M127" s="81">
        <v>8.82</v>
      </c>
      <c r="N127" s="96">
        <v>8.82</v>
      </c>
      <c r="O127" s="64">
        <v>2530</v>
      </c>
      <c r="P127" s="65">
        <f>Table224578910112345678910111213[[#This Row],[PEMBULATAN]]*O127</f>
        <v>22314.600000000002</v>
      </c>
    </row>
    <row r="128" spans="1:16" ht="26.25" customHeight="1" x14ac:dyDescent="0.2">
      <c r="A128" s="14"/>
      <c r="B128" s="14"/>
      <c r="C128" s="73" t="s">
        <v>1169</v>
      </c>
      <c r="D128" s="78" t="s">
        <v>126</v>
      </c>
      <c r="E128" s="13">
        <v>44534</v>
      </c>
      <c r="F128" s="76" t="s">
        <v>127</v>
      </c>
      <c r="G128" s="13">
        <v>44539</v>
      </c>
      <c r="H128" s="77" t="s">
        <v>1278</v>
      </c>
      <c r="I128" s="16">
        <v>50</v>
      </c>
      <c r="J128" s="16">
        <v>40</v>
      </c>
      <c r="K128" s="16">
        <v>18</v>
      </c>
      <c r="L128" s="16">
        <v>6</v>
      </c>
      <c r="M128" s="81">
        <v>9</v>
      </c>
      <c r="N128" s="96">
        <v>9</v>
      </c>
      <c r="O128" s="64">
        <v>2530</v>
      </c>
      <c r="P128" s="65">
        <f>Table224578910112345678910111213[[#This Row],[PEMBULATAN]]*O128</f>
        <v>22770</v>
      </c>
    </row>
    <row r="129" spans="1:16" ht="26.25" customHeight="1" x14ac:dyDescent="0.2">
      <c r="A129" s="14"/>
      <c r="B129" s="14"/>
      <c r="C129" s="73" t="s">
        <v>1170</v>
      </c>
      <c r="D129" s="78" t="s">
        <v>126</v>
      </c>
      <c r="E129" s="13">
        <v>44534</v>
      </c>
      <c r="F129" s="76" t="s">
        <v>127</v>
      </c>
      <c r="G129" s="13">
        <v>44539</v>
      </c>
      <c r="H129" s="77" t="s">
        <v>1278</v>
      </c>
      <c r="I129" s="16">
        <v>55</v>
      </c>
      <c r="J129" s="16">
        <v>40</v>
      </c>
      <c r="K129" s="16">
        <v>14</v>
      </c>
      <c r="L129" s="16">
        <v>6</v>
      </c>
      <c r="M129" s="81">
        <v>7.7</v>
      </c>
      <c r="N129" s="96">
        <v>7.7</v>
      </c>
      <c r="O129" s="64">
        <v>2530</v>
      </c>
      <c r="P129" s="65">
        <f>Table224578910112345678910111213[[#This Row],[PEMBULATAN]]*O129</f>
        <v>19481</v>
      </c>
    </row>
    <row r="130" spans="1:16" ht="26.25" customHeight="1" x14ac:dyDescent="0.2">
      <c r="A130" s="14"/>
      <c r="B130" s="14"/>
      <c r="C130" s="73" t="s">
        <v>1171</v>
      </c>
      <c r="D130" s="78" t="s">
        <v>126</v>
      </c>
      <c r="E130" s="13">
        <v>44534</v>
      </c>
      <c r="F130" s="76" t="s">
        <v>127</v>
      </c>
      <c r="G130" s="13">
        <v>44539</v>
      </c>
      <c r="H130" s="77" t="s">
        <v>1278</v>
      </c>
      <c r="I130" s="16">
        <v>20</v>
      </c>
      <c r="J130" s="16">
        <v>20</v>
      </c>
      <c r="K130" s="16">
        <v>8</v>
      </c>
      <c r="L130" s="16">
        <v>2</v>
      </c>
      <c r="M130" s="81">
        <v>0.8</v>
      </c>
      <c r="N130" s="96">
        <v>2</v>
      </c>
      <c r="O130" s="64">
        <v>2530</v>
      </c>
      <c r="P130" s="65">
        <f>Table224578910112345678910111213[[#This Row],[PEMBULATAN]]*O130</f>
        <v>5060</v>
      </c>
    </row>
    <row r="131" spans="1:16" ht="26.25" customHeight="1" x14ac:dyDescent="0.2">
      <c r="A131" s="14"/>
      <c r="B131" s="14"/>
      <c r="C131" s="73" t="s">
        <v>1172</v>
      </c>
      <c r="D131" s="78" t="s">
        <v>126</v>
      </c>
      <c r="E131" s="13">
        <v>44534</v>
      </c>
      <c r="F131" s="76" t="s">
        <v>127</v>
      </c>
      <c r="G131" s="13">
        <v>44539</v>
      </c>
      <c r="H131" s="77" t="s">
        <v>1278</v>
      </c>
      <c r="I131" s="16">
        <v>74</v>
      </c>
      <c r="J131" s="16">
        <v>50</v>
      </c>
      <c r="K131" s="16">
        <v>20</v>
      </c>
      <c r="L131" s="16">
        <v>11</v>
      </c>
      <c r="M131" s="81">
        <v>18.5</v>
      </c>
      <c r="N131" s="96">
        <v>19</v>
      </c>
      <c r="O131" s="64">
        <v>2530</v>
      </c>
      <c r="P131" s="65">
        <f>Table224578910112345678910111213[[#This Row],[PEMBULATAN]]*O131</f>
        <v>48070</v>
      </c>
    </row>
    <row r="132" spans="1:16" ht="26.25" customHeight="1" x14ac:dyDescent="0.2">
      <c r="A132" s="14"/>
      <c r="B132" s="14"/>
      <c r="C132" s="73" t="s">
        <v>1173</v>
      </c>
      <c r="D132" s="78" t="s">
        <v>126</v>
      </c>
      <c r="E132" s="13">
        <v>44534</v>
      </c>
      <c r="F132" s="76" t="s">
        <v>127</v>
      </c>
      <c r="G132" s="13">
        <v>44539</v>
      </c>
      <c r="H132" s="77" t="s">
        <v>1278</v>
      </c>
      <c r="I132" s="16">
        <v>70</v>
      </c>
      <c r="J132" s="16">
        <v>54</v>
      </c>
      <c r="K132" s="16">
        <v>22</v>
      </c>
      <c r="L132" s="16">
        <v>3</v>
      </c>
      <c r="M132" s="81">
        <v>20.79</v>
      </c>
      <c r="N132" s="96">
        <v>20.79</v>
      </c>
      <c r="O132" s="64">
        <v>2530</v>
      </c>
      <c r="P132" s="65">
        <f>Table224578910112345678910111213[[#This Row],[PEMBULATAN]]*O132</f>
        <v>52598.7</v>
      </c>
    </row>
    <row r="133" spans="1:16" ht="26.25" customHeight="1" x14ac:dyDescent="0.2">
      <c r="A133" s="14"/>
      <c r="B133" s="14"/>
      <c r="C133" s="73" t="s">
        <v>1174</v>
      </c>
      <c r="D133" s="78" t="s">
        <v>126</v>
      </c>
      <c r="E133" s="13">
        <v>44534</v>
      </c>
      <c r="F133" s="76" t="s">
        <v>127</v>
      </c>
      <c r="G133" s="13">
        <v>44539</v>
      </c>
      <c r="H133" s="77" t="s">
        <v>1278</v>
      </c>
      <c r="I133" s="16">
        <v>50</v>
      </c>
      <c r="J133" s="16">
        <v>38</v>
      </c>
      <c r="K133" s="16">
        <v>20</v>
      </c>
      <c r="L133" s="16">
        <v>2</v>
      </c>
      <c r="M133" s="81">
        <v>9.5</v>
      </c>
      <c r="N133" s="96">
        <v>10</v>
      </c>
      <c r="O133" s="64">
        <v>2530</v>
      </c>
      <c r="P133" s="65">
        <f>Table224578910112345678910111213[[#This Row],[PEMBULATAN]]*O133</f>
        <v>25300</v>
      </c>
    </row>
    <row r="134" spans="1:16" ht="26.25" customHeight="1" x14ac:dyDescent="0.2">
      <c r="A134" s="14"/>
      <c r="B134" s="14"/>
      <c r="C134" s="73" t="s">
        <v>1175</v>
      </c>
      <c r="D134" s="78" t="s">
        <v>126</v>
      </c>
      <c r="E134" s="13">
        <v>44534</v>
      </c>
      <c r="F134" s="76" t="s">
        <v>127</v>
      </c>
      <c r="G134" s="13">
        <v>44539</v>
      </c>
      <c r="H134" s="77" t="s">
        <v>1278</v>
      </c>
      <c r="I134" s="16">
        <v>55</v>
      </c>
      <c r="J134" s="16">
        <v>44</v>
      </c>
      <c r="K134" s="16">
        <v>12</v>
      </c>
      <c r="L134" s="16">
        <v>2</v>
      </c>
      <c r="M134" s="81">
        <v>7.26</v>
      </c>
      <c r="N134" s="96">
        <v>7.26</v>
      </c>
      <c r="O134" s="64">
        <v>2530</v>
      </c>
      <c r="P134" s="65">
        <f>Table224578910112345678910111213[[#This Row],[PEMBULATAN]]*O134</f>
        <v>18367.8</v>
      </c>
    </row>
    <row r="135" spans="1:16" ht="26.25" customHeight="1" x14ac:dyDescent="0.2">
      <c r="A135" s="14"/>
      <c r="B135" s="14"/>
      <c r="C135" s="73" t="s">
        <v>1176</v>
      </c>
      <c r="D135" s="78" t="s">
        <v>126</v>
      </c>
      <c r="E135" s="13">
        <v>44534</v>
      </c>
      <c r="F135" s="76" t="s">
        <v>127</v>
      </c>
      <c r="G135" s="13">
        <v>44539</v>
      </c>
      <c r="H135" s="77" t="s">
        <v>1278</v>
      </c>
      <c r="I135" s="16">
        <v>75</v>
      </c>
      <c r="J135" s="16">
        <v>68</v>
      </c>
      <c r="K135" s="16">
        <v>25</v>
      </c>
      <c r="L135" s="16">
        <v>10</v>
      </c>
      <c r="M135" s="81">
        <v>31.875</v>
      </c>
      <c r="N135" s="96">
        <v>31.875</v>
      </c>
      <c r="O135" s="64">
        <v>2530</v>
      </c>
      <c r="P135" s="65">
        <f>Table224578910112345678910111213[[#This Row],[PEMBULATAN]]*O135</f>
        <v>80643.75</v>
      </c>
    </row>
    <row r="136" spans="1:16" ht="26.25" customHeight="1" x14ac:dyDescent="0.2">
      <c r="A136" s="14"/>
      <c r="B136" s="14"/>
      <c r="C136" s="73" t="s">
        <v>1177</v>
      </c>
      <c r="D136" s="78" t="s">
        <v>126</v>
      </c>
      <c r="E136" s="13">
        <v>44534</v>
      </c>
      <c r="F136" s="76" t="s">
        <v>127</v>
      </c>
      <c r="G136" s="13">
        <v>44539</v>
      </c>
      <c r="H136" s="77" t="s">
        <v>1278</v>
      </c>
      <c r="I136" s="16">
        <v>82</v>
      </c>
      <c r="J136" s="16">
        <v>60</v>
      </c>
      <c r="K136" s="16">
        <v>20</v>
      </c>
      <c r="L136" s="16">
        <v>14</v>
      </c>
      <c r="M136" s="81">
        <v>24.6</v>
      </c>
      <c r="N136" s="96">
        <v>24.6</v>
      </c>
      <c r="O136" s="64">
        <v>2530</v>
      </c>
      <c r="P136" s="65">
        <f>Table224578910112345678910111213[[#This Row],[PEMBULATAN]]*O136</f>
        <v>62238</v>
      </c>
    </row>
    <row r="137" spans="1:16" ht="26.25" customHeight="1" x14ac:dyDescent="0.2">
      <c r="A137" s="14"/>
      <c r="B137" s="14"/>
      <c r="C137" s="73" t="s">
        <v>1178</v>
      </c>
      <c r="D137" s="78" t="s">
        <v>126</v>
      </c>
      <c r="E137" s="13">
        <v>44534</v>
      </c>
      <c r="F137" s="76" t="s">
        <v>127</v>
      </c>
      <c r="G137" s="13">
        <v>44539</v>
      </c>
      <c r="H137" s="77" t="s">
        <v>1278</v>
      </c>
      <c r="I137" s="16">
        <v>100</v>
      </c>
      <c r="J137" s="16">
        <v>68</v>
      </c>
      <c r="K137" s="16">
        <v>40</v>
      </c>
      <c r="L137" s="16">
        <v>20</v>
      </c>
      <c r="M137" s="81">
        <v>68</v>
      </c>
      <c r="N137" s="96">
        <v>68</v>
      </c>
      <c r="O137" s="64">
        <v>2530</v>
      </c>
      <c r="P137" s="65">
        <f>Table224578910112345678910111213[[#This Row],[PEMBULATAN]]*O137</f>
        <v>172040</v>
      </c>
    </row>
    <row r="138" spans="1:16" ht="26.25" customHeight="1" x14ac:dyDescent="0.2">
      <c r="A138" s="14"/>
      <c r="B138" s="14"/>
      <c r="C138" s="73" t="s">
        <v>1179</v>
      </c>
      <c r="D138" s="78" t="s">
        <v>126</v>
      </c>
      <c r="E138" s="13">
        <v>44534</v>
      </c>
      <c r="F138" s="76" t="s">
        <v>127</v>
      </c>
      <c r="G138" s="13">
        <v>44539</v>
      </c>
      <c r="H138" s="77" t="s">
        <v>1278</v>
      </c>
      <c r="I138" s="16">
        <v>67</v>
      </c>
      <c r="J138" s="16">
        <v>67</v>
      </c>
      <c r="K138" s="16">
        <v>21</v>
      </c>
      <c r="L138" s="16">
        <v>6</v>
      </c>
      <c r="M138" s="81">
        <v>23.567250000000001</v>
      </c>
      <c r="N138" s="96">
        <v>23.567250000000001</v>
      </c>
      <c r="O138" s="64">
        <v>2530</v>
      </c>
      <c r="P138" s="65">
        <f>Table224578910112345678910111213[[#This Row],[PEMBULATAN]]*O138</f>
        <v>59625.142500000002</v>
      </c>
    </row>
    <row r="139" spans="1:16" ht="26.25" customHeight="1" x14ac:dyDescent="0.2">
      <c r="A139" s="14"/>
      <c r="B139" s="14"/>
      <c r="C139" s="73" t="s">
        <v>1180</v>
      </c>
      <c r="D139" s="78" t="s">
        <v>126</v>
      </c>
      <c r="E139" s="13">
        <v>44534</v>
      </c>
      <c r="F139" s="76" t="s">
        <v>127</v>
      </c>
      <c r="G139" s="13">
        <v>44539</v>
      </c>
      <c r="H139" s="77" t="s">
        <v>1278</v>
      </c>
      <c r="I139" s="16">
        <v>70</v>
      </c>
      <c r="J139" s="16">
        <v>57</v>
      </c>
      <c r="K139" s="16">
        <v>21</v>
      </c>
      <c r="L139" s="16">
        <v>5</v>
      </c>
      <c r="M139" s="81">
        <v>20.947500000000002</v>
      </c>
      <c r="N139" s="96">
        <v>20.947500000000002</v>
      </c>
      <c r="O139" s="64">
        <v>2530</v>
      </c>
      <c r="P139" s="65">
        <f>Table224578910112345678910111213[[#This Row],[PEMBULATAN]]*O139</f>
        <v>52997.175000000003</v>
      </c>
    </row>
    <row r="140" spans="1:16" ht="26.25" customHeight="1" x14ac:dyDescent="0.2">
      <c r="A140" s="14"/>
      <c r="B140" s="14"/>
      <c r="C140" s="73" t="s">
        <v>1181</v>
      </c>
      <c r="D140" s="78" t="s">
        <v>126</v>
      </c>
      <c r="E140" s="13">
        <v>44534</v>
      </c>
      <c r="F140" s="76" t="s">
        <v>127</v>
      </c>
      <c r="G140" s="13">
        <v>44539</v>
      </c>
      <c r="H140" s="77" t="s">
        <v>1278</v>
      </c>
      <c r="I140" s="16">
        <v>50</v>
      </c>
      <c r="J140" s="16">
        <v>24</v>
      </c>
      <c r="K140" s="16">
        <v>30</v>
      </c>
      <c r="L140" s="16">
        <v>3</v>
      </c>
      <c r="M140" s="81">
        <v>9</v>
      </c>
      <c r="N140" s="96">
        <v>9</v>
      </c>
      <c r="O140" s="64">
        <v>2530</v>
      </c>
      <c r="P140" s="65">
        <f>Table224578910112345678910111213[[#This Row],[PEMBULATAN]]*O140</f>
        <v>22770</v>
      </c>
    </row>
    <row r="141" spans="1:16" ht="26.25" customHeight="1" x14ac:dyDescent="0.2">
      <c r="A141" s="14"/>
      <c r="B141" s="14"/>
      <c r="C141" s="73" t="s">
        <v>1182</v>
      </c>
      <c r="D141" s="78" t="s">
        <v>126</v>
      </c>
      <c r="E141" s="13">
        <v>44534</v>
      </c>
      <c r="F141" s="76" t="s">
        <v>127</v>
      </c>
      <c r="G141" s="13">
        <v>44539</v>
      </c>
      <c r="H141" s="77" t="s">
        <v>1278</v>
      </c>
      <c r="I141" s="16">
        <v>80</v>
      </c>
      <c r="J141" s="16">
        <v>60</v>
      </c>
      <c r="K141" s="16">
        <v>24</v>
      </c>
      <c r="L141" s="16">
        <v>10</v>
      </c>
      <c r="M141" s="81">
        <v>28.8</v>
      </c>
      <c r="N141" s="96">
        <v>28.8</v>
      </c>
      <c r="O141" s="64">
        <v>2530</v>
      </c>
      <c r="P141" s="65">
        <f>Table224578910112345678910111213[[#This Row],[PEMBULATAN]]*O141</f>
        <v>72864</v>
      </c>
    </row>
    <row r="142" spans="1:16" ht="26.25" customHeight="1" x14ac:dyDescent="0.2">
      <c r="A142" s="14"/>
      <c r="B142" s="14"/>
      <c r="C142" s="73" t="s">
        <v>1183</v>
      </c>
      <c r="D142" s="78" t="s">
        <v>126</v>
      </c>
      <c r="E142" s="13">
        <v>44534</v>
      </c>
      <c r="F142" s="76" t="s">
        <v>127</v>
      </c>
      <c r="G142" s="13">
        <v>44539</v>
      </c>
      <c r="H142" s="77" t="s">
        <v>1278</v>
      </c>
      <c r="I142" s="16">
        <v>78</v>
      </c>
      <c r="J142" s="16">
        <v>50</v>
      </c>
      <c r="K142" s="16">
        <v>27</v>
      </c>
      <c r="L142" s="16">
        <v>4</v>
      </c>
      <c r="M142" s="81">
        <v>26.324999999999999</v>
      </c>
      <c r="N142" s="96">
        <v>27</v>
      </c>
      <c r="O142" s="64">
        <v>2530</v>
      </c>
      <c r="P142" s="65">
        <f>Table224578910112345678910111213[[#This Row],[PEMBULATAN]]*O142</f>
        <v>68310</v>
      </c>
    </row>
    <row r="143" spans="1:16" ht="26.25" customHeight="1" x14ac:dyDescent="0.2">
      <c r="A143" s="14"/>
      <c r="B143" s="14"/>
      <c r="C143" s="73" t="s">
        <v>1184</v>
      </c>
      <c r="D143" s="78" t="s">
        <v>126</v>
      </c>
      <c r="E143" s="13">
        <v>44534</v>
      </c>
      <c r="F143" s="76" t="s">
        <v>127</v>
      </c>
      <c r="G143" s="13">
        <v>44539</v>
      </c>
      <c r="H143" s="77" t="s">
        <v>1278</v>
      </c>
      <c r="I143" s="16">
        <v>72</v>
      </c>
      <c r="J143" s="16">
        <v>62</v>
      </c>
      <c r="K143" s="16">
        <v>22</v>
      </c>
      <c r="L143" s="16">
        <v>12</v>
      </c>
      <c r="M143" s="81">
        <v>24.552</v>
      </c>
      <c r="N143" s="96">
        <v>24.552</v>
      </c>
      <c r="O143" s="64">
        <v>2530</v>
      </c>
      <c r="P143" s="65">
        <f>Table224578910112345678910111213[[#This Row],[PEMBULATAN]]*O143</f>
        <v>62116.56</v>
      </c>
    </row>
    <row r="144" spans="1:16" ht="26.25" customHeight="1" x14ac:dyDescent="0.2">
      <c r="A144" s="14"/>
      <c r="B144" s="14"/>
      <c r="C144" s="73" t="s">
        <v>1185</v>
      </c>
      <c r="D144" s="78" t="s">
        <v>126</v>
      </c>
      <c r="E144" s="13">
        <v>44534</v>
      </c>
      <c r="F144" s="76" t="s">
        <v>127</v>
      </c>
      <c r="G144" s="13">
        <v>44539</v>
      </c>
      <c r="H144" s="77" t="s">
        <v>1278</v>
      </c>
      <c r="I144" s="16">
        <v>48</v>
      </c>
      <c r="J144" s="16">
        <v>38</v>
      </c>
      <c r="K144" s="16">
        <v>28</v>
      </c>
      <c r="L144" s="16">
        <v>3</v>
      </c>
      <c r="M144" s="81">
        <v>12.768000000000001</v>
      </c>
      <c r="N144" s="96">
        <v>12.768000000000001</v>
      </c>
      <c r="O144" s="64">
        <v>2530</v>
      </c>
      <c r="P144" s="65">
        <f>Table224578910112345678910111213[[#This Row],[PEMBULATAN]]*O144</f>
        <v>32303.040000000001</v>
      </c>
    </row>
    <row r="145" spans="1:16" ht="26.25" customHeight="1" x14ac:dyDescent="0.2">
      <c r="A145" s="14"/>
      <c r="B145" s="14"/>
      <c r="C145" s="73" t="s">
        <v>1186</v>
      </c>
      <c r="D145" s="78" t="s">
        <v>126</v>
      </c>
      <c r="E145" s="13">
        <v>44534</v>
      </c>
      <c r="F145" s="76" t="s">
        <v>127</v>
      </c>
      <c r="G145" s="13">
        <v>44539</v>
      </c>
      <c r="H145" s="77" t="s">
        <v>1278</v>
      </c>
      <c r="I145" s="16">
        <v>87</v>
      </c>
      <c r="J145" s="16">
        <v>56</v>
      </c>
      <c r="K145" s="16">
        <v>27</v>
      </c>
      <c r="L145" s="16">
        <v>2</v>
      </c>
      <c r="M145" s="81">
        <v>32.886000000000003</v>
      </c>
      <c r="N145" s="96">
        <v>32.886000000000003</v>
      </c>
      <c r="O145" s="64">
        <v>2530</v>
      </c>
      <c r="P145" s="65">
        <f>Table224578910112345678910111213[[#This Row],[PEMBULATAN]]*O145</f>
        <v>83201.58</v>
      </c>
    </row>
    <row r="146" spans="1:16" ht="26.25" customHeight="1" x14ac:dyDescent="0.2">
      <c r="A146" s="14"/>
      <c r="B146" s="14"/>
      <c r="C146" s="73" t="s">
        <v>1187</v>
      </c>
      <c r="D146" s="78" t="s">
        <v>126</v>
      </c>
      <c r="E146" s="13">
        <v>44534</v>
      </c>
      <c r="F146" s="76" t="s">
        <v>127</v>
      </c>
      <c r="G146" s="13">
        <v>44539</v>
      </c>
      <c r="H146" s="77" t="s">
        <v>1278</v>
      </c>
      <c r="I146" s="16">
        <v>78</v>
      </c>
      <c r="J146" s="16">
        <v>62</v>
      </c>
      <c r="K146" s="16">
        <v>21</v>
      </c>
      <c r="L146" s="16">
        <v>9</v>
      </c>
      <c r="M146" s="81">
        <v>25.388999999999999</v>
      </c>
      <c r="N146" s="96">
        <v>26</v>
      </c>
      <c r="O146" s="64">
        <v>2530</v>
      </c>
      <c r="P146" s="65">
        <f>Table224578910112345678910111213[[#This Row],[PEMBULATAN]]*O146</f>
        <v>65780</v>
      </c>
    </row>
    <row r="147" spans="1:16" ht="26.25" customHeight="1" x14ac:dyDescent="0.2">
      <c r="A147" s="14"/>
      <c r="B147" s="14"/>
      <c r="C147" s="73" t="s">
        <v>1188</v>
      </c>
      <c r="D147" s="78" t="s">
        <v>126</v>
      </c>
      <c r="E147" s="13">
        <v>44534</v>
      </c>
      <c r="F147" s="76" t="s">
        <v>127</v>
      </c>
      <c r="G147" s="13">
        <v>44539</v>
      </c>
      <c r="H147" s="77" t="s">
        <v>1278</v>
      </c>
      <c r="I147" s="16">
        <v>70</v>
      </c>
      <c r="J147" s="16">
        <v>42</v>
      </c>
      <c r="K147" s="16">
        <v>25</v>
      </c>
      <c r="L147" s="16">
        <v>6</v>
      </c>
      <c r="M147" s="81">
        <v>18.375</v>
      </c>
      <c r="N147" s="96">
        <v>19</v>
      </c>
      <c r="O147" s="64">
        <v>2530</v>
      </c>
      <c r="P147" s="65">
        <f>Table224578910112345678910111213[[#This Row],[PEMBULATAN]]*O147</f>
        <v>48070</v>
      </c>
    </row>
    <row r="148" spans="1:16" ht="26.25" customHeight="1" x14ac:dyDescent="0.2">
      <c r="A148" s="14"/>
      <c r="B148" s="14"/>
      <c r="C148" s="73" t="s">
        <v>1189</v>
      </c>
      <c r="D148" s="78" t="s">
        <v>126</v>
      </c>
      <c r="E148" s="13">
        <v>44534</v>
      </c>
      <c r="F148" s="76" t="s">
        <v>127</v>
      </c>
      <c r="G148" s="13">
        <v>44539</v>
      </c>
      <c r="H148" s="77" t="s">
        <v>1278</v>
      </c>
      <c r="I148" s="16">
        <v>70</v>
      </c>
      <c r="J148" s="16">
        <v>30</v>
      </c>
      <c r="K148" s="16">
        <v>20</v>
      </c>
      <c r="L148" s="16">
        <v>12</v>
      </c>
      <c r="M148" s="81">
        <v>10.5</v>
      </c>
      <c r="N148" s="96">
        <v>13</v>
      </c>
      <c r="O148" s="64">
        <v>2530</v>
      </c>
      <c r="P148" s="65">
        <f>Table224578910112345678910111213[[#This Row],[PEMBULATAN]]*O148</f>
        <v>32890</v>
      </c>
    </row>
    <row r="149" spans="1:16" ht="26.25" customHeight="1" x14ac:dyDescent="0.2">
      <c r="A149" s="14"/>
      <c r="B149" s="14"/>
      <c r="C149" s="73" t="s">
        <v>1190</v>
      </c>
      <c r="D149" s="78" t="s">
        <v>126</v>
      </c>
      <c r="E149" s="13">
        <v>44534</v>
      </c>
      <c r="F149" s="76" t="s">
        <v>127</v>
      </c>
      <c r="G149" s="13">
        <v>44539</v>
      </c>
      <c r="H149" s="77" t="s">
        <v>1278</v>
      </c>
      <c r="I149" s="16">
        <v>82</v>
      </c>
      <c r="J149" s="16">
        <v>40</v>
      </c>
      <c r="K149" s="16">
        <v>12</v>
      </c>
      <c r="L149" s="16">
        <v>6</v>
      </c>
      <c r="M149" s="81">
        <v>9.84</v>
      </c>
      <c r="N149" s="96">
        <v>9.84</v>
      </c>
      <c r="O149" s="64">
        <v>2530</v>
      </c>
      <c r="P149" s="65">
        <f>Table224578910112345678910111213[[#This Row],[PEMBULATAN]]*O149</f>
        <v>24895.200000000001</v>
      </c>
    </row>
    <row r="150" spans="1:16" ht="26.25" customHeight="1" x14ac:dyDescent="0.2">
      <c r="A150" s="14"/>
      <c r="B150" s="14"/>
      <c r="C150" s="73" t="s">
        <v>1191</v>
      </c>
      <c r="D150" s="78" t="s">
        <v>126</v>
      </c>
      <c r="E150" s="13">
        <v>44534</v>
      </c>
      <c r="F150" s="76" t="s">
        <v>127</v>
      </c>
      <c r="G150" s="13">
        <v>44539</v>
      </c>
      <c r="H150" s="77" t="s">
        <v>1278</v>
      </c>
      <c r="I150" s="16">
        <v>70</v>
      </c>
      <c r="J150" s="16">
        <v>60</v>
      </c>
      <c r="K150" s="16">
        <v>27</v>
      </c>
      <c r="L150" s="16">
        <v>7</v>
      </c>
      <c r="M150" s="81">
        <v>28.35</v>
      </c>
      <c r="N150" s="96">
        <v>29</v>
      </c>
      <c r="O150" s="64">
        <v>2530</v>
      </c>
      <c r="P150" s="65">
        <f>Table224578910112345678910111213[[#This Row],[PEMBULATAN]]*O150</f>
        <v>73370</v>
      </c>
    </row>
    <row r="151" spans="1:16" ht="26.25" customHeight="1" x14ac:dyDescent="0.2">
      <c r="A151" s="14"/>
      <c r="B151" s="14"/>
      <c r="C151" s="73" t="s">
        <v>1192</v>
      </c>
      <c r="D151" s="78" t="s">
        <v>126</v>
      </c>
      <c r="E151" s="13">
        <v>44534</v>
      </c>
      <c r="F151" s="76" t="s">
        <v>127</v>
      </c>
      <c r="G151" s="13">
        <v>44539</v>
      </c>
      <c r="H151" s="77" t="s">
        <v>1278</v>
      </c>
      <c r="I151" s="16">
        <v>30</v>
      </c>
      <c r="J151" s="16">
        <v>30</v>
      </c>
      <c r="K151" s="16">
        <v>17</v>
      </c>
      <c r="L151" s="16">
        <v>1</v>
      </c>
      <c r="M151" s="81">
        <v>3.8250000000000002</v>
      </c>
      <c r="N151" s="96">
        <v>3.8250000000000002</v>
      </c>
      <c r="O151" s="64">
        <v>2530</v>
      </c>
      <c r="P151" s="65">
        <f>Table224578910112345678910111213[[#This Row],[PEMBULATAN]]*O151</f>
        <v>9677.25</v>
      </c>
    </row>
    <row r="152" spans="1:16" ht="26.25" customHeight="1" x14ac:dyDescent="0.2">
      <c r="A152" s="14"/>
      <c r="B152" s="14"/>
      <c r="C152" s="73" t="s">
        <v>1193</v>
      </c>
      <c r="D152" s="78" t="s">
        <v>126</v>
      </c>
      <c r="E152" s="13">
        <v>44534</v>
      </c>
      <c r="F152" s="76" t="s">
        <v>127</v>
      </c>
      <c r="G152" s="13">
        <v>44539</v>
      </c>
      <c r="H152" s="77" t="s">
        <v>1278</v>
      </c>
      <c r="I152" s="16">
        <v>94</v>
      </c>
      <c r="J152" s="16">
        <v>50</v>
      </c>
      <c r="K152" s="16">
        <v>33</v>
      </c>
      <c r="L152" s="16">
        <v>10</v>
      </c>
      <c r="M152" s="81">
        <v>38.774999999999999</v>
      </c>
      <c r="N152" s="96">
        <v>38.774999999999999</v>
      </c>
      <c r="O152" s="64">
        <v>2530</v>
      </c>
      <c r="P152" s="65">
        <f>Table224578910112345678910111213[[#This Row],[PEMBULATAN]]*O152</f>
        <v>98100.75</v>
      </c>
    </row>
    <row r="153" spans="1:16" ht="26.25" customHeight="1" x14ac:dyDescent="0.2">
      <c r="A153" s="14"/>
      <c r="B153" s="14"/>
      <c r="C153" s="73" t="s">
        <v>1194</v>
      </c>
      <c r="D153" s="78" t="s">
        <v>126</v>
      </c>
      <c r="E153" s="13">
        <v>44534</v>
      </c>
      <c r="F153" s="76" t="s">
        <v>127</v>
      </c>
      <c r="G153" s="13">
        <v>44539</v>
      </c>
      <c r="H153" s="77" t="s">
        <v>1278</v>
      </c>
      <c r="I153" s="16">
        <v>93</v>
      </c>
      <c r="J153" s="16">
        <v>50</v>
      </c>
      <c r="K153" s="16">
        <v>37</v>
      </c>
      <c r="L153" s="16">
        <v>18</v>
      </c>
      <c r="M153" s="81">
        <v>43.012500000000003</v>
      </c>
      <c r="N153" s="96">
        <v>43.012500000000003</v>
      </c>
      <c r="O153" s="64">
        <v>2530</v>
      </c>
      <c r="P153" s="65">
        <f>Table224578910112345678910111213[[#This Row],[PEMBULATAN]]*O153</f>
        <v>108821.625</v>
      </c>
    </row>
    <row r="154" spans="1:16" ht="26.25" customHeight="1" x14ac:dyDescent="0.2">
      <c r="A154" s="14"/>
      <c r="B154" s="14"/>
      <c r="C154" s="73" t="s">
        <v>1195</v>
      </c>
      <c r="D154" s="78" t="s">
        <v>126</v>
      </c>
      <c r="E154" s="13">
        <v>44534</v>
      </c>
      <c r="F154" s="76" t="s">
        <v>127</v>
      </c>
      <c r="G154" s="13">
        <v>44539</v>
      </c>
      <c r="H154" s="77" t="s">
        <v>1278</v>
      </c>
      <c r="I154" s="16">
        <v>82</v>
      </c>
      <c r="J154" s="16">
        <v>52</v>
      </c>
      <c r="K154" s="16">
        <v>20</v>
      </c>
      <c r="L154" s="16">
        <v>15</v>
      </c>
      <c r="M154" s="81">
        <v>21.32</v>
      </c>
      <c r="N154" s="96">
        <v>22</v>
      </c>
      <c r="O154" s="64">
        <v>2530</v>
      </c>
      <c r="P154" s="65">
        <f>Table224578910112345678910111213[[#This Row],[PEMBULATAN]]*O154</f>
        <v>55660</v>
      </c>
    </row>
    <row r="155" spans="1:16" ht="26.25" customHeight="1" x14ac:dyDescent="0.2">
      <c r="A155" s="14"/>
      <c r="B155" s="14"/>
      <c r="C155" s="73" t="s">
        <v>1196</v>
      </c>
      <c r="D155" s="78" t="s">
        <v>126</v>
      </c>
      <c r="E155" s="13">
        <v>44534</v>
      </c>
      <c r="F155" s="76" t="s">
        <v>127</v>
      </c>
      <c r="G155" s="13">
        <v>44539</v>
      </c>
      <c r="H155" s="77" t="s">
        <v>1278</v>
      </c>
      <c r="I155" s="16">
        <v>82</v>
      </c>
      <c r="J155" s="16">
        <v>68</v>
      </c>
      <c r="K155" s="16">
        <v>28</v>
      </c>
      <c r="L155" s="16">
        <v>18</v>
      </c>
      <c r="M155" s="81">
        <v>39.031999999999996</v>
      </c>
      <c r="N155" s="96">
        <v>39.031999999999996</v>
      </c>
      <c r="O155" s="64">
        <v>2530</v>
      </c>
      <c r="P155" s="65">
        <f>Table224578910112345678910111213[[#This Row],[PEMBULATAN]]*O155</f>
        <v>98750.959999999992</v>
      </c>
    </row>
    <row r="156" spans="1:16" ht="26.25" customHeight="1" x14ac:dyDescent="0.2">
      <c r="A156" s="14"/>
      <c r="B156" s="14"/>
      <c r="C156" s="73" t="s">
        <v>1197</v>
      </c>
      <c r="D156" s="78" t="s">
        <v>126</v>
      </c>
      <c r="E156" s="13">
        <v>44534</v>
      </c>
      <c r="F156" s="76" t="s">
        <v>127</v>
      </c>
      <c r="G156" s="13">
        <v>44539</v>
      </c>
      <c r="H156" s="77" t="s">
        <v>1278</v>
      </c>
      <c r="I156" s="16">
        <v>62</v>
      </c>
      <c r="J156" s="16">
        <v>43</v>
      </c>
      <c r="K156" s="16">
        <v>23</v>
      </c>
      <c r="L156" s="16">
        <v>5</v>
      </c>
      <c r="M156" s="81">
        <v>15.329499999999999</v>
      </c>
      <c r="N156" s="96">
        <v>16</v>
      </c>
      <c r="O156" s="64">
        <v>2530</v>
      </c>
      <c r="P156" s="65">
        <f>Table224578910112345678910111213[[#This Row],[PEMBULATAN]]*O156</f>
        <v>40480</v>
      </c>
    </row>
    <row r="157" spans="1:16" ht="26.25" customHeight="1" x14ac:dyDescent="0.2">
      <c r="A157" s="14"/>
      <c r="B157" s="14"/>
      <c r="C157" s="73" t="s">
        <v>1198</v>
      </c>
      <c r="D157" s="78" t="s">
        <v>126</v>
      </c>
      <c r="E157" s="13">
        <v>44534</v>
      </c>
      <c r="F157" s="76" t="s">
        <v>127</v>
      </c>
      <c r="G157" s="13">
        <v>44539</v>
      </c>
      <c r="H157" s="77" t="s">
        <v>1278</v>
      </c>
      <c r="I157" s="16">
        <v>42</v>
      </c>
      <c r="J157" s="16">
        <v>32</v>
      </c>
      <c r="K157" s="16">
        <v>16</v>
      </c>
      <c r="L157" s="16">
        <v>2</v>
      </c>
      <c r="M157" s="81">
        <v>5.3760000000000003</v>
      </c>
      <c r="N157" s="96">
        <v>6</v>
      </c>
      <c r="O157" s="64">
        <v>2530</v>
      </c>
      <c r="P157" s="65">
        <f>Table224578910112345678910111213[[#This Row],[PEMBULATAN]]*O157</f>
        <v>15180</v>
      </c>
    </row>
    <row r="158" spans="1:16" ht="26.25" customHeight="1" x14ac:dyDescent="0.2">
      <c r="A158" s="14"/>
      <c r="B158" s="14"/>
      <c r="C158" s="73" t="s">
        <v>1199</v>
      </c>
      <c r="D158" s="78" t="s">
        <v>126</v>
      </c>
      <c r="E158" s="13">
        <v>44534</v>
      </c>
      <c r="F158" s="76" t="s">
        <v>127</v>
      </c>
      <c r="G158" s="13">
        <v>44539</v>
      </c>
      <c r="H158" s="77" t="s">
        <v>1278</v>
      </c>
      <c r="I158" s="16">
        <v>85</v>
      </c>
      <c r="J158" s="16">
        <v>61</v>
      </c>
      <c r="K158" s="16">
        <v>30</v>
      </c>
      <c r="L158" s="16">
        <v>23</v>
      </c>
      <c r="M158" s="81">
        <v>38.887500000000003</v>
      </c>
      <c r="N158" s="96">
        <v>38.887500000000003</v>
      </c>
      <c r="O158" s="64">
        <v>2530</v>
      </c>
      <c r="P158" s="65">
        <f>Table224578910112345678910111213[[#This Row],[PEMBULATAN]]*O158</f>
        <v>98385.375</v>
      </c>
    </row>
    <row r="159" spans="1:16" ht="26.25" customHeight="1" x14ac:dyDescent="0.2">
      <c r="A159" s="14"/>
      <c r="B159" s="14"/>
      <c r="C159" s="73" t="s">
        <v>1200</v>
      </c>
      <c r="D159" s="78" t="s">
        <v>126</v>
      </c>
      <c r="E159" s="13">
        <v>44534</v>
      </c>
      <c r="F159" s="76" t="s">
        <v>127</v>
      </c>
      <c r="G159" s="13">
        <v>44539</v>
      </c>
      <c r="H159" s="77" t="s">
        <v>1278</v>
      </c>
      <c r="I159" s="16">
        <v>81</v>
      </c>
      <c r="J159" s="16">
        <v>60</v>
      </c>
      <c r="K159" s="16">
        <v>14</v>
      </c>
      <c r="L159" s="16">
        <v>11</v>
      </c>
      <c r="M159" s="81">
        <v>17.010000000000002</v>
      </c>
      <c r="N159" s="96">
        <v>17.010000000000002</v>
      </c>
      <c r="O159" s="64">
        <v>2530</v>
      </c>
      <c r="P159" s="65">
        <f>Table224578910112345678910111213[[#This Row],[PEMBULATAN]]*O159</f>
        <v>43035.3</v>
      </c>
    </row>
    <row r="160" spans="1:16" ht="26.25" customHeight="1" x14ac:dyDescent="0.2">
      <c r="A160" s="14"/>
      <c r="B160" s="14"/>
      <c r="C160" s="73" t="s">
        <v>1201</v>
      </c>
      <c r="D160" s="78" t="s">
        <v>126</v>
      </c>
      <c r="E160" s="13">
        <v>44534</v>
      </c>
      <c r="F160" s="76" t="s">
        <v>127</v>
      </c>
      <c r="G160" s="13">
        <v>44539</v>
      </c>
      <c r="H160" s="77" t="s">
        <v>1278</v>
      </c>
      <c r="I160" s="16">
        <v>82</v>
      </c>
      <c r="J160" s="16">
        <v>53</v>
      </c>
      <c r="K160" s="16">
        <v>24</v>
      </c>
      <c r="L160" s="16">
        <v>17</v>
      </c>
      <c r="M160" s="81">
        <v>26.076000000000001</v>
      </c>
      <c r="N160" s="96">
        <v>26.076000000000001</v>
      </c>
      <c r="O160" s="64">
        <v>2530</v>
      </c>
      <c r="P160" s="65">
        <f>Table224578910112345678910111213[[#This Row],[PEMBULATAN]]*O160</f>
        <v>65972.28</v>
      </c>
    </row>
    <row r="161" spans="1:16" ht="26.25" customHeight="1" x14ac:dyDescent="0.2">
      <c r="A161" s="14"/>
      <c r="B161" s="14"/>
      <c r="C161" s="73" t="s">
        <v>1202</v>
      </c>
      <c r="D161" s="78" t="s">
        <v>126</v>
      </c>
      <c r="E161" s="13">
        <v>44534</v>
      </c>
      <c r="F161" s="76" t="s">
        <v>127</v>
      </c>
      <c r="G161" s="13">
        <v>44539</v>
      </c>
      <c r="H161" s="77" t="s">
        <v>1278</v>
      </c>
      <c r="I161" s="16">
        <v>96</v>
      </c>
      <c r="J161" s="16">
        <v>54</v>
      </c>
      <c r="K161" s="16">
        <v>25</v>
      </c>
      <c r="L161" s="16">
        <v>9</v>
      </c>
      <c r="M161" s="81">
        <v>32.4</v>
      </c>
      <c r="N161" s="96">
        <v>33</v>
      </c>
      <c r="O161" s="64">
        <v>2530</v>
      </c>
      <c r="P161" s="65">
        <f>Table224578910112345678910111213[[#This Row],[PEMBULATAN]]*O161</f>
        <v>83490</v>
      </c>
    </row>
    <row r="162" spans="1:16" ht="26.25" customHeight="1" x14ac:dyDescent="0.2">
      <c r="A162" s="14"/>
      <c r="B162" s="14"/>
      <c r="C162" s="73" t="s">
        <v>1203</v>
      </c>
      <c r="D162" s="78" t="s">
        <v>126</v>
      </c>
      <c r="E162" s="13">
        <v>44534</v>
      </c>
      <c r="F162" s="76" t="s">
        <v>127</v>
      </c>
      <c r="G162" s="13">
        <v>44539</v>
      </c>
      <c r="H162" s="77" t="s">
        <v>1278</v>
      </c>
      <c r="I162" s="16">
        <v>52</v>
      </c>
      <c r="J162" s="16">
        <v>48</v>
      </c>
      <c r="K162" s="16">
        <v>17</v>
      </c>
      <c r="L162" s="16">
        <v>7</v>
      </c>
      <c r="M162" s="81">
        <v>10.608000000000001</v>
      </c>
      <c r="N162" s="96">
        <v>10.608000000000001</v>
      </c>
      <c r="O162" s="64">
        <v>2530</v>
      </c>
      <c r="P162" s="65">
        <f>Table224578910112345678910111213[[#This Row],[PEMBULATAN]]*O162</f>
        <v>26838.240000000002</v>
      </c>
    </row>
    <row r="163" spans="1:16" ht="26.25" customHeight="1" x14ac:dyDescent="0.2">
      <c r="A163" s="14"/>
      <c r="B163" s="14"/>
      <c r="C163" s="73" t="s">
        <v>1204</v>
      </c>
      <c r="D163" s="78" t="s">
        <v>126</v>
      </c>
      <c r="E163" s="13">
        <v>44534</v>
      </c>
      <c r="F163" s="76" t="s">
        <v>127</v>
      </c>
      <c r="G163" s="13">
        <v>44539</v>
      </c>
      <c r="H163" s="77" t="s">
        <v>1278</v>
      </c>
      <c r="I163" s="16">
        <v>84</v>
      </c>
      <c r="J163" s="16">
        <v>51</v>
      </c>
      <c r="K163" s="16">
        <v>30</v>
      </c>
      <c r="L163" s="16">
        <v>10</v>
      </c>
      <c r="M163" s="81">
        <v>32.130000000000003</v>
      </c>
      <c r="N163" s="96">
        <v>32.130000000000003</v>
      </c>
      <c r="O163" s="64">
        <v>2530</v>
      </c>
      <c r="P163" s="65">
        <f>Table224578910112345678910111213[[#This Row],[PEMBULATAN]]*O163</f>
        <v>81288.900000000009</v>
      </c>
    </row>
    <row r="164" spans="1:16" ht="26.25" customHeight="1" x14ac:dyDescent="0.2">
      <c r="A164" s="14"/>
      <c r="B164" s="14"/>
      <c r="C164" s="73" t="s">
        <v>1205</v>
      </c>
      <c r="D164" s="78" t="s">
        <v>126</v>
      </c>
      <c r="E164" s="13">
        <v>44534</v>
      </c>
      <c r="F164" s="76" t="s">
        <v>127</v>
      </c>
      <c r="G164" s="13">
        <v>44539</v>
      </c>
      <c r="H164" s="77" t="s">
        <v>1278</v>
      </c>
      <c r="I164" s="16">
        <v>37</v>
      </c>
      <c r="J164" s="16">
        <v>27</v>
      </c>
      <c r="K164" s="16">
        <v>17</v>
      </c>
      <c r="L164" s="16">
        <v>3</v>
      </c>
      <c r="M164" s="81">
        <v>4.2457500000000001</v>
      </c>
      <c r="N164" s="96">
        <v>4.2457500000000001</v>
      </c>
      <c r="O164" s="64">
        <v>2530</v>
      </c>
      <c r="P164" s="65">
        <f>Table224578910112345678910111213[[#This Row],[PEMBULATAN]]*O164</f>
        <v>10741.747499999999</v>
      </c>
    </row>
    <row r="165" spans="1:16" ht="26.25" customHeight="1" x14ac:dyDescent="0.2">
      <c r="A165" s="14"/>
      <c r="B165" s="14"/>
      <c r="C165" s="73" t="s">
        <v>1206</v>
      </c>
      <c r="D165" s="78" t="s">
        <v>126</v>
      </c>
      <c r="E165" s="13">
        <v>44534</v>
      </c>
      <c r="F165" s="76" t="s">
        <v>127</v>
      </c>
      <c r="G165" s="13">
        <v>44539</v>
      </c>
      <c r="H165" s="77" t="s">
        <v>1278</v>
      </c>
      <c r="I165" s="16">
        <v>81</v>
      </c>
      <c r="J165" s="16">
        <v>51</v>
      </c>
      <c r="K165" s="16">
        <v>27</v>
      </c>
      <c r="L165" s="16">
        <v>20</v>
      </c>
      <c r="M165" s="81">
        <v>27.884250000000002</v>
      </c>
      <c r="N165" s="96">
        <v>27.884250000000002</v>
      </c>
      <c r="O165" s="64">
        <v>2530</v>
      </c>
      <c r="P165" s="65">
        <f>Table224578910112345678910111213[[#This Row],[PEMBULATAN]]*O165</f>
        <v>70547.152500000011</v>
      </c>
    </row>
    <row r="166" spans="1:16" ht="26.25" customHeight="1" x14ac:dyDescent="0.2">
      <c r="A166" s="14"/>
      <c r="B166" s="14"/>
      <c r="C166" s="73" t="s">
        <v>1207</v>
      </c>
      <c r="D166" s="78" t="s">
        <v>126</v>
      </c>
      <c r="E166" s="13">
        <v>44534</v>
      </c>
      <c r="F166" s="76" t="s">
        <v>127</v>
      </c>
      <c r="G166" s="13">
        <v>44539</v>
      </c>
      <c r="H166" s="77" t="s">
        <v>1278</v>
      </c>
      <c r="I166" s="16">
        <v>44</v>
      </c>
      <c r="J166" s="16">
        <v>30</v>
      </c>
      <c r="K166" s="16">
        <v>18</v>
      </c>
      <c r="L166" s="16">
        <v>5</v>
      </c>
      <c r="M166" s="81">
        <v>5.94</v>
      </c>
      <c r="N166" s="96">
        <v>5.94</v>
      </c>
      <c r="O166" s="64">
        <v>2530</v>
      </c>
      <c r="P166" s="65">
        <f>Table224578910112345678910111213[[#This Row],[PEMBULATAN]]*O166</f>
        <v>15028.2</v>
      </c>
    </row>
    <row r="167" spans="1:16" ht="26.25" customHeight="1" x14ac:dyDescent="0.2">
      <c r="A167" s="14"/>
      <c r="B167" s="14"/>
      <c r="C167" s="73" t="s">
        <v>1208</v>
      </c>
      <c r="D167" s="78" t="s">
        <v>126</v>
      </c>
      <c r="E167" s="13">
        <v>44534</v>
      </c>
      <c r="F167" s="76" t="s">
        <v>127</v>
      </c>
      <c r="G167" s="13">
        <v>44539</v>
      </c>
      <c r="H167" s="77" t="s">
        <v>1278</v>
      </c>
      <c r="I167" s="16">
        <v>102</v>
      </c>
      <c r="J167" s="16">
        <v>63</v>
      </c>
      <c r="K167" s="16">
        <v>30</v>
      </c>
      <c r="L167" s="16">
        <v>25</v>
      </c>
      <c r="M167" s="81">
        <v>48.195</v>
      </c>
      <c r="N167" s="96">
        <v>48.195</v>
      </c>
      <c r="O167" s="64">
        <v>2530</v>
      </c>
      <c r="P167" s="65">
        <f>Table224578910112345678910111213[[#This Row],[PEMBULATAN]]*O167</f>
        <v>121933.35</v>
      </c>
    </row>
    <row r="168" spans="1:16" ht="26.25" customHeight="1" x14ac:dyDescent="0.2">
      <c r="A168" s="14"/>
      <c r="B168" s="14"/>
      <c r="C168" s="73" t="s">
        <v>1209</v>
      </c>
      <c r="D168" s="78" t="s">
        <v>126</v>
      </c>
      <c r="E168" s="13">
        <v>44534</v>
      </c>
      <c r="F168" s="76" t="s">
        <v>127</v>
      </c>
      <c r="G168" s="13">
        <v>44539</v>
      </c>
      <c r="H168" s="77" t="s">
        <v>1278</v>
      </c>
      <c r="I168" s="16">
        <v>94</v>
      </c>
      <c r="J168" s="16">
        <v>61</v>
      </c>
      <c r="K168" s="16">
        <v>21</v>
      </c>
      <c r="L168" s="16">
        <v>16</v>
      </c>
      <c r="M168" s="81">
        <v>30.1035</v>
      </c>
      <c r="N168" s="96">
        <v>30.1035</v>
      </c>
      <c r="O168" s="64">
        <v>2530</v>
      </c>
      <c r="P168" s="65">
        <f>Table224578910112345678910111213[[#This Row],[PEMBULATAN]]*O168</f>
        <v>76161.854999999996</v>
      </c>
    </row>
    <row r="169" spans="1:16" ht="26.25" customHeight="1" x14ac:dyDescent="0.2">
      <c r="A169" s="14"/>
      <c r="B169" s="14"/>
      <c r="C169" s="73" t="s">
        <v>1210</v>
      </c>
      <c r="D169" s="78" t="s">
        <v>126</v>
      </c>
      <c r="E169" s="13">
        <v>44534</v>
      </c>
      <c r="F169" s="76" t="s">
        <v>127</v>
      </c>
      <c r="G169" s="13">
        <v>44539</v>
      </c>
      <c r="H169" s="77" t="s">
        <v>1278</v>
      </c>
      <c r="I169" s="16">
        <v>46</v>
      </c>
      <c r="J169" s="16">
        <v>21</v>
      </c>
      <c r="K169" s="16">
        <v>10</v>
      </c>
      <c r="L169" s="16">
        <v>2</v>
      </c>
      <c r="M169" s="81">
        <v>2.415</v>
      </c>
      <c r="N169" s="96">
        <v>3</v>
      </c>
      <c r="O169" s="64">
        <v>2530</v>
      </c>
      <c r="P169" s="65">
        <f>Table224578910112345678910111213[[#This Row],[PEMBULATAN]]*O169</f>
        <v>7590</v>
      </c>
    </row>
    <row r="170" spans="1:16" ht="26.25" customHeight="1" x14ac:dyDescent="0.2">
      <c r="A170" s="14"/>
      <c r="B170" s="14"/>
      <c r="C170" s="73" t="s">
        <v>1211</v>
      </c>
      <c r="D170" s="78" t="s">
        <v>126</v>
      </c>
      <c r="E170" s="13">
        <v>44534</v>
      </c>
      <c r="F170" s="76" t="s">
        <v>127</v>
      </c>
      <c r="G170" s="13">
        <v>44539</v>
      </c>
      <c r="H170" s="77" t="s">
        <v>1278</v>
      </c>
      <c r="I170" s="16">
        <v>91</v>
      </c>
      <c r="J170" s="16">
        <v>54</v>
      </c>
      <c r="K170" s="16">
        <v>23</v>
      </c>
      <c r="L170" s="16">
        <v>7</v>
      </c>
      <c r="M170" s="81">
        <v>28.255500000000001</v>
      </c>
      <c r="N170" s="96">
        <v>28.255500000000001</v>
      </c>
      <c r="O170" s="64">
        <v>2530</v>
      </c>
      <c r="P170" s="65">
        <f>Table224578910112345678910111213[[#This Row],[PEMBULATAN]]*O170</f>
        <v>71486.415000000008</v>
      </c>
    </row>
    <row r="171" spans="1:16" ht="26.25" customHeight="1" x14ac:dyDescent="0.2">
      <c r="A171" s="14"/>
      <c r="B171" s="14"/>
      <c r="C171" s="73" t="s">
        <v>1212</v>
      </c>
      <c r="D171" s="78" t="s">
        <v>126</v>
      </c>
      <c r="E171" s="13">
        <v>44534</v>
      </c>
      <c r="F171" s="76" t="s">
        <v>127</v>
      </c>
      <c r="G171" s="13">
        <v>44539</v>
      </c>
      <c r="H171" s="77" t="s">
        <v>1278</v>
      </c>
      <c r="I171" s="16">
        <v>61</v>
      </c>
      <c r="J171" s="16">
        <v>41</v>
      </c>
      <c r="K171" s="16">
        <v>25</v>
      </c>
      <c r="L171" s="16">
        <v>5</v>
      </c>
      <c r="M171" s="81">
        <v>15.63125</v>
      </c>
      <c r="N171" s="96">
        <v>15.63125</v>
      </c>
      <c r="O171" s="64">
        <v>2530</v>
      </c>
      <c r="P171" s="65">
        <f>Table224578910112345678910111213[[#This Row],[PEMBULATAN]]*O171</f>
        <v>39547.0625</v>
      </c>
    </row>
    <row r="172" spans="1:16" ht="26.25" customHeight="1" x14ac:dyDescent="0.2">
      <c r="A172" s="14"/>
      <c r="B172" s="14"/>
      <c r="C172" s="73" t="s">
        <v>1213</v>
      </c>
      <c r="D172" s="78" t="s">
        <v>126</v>
      </c>
      <c r="E172" s="13">
        <v>44534</v>
      </c>
      <c r="F172" s="76" t="s">
        <v>127</v>
      </c>
      <c r="G172" s="13">
        <v>44539</v>
      </c>
      <c r="H172" s="77" t="s">
        <v>1278</v>
      </c>
      <c r="I172" s="16">
        <v>84</v>
      </c>
      <c r="J172" s="16">
        <v>60</v>
      </c>
      <c r="K172" s="16">
        <v>20</v>
      </c>
      <c r="L172" s="16">
        <v>8</v>
      </c>
      <c r="M172" s="81">
        <v>25.2</v>
      </c>
      <c r="N172" s="96">
        <v>25.2</v>
      </c>
      <c r="O172" s="64">
        <v>2530</v>
      </c>
      <c r="P172" s="65">
        <f>Table224578910112345678910111213[[#This Row],[PEMBULATAN]]*O172</f>
        <v>63756</v>
      </c>
    </row>
    <row r="173" spans="1:16" ht="26.25" customHeight="1" x14ac:dyDescent="0.2">
      <c r="A173" s="14"/>
      <c r="B173" s="14"/>
      <c r="C173" s="73" t="s">
        <v>1214</v>
      </c>
      <c r="D173" s="78" t="s">
        <v>126</v>
      </c>
      <c r="E173" s="13">
        <v>44534</v>
      </c>
      <c r="F173" s="76" t="s">
        <v>127</v>
      </c>
      <c r="G173" s="13">
        <v>44539</v>
      </c>
      <c r="H173" s="77" t="s">
        <v>1278</v>
      </c>
      <c r="I173" s="16">
        <v>65</v>
      </c>
      <c r="J173" s="16">
        <v>42</v>
      </c>
      <c r="K173" s="16">
        <v>4</v>
      </c>
      <c r="L173" s="16">
        <v>2</v>
      </c>
      <c r="M173" s="81">
        <v>2.73</v>
      </c>
      <c r="N173" s="96">
        <v>2.73</v>
      </c>
      <c r="O173" s="64">
        <v>2530</v>
      </c>
      <c r="P173" s="65">
        <f>Table224578910112345678910111213[[#This Row],[PEMBULATAN]]*O173</f>
        <v>6906.9</v>
      </c>
    </row>
    <row r="174" spans="1:16" ht="26.25" customHeight="1" x14ac:dyDescent="0.2">
      <c r="A174" s="14"/>
      <c r="B174" s="14"/>
      <c r="C174" s="73" t="s">
        <v>1215</v>
      </c>
      <c r="D174" s="78" t="s">
        <v>126</v>
      </c>
      <c r="E174" s="13">
        <v>44534</v>
      </c>
      <c r="F174" s="76" t="s">
        <v>127</v>
      </c>
      <c r="G174" s="13">
        <v>44539</v>
      </c>
      <c r="H174" s="77" t="s">
        <v>1278</v>
      </c>
      <c r="I174" s="16">
        <v>40</v>
      </c>
      <c r="J174" s="16">
        <v>26</v>
      </c>
      <c r="K174" s="16">
        <v>25</v>
      </c>
      <c r="L174" s="16">
        <v>12</v>
      </c>
      <c r="M174" s="81">
        <v>6.5</v>
      </c>
      <c r="N174" s="96">
        <v>13</v>
      </c>
      <c r="O174" s="64">
        <v>2530</v>
      </c>
      <c r="P174" s="65">
        <f>Table224578910112345678910111213[[#This Row],[PEMBULATAN]]*O174</f>
        <v>32890</v>
      </c>
    </row>
    <row r="175" spans="1:16" ht="26.25" customHeight="1" x14ac:dyDescent="0.2">
      <c r="A175" s="14"/>
      <c r="B175" s="14"/>
      <c r="C175" s="73" t="s">
        <v>1216</v>
      </c>
      <c r="D175" s="78" t="s">
        <v>126</v>
      </c>
      <c r="E175" s="13">
        <v>44534</v>
      </c>
      <c r="F175" s="76" t="s">
        <v>127</v>
      </c>
      <c r="G175" s="13">
        <v>44539</v>
      </c>
      <c r="H175" s="77" t="s">
        <v>1278</v>
      </c>
      <c r="I175" s="16">
        <v>91</v>
      </c>
      <c r="J175" s="16">
        <v>22</v>
      </c>
      <c r="K175" s="16">
        <v>15</v>
      </c>
      <c r="L175" s="16">
        <v>5</v>
      </c>
      <c r="M175" s="81">
        <v>7.5075000000000003</v>
      </c>
      <c r="N175" s="96">
        <v>7.5075000000000003</v>
      </c>
      <c r="O175" s="64">
        <v>2530</v>
      </c>
      <c r="P175" s="65">
        <f>Table224578910112345678910111213[[#This Row],[PEMBULATAN]]*O175</f>
        <v>18993.975000000002</v>
      </c>
    </row>
    <row r="176" spans="1:16" ht="26.25" customHeight="1" x14ac:dyDescent="0.2">
      <c r="A176" s="14"/>
      <c r="B176" s="14"/>
      <c r="C176" s="73" t="s">
        <v>1217</v>
      </c>
      <c r="D176" s="78" t="s">
        <v>126</v>
      </c>
      <c r="E176" s="13">
        <v>44534</v>
      </c>
      <c r="F176" s="76" t="s">
        <v>127</v>
      </c>
      <c r="G176" s="13">
        <v>44539</v>
      </c>
      <c r="H176" s="77" t="s">
        <v>1278</v>
      </c>
      <c r="I176" s="16">
        <v>84</v>
      </c>
      <c r="J176" s="16">
        <v>61</v>
      </c>
      <c r="K176" s="16">
        <v>22</v>
      </c>
      <c r="L176" s="16">
        <v>19</v>
      </c>
      <c r="M176" s="81">
        <v>28.181999999999999</v>
      </c>
      <c r="N176" s="96">
        <v>28.181999999999999</v>
      </c>
      <c r="O176" s="64">
        <v>2530</v>
      </c>
      <c r="P176" s="65">
        <f>Table224578910112345678910111213[[#This Row],[PEMBULATAN]]*O176</f>
        <v>71300.459999999992</v>
      </c>
    </row>
    <row r="177" spans="1:16" ht="26.25" customHeight="1" x14ac:dyDescent="0.2">
      <c r="A177" s="14"/>
      <c r="B177" s="14"/>
      <c r="C177" s="73" t="s">
        <v>1218</v>
      </c>
      <c r="D177" s="78" t="s">
        <v>126</v>
      </c>
      <c r="E177" s="13">
        <v>44534</v>
      </c>
      <c r="F177" s="76" t="s">
        <v>127</v>
      </c>
      <c r="G177" s="13">
        <v>44539</v>
      </c>
      <c r="H177" s="77" t="s">
        <v>1278</v>
      </c>
      <c r="I177" s="16">
        <v>65</v>
      </c>
      <c r="J177" s="16">
        <v>62</v>
      </c>
      <c r="K177" s="16">
        <v>14</v>
      </c>
      <c r="L177" s="16">
        <v>6</v>
      </c>
      <c r="M177" s="81">
        <v>14.105</v>
      </c>
      <c r="N177" s="96">
        <v>14.105</v>
      </c>
      <c r="O177" s="64">
        <v>2530</v>
      </c>
      <c r="P177" s="65">
        <f>Table224578910112345678910111213[[#This Row],[PEMBULATAN]]*O177</f>
        <v>35685.65</v>
      </c>
    </row>
    <row r="178" spans="1:16" ht="26.25" customHeight="1" x14ac:dyDescent="0.2">
      <c r="A178" s="14"/>
      <c r="B178" s="14"/>
      <c r="C178" s="73" t="s">
        <v>1219</v>
      </c>
      <c r="D178" s="78" t="s">
        <v>126</v>
      </c>
      <c r="E178" s="13">
        <v>44534</v>
      </c>
      <c r="F178" s="76" t="s">
        <v>127</v>
      </c>
      <c r="G178" s="13">
        <v>44539</v>
      </c>
      <c r="H178" s="77" t="s">
        <v>1278</v>
      </c>
      <c r="I178" s="16">
        <v>51</v>
      </c>
      <c r="J178" s="16">
        <v>48</v>
      </c>
      <c r="K178" s="16">
        <v>12</v>
      </c>
      <c r="L178" s="16">
        <v>3</v>
      </c>
      <c r="M178" s="81">
        <v>7.3440000000000003</v>
      </c>
      <c r="N178" s="96">
        <v>8</v>
      </c>
      <c r="O178" s="64">
        <v>2530</v>
      </c>
      <c r="P178" s="65">
        <f>Table224578910112345678910111213[[#This Row],[PEMBULATAN]]*O178</f>
        <v>20240</v>
      </c>
    </row>
    <row r="179" spans="1:16" ht="26.25" customHeight="1" x14ac:dyDescent="0.2">
      <c r="A179" s="14"/>
      <c r="B179" s="14"/>
      <c r="C179" s="73" t="s">
        <v>1220</v>
      </c>
      <c r="D179" s="78" t="s">
        <v>126</v>
      </c>
      <c r="E179" s="13">
        <v>44534</v>
      </c>
      <c r="F179" s="76" t="s">
        <v>127</v>
      </c>
      <c r="G179" s="13">
        <v>44539</v>
      </c>
      <c r="H179" s="77" t="s">
        <v>1278</v>
      </c>
      <c r="I179" s="16">
        <v>82</v>
      </c>
      <c r="J179" s="16">
        <v>62</v>
      </c>
      <c r="K179" s="16">
        <v>24</v>
      </c>
      <c r="L179" s="16">
        <v>16</v>
      </c>
      <c r="M179" s="81">
        <v>30.504000000000001</v>
      </c>
      <c r="N179" s="96">
        <v>32</v>
      </c>
      <c r="O179" s="64">
        <v>2530</v>
      </c>
      <c r="P179" s="65">
        <f>Table224578910112345678910111213[[#This Row],[PEMBULATAN]]*O179</f>
        <v>80960</v>
      </c>
    </row>
    <row r="180" spans="1:16" ht="26.25" customHeight="1" x14ac:dyDescent="0.2">
      <c r="A180" s="14"/>
      <c r="B180" s="14"/>
      <c r="C180" s="73" t="s">
        <v>1221</v>
      </c>
      <c r="D180" s="78" t="s">
        <v>126</v>
      </c>
      <c r="E180" s="13">
        <v>44534</v>
      </c>
      <c r="F180" s="76" t="s">
        <v>127</v>
      </c>
      <c r="G180" s="13">
        <v>44539</v>
      </c>
      <c r="H180" s="77" t="s">
        <v>1278</v>
      </c>
      <c r="I180" s="16">
        <v>83</v>
      </c>
      <c r="J180" s="16">
        <v>50</v>
      </c>
      <c r="K180" s="16">
        <v>20</v>
      </c>
      <c r="L180" s="16">
        <v>1</v>
      </c>
      <c r="M180" s="81">
        <v>20.75</v>
      </c>
      <c r="N180" s="96">
        <v>20.75</v>
      </c>
      <c r="O180" s="64">
        <v>2530</v>
      </c>
      <c r="P180" s="65">
        <f>Table224578910112345678910111213[[#This Row],[PEMBULATAN]]*O180</f>
        <v>52497.5</v>
      </c>
    </row>
    <row r="181" spans="1:16" ht="26.25" customHeight="1" x14ac:dyDescent="0.2">
      <c r="A181" s="14"/>
      <c r="B181" s="14"/>
      <c r="C181" s="73" t="s">
        <v>1222</v>
      </c>
      <c r="D181" s="78" t="s">
        <v>126</v>
      </c>
      <c r="E181" s="13">
        <v>44534</v>
      </c>
      <c r="F181" s="76" t="s">
        <v>127</v>
      </c>
      <c r="G181" s="13">
        <v>44539</v>
      </c>
      <c r="H181" s="77" t="s">
        <v>1278</v>
      </c>
      <c r="I181" s="16">
        <v>30</v>
      </c>
      <c r="J181" s="16">
        <v>25</v>
      </c>
      <c r="K181" s="16">
        <v>17</v>
      </c>
      <c r="L181" s="16">
        <v>1</v>
      </c>
      <c r="M181" s="81">
        <v>3.1875</v>
      </c>
      <c r="N181" s="96">
        <v>3.1875</v>
      </c>
      <c r="O181" s="64">
        <v>2530</v>
      </c>
      <c r="P181" s="65">
        <f>Table224578910112345678910111213[[#This Row],[PEMBULATAN]]*O181</f>
        <v>8064.375</v>
      </c>
    </row>
    <row r="182" spans="1:16" ht="26.25" customHeight="1" x14ac:dyDescent="0.2">
      <c r="A182" s="14"/>
      <c r="B182" s="14"/>
      <c r="C182" s="73" t="s">
        <v>1223</v>
      </c>
      <c r="D182" s="78" t="s">
        <v>126</v>
      </c>
      <c r="E182" s="13">
        <v>44534</v>
      </c>
      <c r="F182" s="76" t="s">
        <v>127</v>
      </c>
      <c r="G182" s="13">
        <v>44539</v>
      </c>
      <c r="H182" s="77" t="s">
        <v>1278</v>
      </c>
      <c r="I182" s="16">
        <v>83</v>
      </c>
      <c r="J182" s="16">
        <v>52</v>
      </c>
      <c r="K182" s="16">
        <v>36</v>
      </c>
      <c r="L182" s="16">
        <v>13</v>
      </c>
      <c r="M182" s="81">
        <v>38.844000000000001</v>
      </c>
      <c r="N182" s="96">
        <v>38.844000000000001</v>
      </c>
      <c r="O182" s="64">
        <v>2530</v>
      </c>
      <c r="P182" s="65">
        <f>Table224578910112345678910111213[[#This Row],[PEMBULATAN]]*O182</f>
        <v>98275.32</v>
      </c>
    </row>
    <row r="183" spans="1:16" ht="26.25" customHeight="1" x14ac:dyDescent="0.2">
      <c r="A183" s="14"/>
      <c r="B183" s="14"/>
      <c r="C183" s="73" t="s">
        <v>1224</v>
      </c>
      <c r="D183" s="78" t="s">
        <v>126</v>
      </c>
      <c r="E183" s="13">
        <v>44534</v>
      </c>
      <c r="F183" s="76" t="s">
        <v>127</v>
      </c>
      <c r="G183" s="13">
        <v>44539</v>
      </c>
      <c r="H183" s="77" t="s">
        <v>1278</v>
      </c>
      <c r="I183" s="16">
        <v>100</v>
      </c>
      <c r="J183" s="16">
        <v>53</v>
      </c>
      <c r="K183" s="16">
        <v>38</v>
      </c>
      <c r="L183" s="16">
        <v>32</v>
      </c>
      <c r="M183" s="81">
        <v>50.35</v>
      </c>
      <c r="N183" s="96">
        <v>51</v>
      </c>
      <c r="O183" s="64">
        <v>2530</v>
      </c>
      <c r="P183" s="65">
        <f>Table224578910112345678910111213[[#This Row],[PEMBULATAN]]*O183</f>
        <v>129030</v>
      </c>
    </row>
    <row r="184" spans="1:16" ht="26.25" customHeight="1" x14ac:dyDescent="0.2">
      <c r="A184" s="14"/>
      <c r="B184" s="14"/>
      <c r="C184" s="73" t="s">
        <v>1225</v>
      </c>
      <c r="D184" s="78" t="s">
        <v>126</v>
      </c>
      <c r="E184" s="13">
        <v>44534</v>
      </c>
      <c r="F184" s="76" t="s">
        <v>127</v>
      </c>
      <c r="G184" s="13">
        <v>44539</v>
      </c>
      <c r="H184" s="77" t="s">
        <v>1278</v>
      </c>
      <c r="I184" s="16">
        <v>83</v>
      </c>
      <c r="J184" s="16">
        <v>52</v>
      </c>
      <c r="K184" s="16">
        <v>32</v>
      </c>
      <c r="L184" s="16">
        <v>10</v>
      </c>
      <c r="M184" s="81">
        <v>34.527999999999999</v>
      </c>
      <c r="N184" s="96">
        <v>34.527999999999999</v>
      </c>
      <c r="O184" s="64">
        <v>2530</v>
      </c>
      <c r="P184" s="65">
        <f>Table224578910112345678910111213[[#This Row],[PEMBULATAN]]*O184</f>
        <v>87355.839999999997</v>
      </c>
    </row>
    <row r="185" spans="1:16" ht="26.25" customHeight="1" x14ac:dyDescent="0.2">
      <c r="A185" s="14"/>
      <c r="B185" s="14"/>
      <c r="C185" s="73" t="s">
        <v>1226</v>
      </c>
      <c r="D185" s="78" t="s">
        <v>126</v>
      </c>
      <c r="E185" s="13">
        <v>44534</v>
      </c>
      <c r="F185" s="76" t="s">
        <v>127</v>
      </c>
      <c r="G185" s="13">
        <v>44539</v>
      </c>
      <c r="H185" s="77" t="s">
        <v>1278</v>
      </c>
      <c r="I185" s="16">
        <v>86</v>
      </c>
      <c r="J185" s="16">
        <v>52</v>
      </c>
      <c r="K185" s="16">
        <v>25</v>
      </c>
      <c r="L185" s="16">
        <v>9</v>
      </c>
      <c r="M185" s="81">
        <v>27.95</v>
      </c>
      <c r="N185" s="96">
        <v>27.95</v>
      </c>
      <c r="O185" s="64">
        <v>2530</v>
      </c>
      <c r="P185" s="65">
        <f>Table224578910112345678910111213[[#This Row],[PEMBULATAN]]*O185</f>
        <v>70713.5</v>
      </c>
    </row>
    <row r="186" spans="1:16" ht="26.25" customHeight="1" x14ac:dyDescent="0.2">
      <c r="A186" s="14"/>
      <c r="B186" s="14"/>
      <c r="C186" s="73" t="s">
        <v>1227</v>
      </c>
      <c r="D186" s="78" t="s">
        <v>126</v>
      </c>
      <c r="E186" s="13">
        <v>44534</v>
      </c>
      <c r="F186" s="76" t="s">
        <v>127</v>
      </c>
      <c r="G186" s="13">
        <v>44539</v>
      </c>
      <c r="H186" s="77" t="s">
        <v>1278</v>
      </c>
      <c r="I186" s="16">
        <v>100</v>
      </c>
      <c r="J186" s="16">
        <v>53</v>
      </c>
      <c r="K186" s="16">
        <v>30</v>
      </c>
      <c r="L186" s="16">
        <v>22</v>
      </c>
      <c r="M186" s="81">
        <v>39.75</v>
      </c>
      <c r="N186" s="96">
        <v>39.75</v>
      </c>
      <c r="O186" s="64">
        <v>2530</v>
      </c>
      <c r="P186" s="65">
        <f>Table224578910112345678910111213[[#This Row],[PEMBULATAN]]*O186</f>
        <v>100567.5</v>
      </c>
    </row>
    <row r="187" spans="1:16" ht="26.25" customHeight="1" x14ac:dyDescent="0.2">
      <c r="A187" s="14"/>
      <c r="B187" s="14"/>
      <c r="C187" s="73" t="s">
        <v>1228</v>
      </c>
      <c r="D187" s="78" t="s">
        <v>126</v>
      </c>
      <c r="E187" s="13">
        <v>44534</v>
      </c>
      <c r="F187" s="76" t="s">
        <v>127</v>
      </c>
      <c r="G187" s="13">
        <v>44539</v>
      </c>
      <c r="H187" s="77" t="s">
        <v>1278</v>
      </c>
      <c r="I187" s="16">
        <v>53</v>
      </c>
      <c r="J187" s="16">
        <v>40</v>
      </c>
      <c r="K187" s="16">
        <v>20</v>
      </c>
      <c r="L187" s="16">
        <v>5</v>
      </c>
      <c r="M187" s="81">
        <v>10.6</v>
      </c>
      <c r="N187" s="96">
        <v>10.6</v>
      </c>
      <c r="O187" s="64">
        <v>2530</v>
      </c>
      <c r="P187" s="65">
        <f>Table224578910112345678910111213[[#This Row],[PEMBULATAN]]*O187</f>
        <v>26818</v>
      </c>
    </row>
    <row r="188" spans="1:16" ht="26.25" customHeight="1" x14ac:dyDescent="0.2">
      <c r="A188" s="14"/>
      <c r="B188" s="14"/>
      <c r="C188" s="73" t="s">
        <v>1229</v>
      </c>
      <c r="D188" s="78" t="s">
        <v>126</v>
      </c>
      <c r="E188" s="13">
        <v>44534</v>
      </c>
      <c r="F188" s="76" t="s">
        <v>127</v>
      </c>
      <c r="G188" s="13">
        <v>44539</v>
      </c>
      <c r="H188" s="77" t="s">
        <v>1278</v>
      </c>
      <c r="I188" s="16">
        <v>25</v>
      </c>
      <c r="J188" s="16">
        <v>20</v>
      </c>
      <c r="K188" s="16">
        <v>10</v>
      </c>
      <c r="L188" s="16">
        <v>1</v>
      </c>
      <c r="M188" s="81">
        <v>1.25</v>
      </c>
      <c r="N188" s="96">
        <v>1.25</v>
      </c>
      <c r="O188" s="64">
        <v>2530</v>
      </c>
      <c r="P188" s="65">
        <f>Table224578910112345678910111213[[#This Row],[PEMBULATAN]]*O188</f>
        <v>3162.5</v>
      </c>
    </row>
    <row r="189" spans="1:16" ht="26.25" customHeight="1" x14ac:dyDescent="0.2">
      <c r="A189" s="14"/>
      <c r="B189" s="14"/>
      <c r="C189" s="73" t="s">
        <v>1230</v>
      </c>
      <c r="D189" s="78" t="s">
        <v>126</v>
      </c>
      <c r="E189" s="13">
        <v>44534</v>
      </c>
      <c r="F189" s="76" t="s">
        <v>127</v>
      </c>
      <c r="G189" s="13">
        <v>44539</v>
      </c>
      <c r="H189" s="77" t="s">
        <v>1278</v>
      </c>
      <c r="I189" s="16">
        <v>60</v>
      </c>
      <c r="J189" s="16">
        <v>70</v>
      </c>
      <c r="K189" s="16">
        <v>25</v>
      </c>
      <c r="L189" s="16">
        <v>6</v>
      </c>
      <c r="M189" s="81">
        <v>26.25</v>
      </c>
      <c r="N189" s="96">
        <v>26.25</v>
      </c>
      <c r="O189" s="64">
        <v>2530</v>
      </c>
      <c r="P189" s="65">
        <f>Table224578910112345678910111213[[#This Row],[PEMBULATAN]]*O189</f>
        <v>66412.5</v>
      </c>
    </row>
    <row r="190" spans="1:16" ht="26.25" customHeight="1" x14ac:dyDescent="0.2">
      <c r="A190" s="14"/>
      <c r="B190" s="14"/>
      <c r="C190" s="73" t="s">
        <v>1231</v>
      </c>
      <c r="D190" s="78" t="s">
        <v>126</v>
      </c>
      <c r="E190" s="13">
        <v>44534</v>
      </c>
      <c r="F190" s="76" t="s">
        <v>127</v>
      </c>
      <c r="G190" s="13">
        <v>44539</v>
      </c>
      <c r="H190" s="77" t="s">
        <v>1278</v>
      </c>
      <c r="I190" s="16">
        <v>63</v>
      </c>
      <c r="J190" s="16">
        <v>32</v>
      </c>
      <c r="K190" s="16">
        <v>15</v>
      </c>
      <c r="L190" s="16">
        <v>2</v>
      </c>
      <c r="M190" s="81">
        <v>7.56</v>
      </c>
      <c r="N190" s="96">
        <v>7.56</v>
      </c>
      <c r="O190" s="64">
        <v>2530</v>
      </c>
      <c r="P190" s="65">
        <f>Table224578910112345678910111213[[#This Row],[PEMBULATAN]]*O190</f>
        <v>19126.8</v>
      </c>
    </row>
    <row r="191" spans="1:16" ht="26.25" customHeight="1" x14ac:dyDescent="0.2">
      <c r="A191" s="14"/>
      <c r="B191" s="14"/>
      <c r="C191" s="73" t="s">
        <v>1232</v>
      </c>
      <c r="D191" s="78" t="s">
        <v>126</v>
      </c>
      <c r="E191" s="13">
        <v>44534</v>
      </c>
      <c r="F191" s="76" t="s">
        <v>127</v>
      </c>
      <c r="G191" s="13">
        <v>44539</v>
      </c>
      <c r="H191" s="77" t="s">
        <v>1278</v>
      </c>
      <c r="I191" s="16">
        <v>72</v>
      </c>
      <c r="J191" s="16">
        <v>43</v>
      </c>
      <c r="K191" s="16">
        <v>35</v>
      </c>
      <c r="L191" s="16">
        <v>14</v>
      </c>
      <c r="M191" s="81">
        <v>27.09</v>
      </c>
      <c r="N191" s="96">
        <v>27.09</v>
      </c>
      <c r="O191" s="64">
        <v>2530</v>
      </c>
      <c r="P191" s="65">
        <f>Table224578910112345678910111213[[#This Row],[PEMBULATAN]]*O191</f>
        <v>68537.7</v>
      </c>
    </row>
    <row r="192" spans="1:16" ht="26.25" customHeight="1" x14ac:dyDescent="0.2">
      <c r="A192" s="14"/>
      <c r="B192" s="14"/>
      <c r="C192" s="73" t="s">
        <v>1233</v>
      </c>
      <c r="D192" s="78" t="s">
        <v>126</v>
      </c>
      <c r="E192" s="13">
        <v>44534</v>
      </c>
      <c r="F192" s="76" t="s">
        <v>127</v>
      </c>
      <c r="G192" s="13">
        <v>44539</v>
      </c>
      <c r="H192" s="77" t="s">
        <v>1278</v>
      </c>
      <c r="I192" s="16">
        <v>93</v>
      </c>
      <c r="J192" s="16">
        <v>54</v>
      </c>
      <c r="K192" s="16">
        <v>30</v>
      </c>
      <c r="L192" s="16">
        <v>22</v>
      </c>
      <c r="M192" s="81">
        <v>37.664999999999999</v>
      </c>
      <c r="N192" s="96">
        <v>37.664999999999999</v>
      </c>
      <c r="O192" s="64">
        <v>2530</v>
      </c>
      <c r="P192" s="65">
        <f>Table224578910112345678910111213[[#This Row],[PEMBULATAN]]*O192</f>
        <v>95292.45</v>
      </c>
    </row>
    <row r="193" spans="1:16" ht="26.25" customHeight="1" x14ac:dyDescent="0.2">
      <c r="A193" s="14"/>
      <c r="B193" s="14"/>
      <c r="C193" s="73" t="s">
        <v>1234</v>
      </c>
      <c r="D193" s="78" t="s">
        <v>126</v>
      </c>
      <c r="E193" s="13">
        <v>44534</v>
      </c>
      <c r="F193" s="76" t="s">
        <v>127</v>
      </c>
      <c r="G193" s="13">
        <v>44539</v>
      </c>
      <c r="H193" s="77" t="s">
        <v>1278</v>
      </c>
      <c r="I193" s="16">
        <v>83</v>
      </c>
      <c r="J193" s="16">
        <v>50</v>
      </c>
      <c r="K193" s="16">
        <v>28</v>
      </c>
      <c r="L193" s="16">
        <v>18</v>
      </c>
      <c r="M193" s="81">
        <v>29.05</v>
      </c>
      <c r="N193" s="96">
        <v>29.05</v>
      </c>
      <c r="O193" s="64">
        <v>2530</v>
      </c>
      <c r="P193" s="65">
        <f>Table224578910112345678910111213[[#This Row],[PEMBULATAN]]*O193</f>
        <v>73496.5</v>
      </c>
    </row>
    <row r="194" spans="1:16" ht="26.25" customHeight="1" x14ac:dyDescent="0.2">
      <c r="A194" s="14"/>
      <c r="B194" s="14"/>
      <c r="C194" s="73" t="s">
        <v>1235</v>
      </c>
      <c r="D194" s="78" t="s">
        <v>126</v>
      </c>
      <c r="E194" s="13">
        <v>44534</v>
      </c>
      <c r="F194" s="76" t="s">
        <v>127</v>
      </c>
      <c r="G194" s="13">
        <v>44539</v>
      </c>
      <c r="H194" s="77" t="s">
        <v>1278</v>
      </c>
      <c r="I194" s="16">
        <v>100</v>
      </c>
      <c r="J194" s="16">
        <v>43</v>
      </c>
      <c r="K194" s="16">
        <v>32</v>
      </c>
      <c r="L194" s="16">
        <v>30</v>
      </c>
      <c r="M194" s="81">
        <v>34.4</v>
      </c>
      <c r="N194" s="96">
        <v>35</v>
      </c>
      <c r="O194" s="64">
        <v>2530</v>
      </c>
      <c r="P194" s="65">
        <f>Table224578910112345678910111213[[#This Row],[PEMBULATAN]]*O194</f>
        <v>88550</v>
      </c>
    </row>
    <row r="195" spans="1:16" ht="26.25" customHeight="1" x14ac:dyDescent="0.2">
      <c r="A195" s="14"/>
      <c r="B195" s="14"/>
      <c r="C195" s="73" t="s">
        <v>1236</v>
      </c>
      <c r="D195" s="78" t="s">
        <v>126</v>
      </c>
      <c r="E195" s="13">
        <v>44534</v>
      </c>
      <c r="F195" s="76" t="s">
        <v>127</v>
      </c>
      <c r="G195" s="13">
        <v>44539</v>
      </c>
      <c r="H195" s="77" t="s">
        <v>1278</v>
      </c>
      <c r="I195" s="16">
        <v>60</v>
      </c>
      <c r="J195" s="16">
        <v>43</v>
      </c>
      <c r="K195" s="16">
        <v>40</v>
      </c>
      <c r="L195" s="16">
        <v>19</v>
      </c>
      <c r="M195" s="81">
        <v>25.8</v>
      </c>
      <c r="N195" s="96">
        <v>25.8</v>
      </c>
      <c r="O195" s="64">
        <v>2530</v>
      </c>
      <c r="P195" s="65">
        <f>Table224578910112345678910111213[[#This Row],[PEMBULATAN]]*O195</f>
        <v>65274</v>
      </c>
    </row>
    <row r="196" spans="1:16" ht="26.25" customHeight="1" x14ac:dyDescent="0.2">
      <c r="A196" s="14"/>
      <c r="B196" s="14"/>
      <c r="C196" s="73" t="s">
        <v>1237</v>
      </c>
      <c r="D196" s="78" t="s">
        <v>126</v>
      </c>
      <c r="E196" s="13">
        <v>44534</v>
      </c>
      <c r="F196" s="76" t="s">
        <v>127</v>
      </c>
      <c r="G196" s="13">
        <v>44539</v>
      </c>
      <c r="H196" s="77" t="s">
        <v>1278</v>
      </c>
      <c r="I196" s="16">
        <v>42</v>
      </c>
      <c r="J196" s="16">
        <v>42</v>
      </c>
      <c r="K196" s="16">
        <v>12</v>
      </c>
      <c r="L196" s="16">
        <v>11</v>
      </c>
      <c r="M196" s="81">
        <v>5.2919999999999998</v>
      </c>
      <c r="N196" s="96">
        <v>11</v>
      </c>
      <c r="O196" s="64">
        <v>2530</v>
      </c>
      <c r="P196" s="65">
        <f>Table224578910112345678910111213[[#This Row],[PEMBULATAN]]*O196</f>
        <v>27830</v>
      </c>
    </row>
    <row r="197" spans="1:16" ht="26.25" customHeight="1" x14ac:dyDescent="0.2">
      <c r="A197" s="14"/>
      <c r="B197" s="14"/>
      <c r="C197" s="73" t="s">
        <v>1238</v>
      </c>
      <c r="D197" s="78" t="s">
        <v>126</v>
      </c>
      <c r="E197" s="13">
        <v>44534</v>
      </c>
      <c r="F197" s="76" t="s">
        <v>127</v>
      </c>
      <c r="G197" s="13">
        <v>44539</v>
      </c>
      <c r="H197" s="77" t="s">
        <v>1278</v>
      </c>
      <c r="I197" s="16">
        <v>93</v>
      </c>
      <c r="J197" s="16">
        <v>52</v>
      </c>
      <c r="K197" s="16">
        <v>32</v>
      </c>
      <c r="L197" s="16">
        <v>23</v>
      </c>
      <c r="M197" s="81">
        <v>38.688000000000002</v>
      </c>
      <c r="N197" s="96">
        <v>38.688000000000002</v>
      </c>
      <c r="O197" s="64">
        <v>2530</v>
      </c>
      <c r="P197" s="65">
        <f>Table224578910112345678910111213[[#This Row],[PEMBULATAN]]*O197</f>
        <v>97880.639999999999</v>
      </c>
    </row>
    <row r="198" spans="1:16" ht="26.25" customHeight="1" x14ac:dyDescent="0.2">
      <c r="A198" s="14"/>
      <c r="B198" s="14"/>
      <c r="C198" s="73" t="s">
        <v>1239</v>
      </c>
      <c r="D198" s="78" t="s">
        <v>126</v>
      </c>
      <c r="E198" s="13">
        <v>44534</v>
      </c>
      <c r="F198" s="76" t="s">
        <v>127</v>
      </c>
      <c r="G198" s="13">
        <v>44539</v>
      </c>
      <c r="H198" s="77" t="s">
        <v>1278</v>
      </c>
      <c r="I198" s="16">
        <v>47</v>
      </c>
      <c r="J198" s="16">
        <v>36</v>
      </c>
      <c r="K198" s="16">
        <v>28</v>
      </c>
      <c r="L198" s="16">
        <v>12</v>
      </c>
      <c r="M198" s="81">
        <v>11.843999999999999</v>
      </c>
      <c r="N198" s="96">
        <v>12</v>
      </c>
      <c r="O198" s="64">
        <v>2530</v>
      </c>
      <c r="P198" s="65">
        <f>Table224578910112345678910111213[[#This Row],[PEMBULATAN]]*O198</f>
        <v>30360</v>
      </c>
    </row>
    <row r="199" spans="1:16" ht="26.25" customHeight="1" x14ac:dyDescent="0.2">
      <c r="A199" s="14"/>
      <c r="B199" s="14"/>
      <c r="C199" s="73" t="s">
        <v>1240</v>
      </c>
      <c r="D199" s="78" t="s">
        <v>126</v>
      </c>
      <c r="E199" s="13">
        <v>44534</v>
      </c>
      <c r="F199" s="76" t="s">
        <v>127</v>
      </c>
      <c r="G199" s="13">
        <v>44539</v>
      </c>
      <c r="H199" s="77" t="s">
        <v>1278</v>
      </c>
      <c r="I199" s="16">
        <v>63</v>
      </c>
      <c r="J199" s="16">
        <v>52</v>
      </c>
      <c r="K199" s="16">
        <v>10</v>
      </c>
      <c r="L199" s="16">
        <v>1</v>
      </c>
      <c r="M199" s="81">
        <v>8.19</v>
      </c>
      <c r="N199" s="96">
        <v>8.19</v>
      </c>
      <c r="O199" s="64">
        <v>2530</v>
      </c>
      <c r="P199" s="65">
        <f>Table224578910112345678910111213[[#This Row],[PEMBULATAN]]*O199</f>
        <v>20720.699999999997</v>
      </c>
    </row>
    <row r="200" spans="1:16" ht="26.25" customHeight="1" x14ac:dyDescent="0.2">
      <c r="A200" s="14"/>
      <c r="B200" s="14"/>
      <c r="C200" s="73" t="s">
        <v>1241</v>
      </c>
      <c r="D200" s="78" t="s">
        <v>126</v>
      </c>
      <c r="E200" s="13">
        <v>44534</v>
      </c>
      <c r="F200" s="76" t="s">
        <v>127</v>
      </c>
      <c r="G200" s="13">
        <v>44539</v>
      </c>
      <c r="H200" s="77" t="s">
        <v>1278</v>
      </c>
      <c r="I200" s="16">
        <v>93</v>
      </c>
      <c r="J200" s="16">
        <v>32</v>
      </c>
      <c r="K200" s="16">
        <v>34</v>
      </c>
      <c r="L200" s="16">
        <v>13</v>
      </c>
      <c r="M200" s="81">
        <v>25.295999999999999</v>
      </c>
      <c r="N200" s="96">
        <v>26</v>
      </c>
      <c r="O200" s="64">
        <v>2530</v>
      </c>
      <c r="P200" s="65">
        <f>Table224578910112345678910111213[[#This Row],[PEMBULATAN]]*O200</f>
        <v>65780</v>
      </c>
    </row>
    <row r="201" spans="1:16" ht="26.25" customHeight="1" x14ac:dyDescent="0.2">
      <c r="A201" s="14"/>
      <c r="B201" s="14"/>
      <c r="C201" s="73" t="s">
        <v>1242</v>
      </c>
      <c r="D201" s="78" t="s">
        <v>126</v>
      </c>
      <c r="E201" s="13">
        <v>44534</v>
      </c>
      <c r="F201" s="76" t="s">
        <v>127</v>
      </c>
      <c r="G201" s="13">
        <v>44539</v>
      </c>
      <c r="H201" s="77" t="s">
        <v>1278</v>
      </c>
      <c r="I201" s="16">
        <v>42</v>
      </c>
      <c r="J201" s="16">
        <v>30</v>
      </c>
      <c r="K201" s="16">
        <v>45</v>
      </c>
      <c r="L201" s="16">
        <v>11</v>
      </c>
      <c r="M201" s="81">
        <v>14.175000000000001</v>
      </c>
      <c r="N201" s="96">
        <v>14.175000000000001</v>
      </c>
      <c r="O201" s="64">
        <v>2530</v>
      </c>
      <c r="P201" s="65">
        <f>Table224578910112345678910111213[[#This Row],[PEMBULATAN]]*O201</f>
        <v>35862.75</v>
      </c>
    </row>
    <row r="202" spans="1:16" ht="26.25" customHeight="1" x14ac:dyDescent="0.2">
      <c r="A202" s="14"/>
      <c r="B202" s="14"/>
      <c r="C202" s="73" t="s">
        <v>1243</v>
      </c>
      <c r="D202" s="78" t="s">
        <v>126</v>
      </c>
      <c r="E202" s="13">
        <v>44534</v>
      </c>
      <c r="F202" s="76" t="s">
        <v>127</v>
      </c>
      <c r="G202" s="13">
        <v>44539</v>
      </c>
      <c r="H202" s="77" t="s">
        <v>1278</v>
      </c>
      <c r="I202" s="16">
        <v>95</v>
      </c>
      <c r="J202" s="16">
        <v>53</v>
      </c>
      <c r="K202" s="16">
        <v>32</v>
      </c>
      <c r="L202" s="16">
        <v>28</v>
      </c>
      <c r="M202" s="81">
        <v>40.28</v>
      </c>
      <c r="N202" s="96">
        <v>40.28</v>
      </c>
      <c r="O202" s="64">
        <v>2530</v>
      </c>
      <c r="P202" s="65">
        <f>Table224578910112345678910111213[[#This Row],[PEMBULATAN]]*O202</f>
        <v>101908.40000000001</v>
      </c>
    </row>
    <row r="203" spans="1:16" ht="26.25" customHeight="1" x14ac:dyDescent="0.2">
      <c r="A203" s="14"/>
      <c r="B203" s="14"/>
      <c r="C203" s="73" t="s">
        <v>1244</v>
      </c>
      <c r="D203" s="78" t="s">
        <v>126</v>
      </c>
      <c r="E203" s="13">
        <v>44534</v>
      </c>
      <c r="F203" s="76" t="s">
        <v>127</v>
      </c>
      <c r="G203" s="13">
        <v>44539</v>
      </c>
      <c r="H203" s="77" t="s">
        <v>1278</v>
      </c>
      <c r="I203" s="16">
        <v>81</v>
      </c>
      <c r="J203" s="16">
        <v>50</v>
      </c>
      <c r="K203" s="16">
        <v>33</v>
      </c>
      <c r="L203" s="16">
        <v>17</v>
      </c>
      <c r="M203" s="81">
        <v>33.412500000000001</v>
      </c>
      <c r="N203" s="96">
        <v>34</v>
      </c>
      <c r="O203" s="64">
        <v>2530</v>
      </c>
      <c r="P203" s="65">
        <f>Table224578910112345678910111213[[#This Row],[PEMBULATAN]]*O203</f>
        <v>86020</v>
      </c>
    </row>
    <row r="204" spans="1:16" ht="26.25" customHeight="1" x14ac:dyDescent="0.2">
      <c r="A204" s="14"/>
      <c r="B204" s="14"/>
      <c r="C204" s="73" t="s">
        <v>1245</v>
      </c>
      <c r="D204" s="78" t="s">
        <v>126</v>
      </c>
      <c r="E204" s="13">
        <v>44534</v>
      </c>
      <c r="F204" s="76" t="s">
        <v>127</v>
      </c>
      <c r="G204" s="13">
        <v>44539</v>
      </c>
      <c r="H204" s="77" t="s">
        <v>1278</v>
      </c>
      <c r="I204" s="16">
        <v>93</v>
      </c>
      <c r="J204" s="16">
        <v>42</v>
      </c>
      <c r="K204" s="16">
        <v>38</v>
      </c>
      <c r="L204" s="16">
        <v>20</v>
      </c>
      <c r="M204" s="81">
        <v>37.106999999999999</v>
      </c>
      <c r="N204" s="96">
        <v>37.106999999999999</v>
      </c>
      <c r="O204" s="64">
        <v>2530</v>
      </c>
      <c r="P204" s="65">
        <f>Table224578910112345678910111213[[#This Row],[PEMBULATAN]]*O204</f>
        <v>93880.709999999992</v>
      </c>
    </row>
    <row r="205" spans="1:16" ht="26.25" customHeight="1" x14ac:dyDescent="0.2">
      <c r="A205" s="14"/>
      <c r="B205" s="14"/>
      <c r="C205" s="73" t="s">
        <v>1246</v>
      </c>
      <c r="D205" s="78" t="s">
        <v>126</v>
      </c>
      <c r="E205" s="13">
        <v>44534</v>
      </c>
      <c r="F205" s="76" t="s">
        <v>127</v>
      </c>
      <c r="G205" s="13">
        <v>44539</v>
      </c>
      <c r="H205" s="77" t="s">
        <v>1278</v>
      </c>
      <c r="I205" s="16">
        <v>82</v>
      </c>
      <c r="J205" s="16">
        <v>50</v>
      </c>
      <c r="K205" s="16">
        <v>30</v>
      </c>
      <c r="L205" s="16">
        <v>13</v>
      </c>
      <c r="M205" s="81">
        <v>30.75</v>
      </c>
      <c r="N205" s="96">
        <v>30.75</v>
      </c>
      <c r="O205" s="64">
        <v>2530</v>
      </c>
      <c r="P205" s="65">
        <f>Table224578910112345678910111213[[#This Row],[PEMBULATAN]]*O205</f>
        <v>77797.5</v>
      </c>
    </row>
    <row r="206" spans="1:16" ht="26.25" customHeight="1" x14ac:dyDescent="0.2">
      <c r="A206" s="14"/>
      <c r="B206" s="14"/>
      <c r="C206" s="73" t="s">
        <v>1247</v>
      </c>
      <c r="D206" s="78" t="s">
        <v>126</v>
      </c>
      <c r="E206" s="13">
        <v>44534</v>
      </c>
      <c r="F206" s="76" t="s">
        <v>127</v>
      </c>
      <c r="G206" s="13">
        <v>44539</v>
      </c>
      <c r="H206" s="77" t="s">
        <v>1278</v>
      </c>
      <c r="I206" s="16">
        <v>83</v>
      </c>
      <c r="J206" s="16">
        <v>52</v>
      </c>
      <c r="K206" s="16">
        <v>30</v>
      </c>
      <c r="L206" s="16">
        <v>22</v>
      </c>
      <c r="M206" s="81">
        <v>32.369999999999997</v>
      </c>
      <c r="N206" s="96">
        <v>33</v>
      </c>
      <c r="O206" s="64">
        <v>2530</v>
      </c>
      <c r="P206" s="65">
        <f>Table224578910112345678910111213[[#This Row],[PEMBULATAN]]*O206</f>
        <v>83490</v>
      </c>
    </row>
    <row r="207" spans="1:16" ht="26.25" customHeight="1" x14ac:dyDescent="0.2">
      <c r="A207" s="14"/>
      <c r="B207" s="14"/>
      <c r="C207" s="73" t="s">
        <v>1248</v>
      </c>
      <c r="D207" s="78" t="s">
        <v>126</v>
      </c>
      <c r="E207" s="13">
        <v>44534</v>
      </c>
      <c r="F207" s="76" t="s">
        <v>127</v>
      </c>
      <c r="G207" s="13">
        <v>44539</v>
      </c>
      <c r="H207" s="77" t="s">
        <v>1278</v>
      </c>
      <c r="I207" s="16">
        <v>72</v>
      </c>
      <c r="J207" s="16">
        <v>43</v>
      </c>
      <c r="K207" s="16">
        <v>22</v>
      </c>
      <c r="L207" s="16">
        <v>6</v>
      </c>
      <c r="M207" s="81">
        <v>17.027999999999999</v>
      </c>
      <c r="N207" s="96">
        <v>17.027999999999999</v>
      </c>
      <c r="O207" s="64">
        <v>2530</v>
      </c>
      <c r="P207" s="65">
        <f>Table224578910112345678910111213[[#This Row],[PEMBULATAN]]*O207</f>
        <v>43080.84</v>
      </c>
    </row>
    <row r="208" spans="1:16" ht="26.25" customHeight="1" x14ac:dyDescent="0.2">
      <c r="A208" s="14"/>
      <c r="B208" s="14"/>
      <c r="C208" s="73" t="s">
        <v>1249</v>
      </c>
      <c r="D208" s="78" t="s">
        <v>126</v>
      </c>
      <c r="E208" s="13">
        <v>44534</v>
      </c>
      <c r="F208" s="76" t="s">
        <v>127</v>
      </c>
      <c r="G208" s="13">
        <v>44539</v>
      </c>
      <c r="H208" s="77" t="s">
        <v>1278</v>
      </c>
      <c r="I208" s="16">
        <v>93</v>
      </c>
      <c r="J208" s="16">
        <v>52</v>
      </c>
      <c r="K208" s="16">
        <v>30</v>
      </c>
      <c r="L208" s="16">
        <v>24</v>
      </c>
      <c r="M208" s="81">
        <v>36.270000000000003</v>
      </c>
      <c r="N208" s="96">
        <v>36.270000000000003</v>
      </c>
      <c r="O208" s="64">
        <v>2530</v>
      </c>
      <c r="P208" s="65">
        <f>Table224578910112345678910111213[[#This Row],[PEMBULATAN]]*O208</f>
        <v>91763.1</v>
      </c>
    </row>
    <row r="209" spans="1:16" ht="26.25" customHeight="1" x14ac:dyDescent="0.2">
      <c r="A209" s="14"/>
      <c r="B209" s="14"/>
      <c r="C209" s="73" t="s">
        <v>1250</v>
      </c>
      <c r="D209" s="78" t="s">
        <v>126</v>
      </c>
      <c r="E209" s="13">
        <v>44534</v>
      </c>
      <c r="F209" s="76" t="s">
        <v>127</v>
      </c>
      <c r="G209" s="13">
        <v>44539</v>
      </c>
      <c r="H209" s="77" t="s">
        <v>1278</v>
      </c>
      <c r="I209" s="16">
        <v>52</v>
      </c>
      <c r="J209" s="16">
        <v>30</v>
      </c>
      <c r="K209" s="16">
        <v>20</v>
      </c>
      <c r="L209" s="16">
        <v>3</v>
      </c>
      <c r="M209" s="81">
        <v>7.8</v>
      </c>
      <c r="N209" s="96">
        <v>7.8</v>
      </c>
      <c r="O209" s="64">
        <v>2530</v>
      </c>
      <c r="P209" s="65">
        <f>Table224578910112345678910111213[[#This Row],[PEMBULATAN]]*O209</f>
        <v>19734</v>
      </c>
    </row>
    <row r="210" spans="1:16" ht="26.25" customHeight="1" x14ac:dyDescent="0.2">
      <c r="A210" s="14"/>
      <c r="B210" s="14"/>
      <c r="C210" s="73" t="s">
        <v>1251</v>
      </c>
      <c r="D210" s="78" t="s">
        <v>126</v>
      </c>
      <c r="E210" s="13">
        <v>44534</v>
      </c>
      <c r="F210" s="76" t="s">
        <v>127</v>
      </c>
      <c r="G210" s="13">
        <v>44539</v>
      </c>
      <c r="H210" s="77" t="s">
        <v>1278</v>
      </c>
      <c r="I210" s="16">
        <v>114</v>
      </c>
      <c r="J210" s="16">
        <v>42</v>
      </c>
      <c r="K210" s="16">
        <v>43</v>
      </c>
      <c r="L210" s="16">
        <v>14</v>
      </c>
      <c r="M210" s="81">
        <v>51.470999999999997</v>
      </c>
      <c r="N210" s="96">
        <v>52</v>
      </c>
      <c r="O210" s="64">
        <v>2530</v>
      </c>
      <c r="P210" s="65">
        <f>Table224578910112345678910111213[[#This Row],[PEMBULATAN]]*O210</f>
        <v>131560</v>
      </c>
    </row>
    <row r="211" spans="1:16" ht="26.25" customHeight="1" x14ac:dyDescent="0.2">
      <c r="A211" s="14"/>
      <c r="B211" s="14"/>
      <c r="C211" s="73" t="s">
        <v>1252</v>
      </c>
      <c r="D211" s="78" t="s">
        <v>126</v>
      </c>
      <c r="E211" s="13">
        <v>44534</v>
      </c>
      <c r="F211" s="76" t="s">
        <v>127</v>
      </c>
      <c r="G211" s="13">
        <v>44539</v>
      </c>
      <c r="H211" s="77" t="s">
        <v>1278</v>
      </c>
      <c r="I211" s="16">
        <v>86</v>
      </c>
      <c r="J211" s="16">
        <v>52</v>
      </c>
      <c r="K211" s="16">
        <v>30</v>
      </c>
      <c r="L211" s="16">
        <v>20</v>
      </c>
      <c r="M211" s="81">
        <v>33.54</v>
      </c>
      <c r="N211" s="96">
        <v>33.54</v>
      </c>
      <c r="O211" s="64">
        <v>2530</v>
      </c>
      <c r="P211" s="65">
        <f>Table224578910112345678910111213[[#This Row],[PEMBULATAN]]*O211</f>
        <v>84856.2</v>
      </c>
    </row>
    <row r="212" spans="1:16" ht="26.25" customHeight="1" x14ac:dyDescent="0.2">
      <c r="A212" s="14"/>
      <c r="B212" s="14"/>
      <c r="C212" s="73" t="s">
        <v>1253</v>
      </c>
      <c r="D212" s="78" t="s">
        <v>126</v>
      </c>
      <c r="E212" s="13">
        <v>44534</v>
      </c>
      <c r="F212" s="76" t="s">
        <v>127</v>
      </c>
      <c r="G212" s="13">
        <v>44539</v>
      </c>
      <c r="H212" s="77" t="s">
        <v>1278</v>
      </c>
      <c r="I212" s="16">
        <v>83</v>
      </c>
      <c r="J212" s="16">
        <v>50</v>
      </c>
      <c r="K212" s="16">
        <v>30</v>
      </c>
      <c r="L212" s="16">
        <v>17</v>
      </c>
      <c r="M212" s="81">
        <v>31.125</v>
      </c>
      <c r="N212" s="96">
        <v>31.125</v>
      </c>
      <c r="O212" s="64">
        <v>2530</v>
      </c>
      <c r="P212" s="65">
        <f>Table224578910112345678910111213[[#This Row],[PEMBULATAN]]*O212</f>
        <v>78746.25</v>
      </c>
    </row>
    <row r="213" spans="1:16" ht="26.25" customHeight="1" x14ac:dyDescent="0.2">
      <c r="A213" s="14"/>
      <c r="B213" s="14"/>
      <c r="C213" s="73" t="s">
        <v>1254</v>
      </c>
      <c r="D213" s="78" t="s">
        <v>126</v>
      </c>
      <c r="E213" s="13">
        <v>44534</v>
      </c>
      <c r="F213" s="76" t="s">
        <v>127</v>
      </c>
      <c r="G213" s="13">
        <v>44539</v>
      </c>
      <c r="H213" s="77" t="s">
        <v>1278</v>
      </c>
      <c r="I213" s="16">
        <v>93</v>
      </c>
      <c r="J213" s="16">
        <v>42</v>
      </c>
      <c r="K213" s="16">
        <v>32</v>
      </c>
      <c r="L213" s="16">
        <v>24</v>
      </c>
      <c r="M213" s="81">
        <v>31.248000000000001</v>
      </c>
      <c r="N213" s="96">
        <v>31.248000000000001</v>
      </c>
      <c r="O213" s="64">
        <v>2530</v>
      </c>
      <c r="P213" s="65">
        <f>Table224578910112345678910111213[[#This Row],[PEMBULATAN]]*O213</f>
        <v>79057.440000000002</v>
      </c>
    </row>
    <row r="214" spans="1:16" ht="26.25" customHeight="1" x14ac:dyDescent="0.2">
      <c r="A214" s="14"/>
      <c r="B214" s="14"/>
      <c r="C214" s="73" t="s">
        <v>1255</v>
      </c>
      <c r="D214" s="78" t="s">
        <v>126</v>
      </c>
      <c r="E214" s="13">
        <v>44534</v>
      </c>
      <c r="F214" s="76" t="s">
        <v>127</v>
      </c>
      <c r="G214" s="13">
        <v>44539</v>
      </c>
      <c r="H214" s="77" t="s">
        <v>1278</v>
      </c>
      <c r="I214" s="16">
        <v>53</v>
      </c>
      <c r="J214" s="16">
        <v>40</v>
      </c>
      <c r="K214" s="16">
        <v>42</v>
      </c>
      <c r="L214" s="16">
        <v>20</v>
      </c>
      <c r="M214" s="81">
        <v>22.26</v>
      </c>
      <c r="N214" s="96">
        <v>22.26</v>
      </c>
      <c r="O214" s="64">
        <v>2530</v>
      </c>
      <c r="P214" s="65">
        <f>Table224578910112345678910111213[[#This Row],[PEMBULATAN]]*O214</f>
        <v>56317.8</v>
      </c>
    </row>
    <row r="215" spans="1:16" ht="26.25" customHeight="1" x14ac:dyDescent="0.2">
      <c r="A215" s="14"/>
      <c r="B215" s="14"/>
      <c r="C215" s="73" t="s">
        <v>1256</v>
      </c>
      <c r="D215" s="78" t="s">
        <v>126</v>
      </c>
      <c r="E215" s="13">
        <v>44534</v>
      </c>
      <c r="F215" s="76" t="s">
        <v>127</v>
      </c>
      <c r="G215" s="13">
        <v>44539</v>
      </c>
      <c r="H215" s="77" t="s">
        <v>1278</v>
      </c>
      <c r="I215" s="16">
        <v>50</v>
      </c>
      <c r="J215" s="16">
        <v>50</v>
      </c>
      <c r="K215" s="16">
        <v>36</v>
      </c>
      <c r="L215" s="16">
        <v>3</v>
      </c>
      <c r="M215" s="81">
        <v>22.5</v>
      </c>
      <c r="N215" s="96">
        <v>23</v>
      </c>
      <c r="O215" s="64">
        <v>2530</v>
      </c>
      <c r="P215" s="65">
        <f>Table224578910112345678910111213[[#This Row],[PEMBULATAN]]*O215</f>
        <v>58190</v>
      </c>
    </row>
    <row r="216" spans="1:16" ht="26.25" customHeight="1" x14ac:dyDescent="0.2">
      <c r="A216" s="14"/>
      <c r="B216" s="14"/>
      <c r="C216" s="73" t="s">
        <v>1257</v>
      </c>
      <c r="D216" s="78" t="s">
        <v>126</v>
      </c>
      <c r="E216" s="13">
        <v>44534</v>
      </c>
      <c r="F216" s="76" t="s">
        <v>127</v>
      </c>
      <c r="G216" s="13">
        <v>44539</v>
      </c>
      <c r="H216" s="77" t="s">
        <v>1278</v>
      </c>
      <c r="I216" s="16">
        <v>54</v>
      </c>
      <c r="J216" s="16">
        <v>30</v>
      </c>
      <c r="K216" s="16">
        <v>32</v>
      </c>
      <c r="L216" s="16">
        <v>12</v>
      </c>
      <c r="M216" s="81">
        <v>12.96</v>
      </c>
      <c r="N216" s="96">
        <v>12.96</v>
      </c>
      <c r="O216" s="64">
        <v>2530</v>
      </c>
      <c r="P216" s="65">
        <f>Table224578910112345678910111213[[#This Row],[PEMBULATAN]]*O216</f>
        <v>32788.800000000003</v>
      </c>
    </row>
    <row r="217" spans="1:16" ht="26.25" customHeight="1" x14ac:dyDescent="0.2">
      <c r="A217" s="14"/>
      <c r="B217" s="14"/>
      <c r="C217" s="73" t="s">
        <v>1258</v>
      </c>
      <c r="D217" s="78" t="s">
        <v>126</v>
      </c>
      <c r="E217" s="13">
        <v>44534</v>
      </c>
      <c r="F217" s="76" t="s">
        <v>127</v>
      </c>
      <c r="G217" s="13">
        <v>44539</v>
      </c>
      <c r="H217" s="77" t="s">
        <v>1278</v>
      </c>
      <c r="I217" s="16">
        <v>83</v>
      </c>
      <c r="J217" s="16">
        <v>42</v>
      </c>
      <c r="K217" s="16">
        <v>31</v>
      </c>
      <c r="L217" s="16">
        <v>45</v>
      </c>
      <c r="M217" s="81">
        <v>27.016500000000001</v>
      </c>
      <c r="N217" s="96">
        <v>45</v>
      </c>
      <c r="O217" s="64">
        <v>2530</v>
      </c>
      <c r="P217" s="65">
        <f>Table224578910112345678910111213[[#This Row],[PEMBULATAN]]*O217</f>
        <v>113850</v>
      </c>
    </row>
    <row r="218" spans="1:16" ht="26.25" customHeight="1" x14ac:dyDescent="0.2">
      <c r="A218" s="14"/>
      <c r="B218" s="14"/>
      <c r="C218" s="73" t="s">
        <v>1259</v>
      </c>
      <c r="D218" s="78" t="s">
        <v>126</v>
      </c>
      <c r="E218" s="13">
        <v>44534</v>
      </c>
      <c r="F218" s="76" t="s">
        <v>127</v>
      </c>
      <c r="G218" s="13">
        <v>44539</v>
      </c>
      <c r="H218" s="77" t="s">
        <v>1278</v>
      </c>
      <c r="I218" s="16">
        <v>51</v>
      </c>
      <c r="J218" s="16">
        <v>40</v>
      </c>
      <c r="K218" s="16">
        <v>12</v>
      </c>
      <c r="L218" s="16">
        <v>7</v>
      </c>
      <c r="M218" s="81">
        <v>6.12</v>
      </c>
      <c r="N218" s="96">
        <v>7</v>
      </c>
      <c r="O218" s="64">
        <v>2530</v>
      </c>
      <c r="P218" s="65">
        <f>Table224578910112345678910111213[[#This Row],[PEMBULATAN]]*O218</f>
        <v>17710</v>
      </c>
    </row>
    <row r="219" spans="1:16" ht="26.25" customHeight="1" x14ac:dyDescent="0.2">
      <c r="A219" s="14"/>
      <c r="B219" s="14"/>
      <c r="C219" s="73" t="s">
        <v>1260</v>
      </c>
      <c r="D219" s="78" t="s">
        <v>126</v>
      </c>
      <c r="E219" s="13">
        <v>44534</v>
      </c>
      <c r="F219" s="76" t="s">
        <v>127</v>
      </c>
      <c r="G219" s="13">
        <v>44539</v>
      </c>
      <c r="H219" s="77" t="s">
        <v>1278</v>
      </c>
      <c r="I219" s="16">
        <v>43</v>
      </c>
      <c r="J219" s="16">
        <v>40</v>
      </c>
      <c r="K219" s="16">
        <v>13</v>
      </c>
      <c r="L219" s="16">
        <v>3</v>
      </c>
      <c r="M219" s="81">
        <v>5.59</v>
      </c>
      <c r="N219" s="96">
        <v>5.59</v>
      </c>
      <c r="O219" s="64">
        <v>2530</v>
      </c>
      <c r="P219" s="65">
        <f>Table224578910112345678910111213[[#This Row],[PEMBULATAN]]*O219</f>
        <v>14142.699999999999</v>
      </c>
    </row>
    <row r="220" spans="1:16" ht="26.25" customHeight="1" x14ac:dyDescent="0.2">
      <c r="A220" s="14"/>
      <c r="B220" s="14"/>
      <c r="C220" s="73" t="s">
        <v>1261</v>
      </c>
      <c r="D220" s="78" t="s">
        <v>126</v>
      </c>
      <c r="E220" s="13">
        <v>44534</v>
      </c>
      <c r="F220" s="76" t="s">
        <v>127</v>
      </c>
      <c r="G220" s="13">
        <v>44539</v>
      </c>
      <c r="H220" s="77" t="s">
        <v>1278</v>
      </c>
      <c r="I220" s="16">
        <v>55</v>
      </c>
      <c r="J220" s="16">
        <v>30</v>
      </c>
      <c r="K220" s="16">
        <v>40</v>
      </c>
      <c r="L220" s="16">
        <v>12</v>
      </c>
      <c r="M220" s="81">
        <v>16.5</v>
      </c>
      <c r="N220" s="96">
        <v>17</v>
      </c>
      <c r="O220" s="64">
        <v>2530</v>
      </c>
      <c r="P220" s="65">
        <f>Table224578910112345678910111213[[#This Row],[PEMBULATAN]]*O220</f>
        <v>43010</v>
      </c>
    </row>
    <row r="221" spans="1:16" ht="26.25" customHeight="1" x14ac:dyDescent="0.2">
      <c r="A221" s="14"/>
      <c r="B221" s="14"/>
      <c r="C221" s="73" t="s">
        <v>1262</v>
      </c>
      <c r="D221" s="78" t="s">
        <v>126</v>
      </c>
      <c r="E221" s="13">
        <v>44534</v>
      </c>
      <c r="F221" s="76" t="s">
        <v>127</v>
      </c>
      <c r="G221" s="13">
        <v>44539</v>
      </c>
      <c r="H221" s="77" t="s">
        <v>1278</v>
      </c>
      <c r="I221" s="16">
        <v>45</v>
      </c>
      <c r="J221" s="16">
        <v>27</v>
      </c>
      <c r="K221" s="16">
        <v>27</v>
      </c>
      <c r="L221" s="16">
        <v>8</v>
      </c>
      <c r="M221" s="81">
        <v>8.2012499999999999</v>
      </c>
      <c r="N221" s="96">
        <v>8.2012499999999999</v>
      </c>
      <c r="O221" s="64">
        <v>2530</v>
      </c>
      <c r="P221" s="65">
        <f>Table224578910112345678910111213[[#This Row],[PEMBULATAN]]*O221</f>
        <v>20749.162499999999</v>
      </c>
    </row>
    <row r="222" spans="1:16" ht="26.25" customHeight="1" x14ac:dyDescent="0.2">
      <c r="A222" s="14"/>
      <c r="B222" s="14"/>
      <c r="C222" s="73" t="s">
        <v>1263</v>
      </c>
      <c r="D222" s="78" t="s">
        <v>126</v>
      </c>
      <c r="E222" s="13">
        <v>44534</v>
      </c>
      <c r="F222" s="76" t="s">
        <v>127</v>
      </c>
      <c r="G222" s="13">
        <v>44539</v>
      </c>
      <c r="H222" s="77" t="s">
        <v>1278</v>
      </c>
      <c r="I222" s="16">
        <v>60</v>
      </c>
      <c r="J222" s="16">
        <v>41</v>
      </c>
      <c r="K222" s="16">
        <v>10</v>
      </c>
      <c r="L222" s="16">
        <v>6</v>
      </c>
      <c r="M222" s="81">
        <v>6.15</v>
      </c>
      <c r="N222" s="96">
        <v>6.15</v>
      </c>
      <c r="O222" s="64">
        <v>2530</v>
      </c>
      <c r="P222" s="65">
        <f>Table224578910112345678910111213[[#This Row],[PEMBULATAN]]*O222</f>
        <v>15559.5</v>
      </c>
    </row>
    <row r="223" spans="1:16" ht="26.25" customHeight="1" x14ac:dyDescent="0.2">
      <c r="A223" s="14"/>
      <c r="B223" s="14"/>
      <c r="C223" s="73" t="s">
        <v>1264</v>
      </c>
      <c r="D223" s="78" t="s">
        <v>126</v>
      </c>
      <c r="E223" s="13">
        <v>44534</v>
      </c>
      <c r="F223" s="76" t="s">
        <v>127</v>
      </c>
      <c r="G223" s="13">
        <v>44539</v>
      </c>
      <c r="H223" s="77" t="s">
        <v>1278</v>
      </c>
      <c r="I223" s="16">
        <v>43</v>
      </c>
      <c r="J223" s="16">
        <v>31</v>
      </c>
      <c r="K223" s="16">
        <v>17</v>
      </c>
      <c r="L223" s="16">
        <v>7</v>
      </c>
      <c r="M223" s="81">
        <v>5.6652500000000003</v>
      </c>
      <c r="N223" s="96">
        <v>7</v>
      </c>
      <c r="O223" s="64">
        <v>2530</v>
      </c>
      <c r="P223" s="65">
        <f>Table224578910112345678910111213[[#This Row],[PEMBULATAN]]*O223</f>
        <v>17710</v>
      </c>
    </row>
    <row r="224" spans="1:16" ht="26.25" customHeight="1" x14ac:dyDescent="0.2">
      <c r="A224" s="14"/>
      <c r="B224" s="14"/>
      <c r="C224" s="73" t="s">
        <v>1265</v>
      </c>
      <c r="D224" s="78" t="s">
        <v>126</v>
      </c>
      <c r="E224" s="13">
        <v>44534</v>
      </c>
      <c r="F224" s="76" t="s">
        <v>127</v>
      </c>
      <c r="G224" s="13">
        <v>44539</v>
      </c>
      <c r="H224" s="77" t="s">
        <v>1278</v>
      </c>
      <c r="I224" s="16">
        <v>63</v>
      </c>
      <c r="J224" s="16">
        <v>46</v>
      </c>
      <c r="K224" s="16">
        <v>52</v>
      </c>
      <c r="L224" s="16">
        <v>14</v>
      </c>
      <c r="M224" s="81">
        <v>37.673999999999999</v>
      </c>
      <c r="N224" s="96">
        <v>37.673999999999999</v>
      </c>
      <c r="O224" s="64">
        <v>2530</v>
      </c>
      <c r="P224" s="65">
        <f>Table224578910112345678910111213[[#This Row],[PEMBULATAN]]*O224</f>
        <v>95315.22</v>
      </c>
    </row>
    <row r="225" spans="1:16" ht="26.25" customHeight="1" x14ac:dyDescent="0.2">
      <c r="A225" s="14"/>
      <c r="B225" s="14"/>
      <c r="C225" s="73" t="s">
        <v>1266</v>
      </c>
      <c r="D225" s="78" t="s">
        <v>126</v>
      </c>
      <c r="E225" s="13">
        <v>44534</v>
      </c>
      <c r="F225" s="76" t="s">
        <v>127</v>
      </c>
      <c r="G225" s="13">
        <v>44539</v>
      </c>
      <c r="H225" s="77" t="s">
        <v>1278</v>
      </c>
      <c r="I225" s="16">
        <v>105</v>
      </c>
      <c r="J225" s="16">
        <v>67</v>
      </c>
      <c r="K225" s="16">
        <v>20</v>
      </c>
      <c r="L225" s="16">
        <v>15</v>
      </c>
      <c r="M225" s="81">
        <v>35.174999999999997</v>
      </c>
      <c r="N225" s="96">
        <v>35.174999999999997</v>
      </c>
      <c r="O225" s="64">
        <v>2530</v>
      </c>
      <c r="P225" s="65">
        <f>Table224578910112345678910111213[[#This Row],[PEMBULATAN]]*O225</f>
        <v>88992.75</v>
      </c>
    </row>
    <row r="226" spans="1:16" ht="26.25" customHeight="1" x14ac:dyDescent="0.2">
      <c r="A226" s="14"/>
      <c r="B226" s="97"/>
      <c r="C226" s="73" t="s">
        <v>1267</v>
      </c>
      <c r="D226" s="78" t="s">
        <v>126</v>
      </c>
      <c r="E226" s="13">
        <v>44534</v>
      </c>
      <c r="F226" s="76" t="s">
        <v>127</v>
      </c>
      <c r="G226" s="13">
        <v>44539</v>
      </c>
      <c r="H226" s="77" t="s">
        <v>1278</v>
      </c>
      <c r="I226" s="16">
        <v>45</v>
      </c>
      <c r="J226" s="16">
        <v>32</v>
      </c>
      <c r="K226" s="16">
        <v>12</v>
      </c>
      <c r="L226" s="16">
        <v>1</v>
      </c>
      <c r="M226" s="81">
        <v>4.32</v>
      </c>
      <c r="N226" s="96">
        <v>5</v>
      </c>
      <c r="O226" s="64">
        <v>2530</v>
      </c>
      <c r="P226" s="65">
        <f>Table224578910112345678910111213[[#This Row],[PEMBULATAN]]*O226</f>
        <v>12650</v>
      </c>
    </row>
    <row r="227" spans="1:16" ht="26.25" customHeight="1" x14ac:dyDescent="0.2">
      <c r="A227" s="14"/>
      <c r="B227" s="14" t="s">
        <v>1268</v>
      </c>
      <c r="C227" s="73" t="s">
        <v>1269</v>
      </c>
      <c r="D227" s="78" t="s">
        <v>126</v>
      </c>
      <c r="E227" s="13">
        <v>44534</v>
      </c>
      <c r="F227" s="76" t="s">
        <v>127</v>
      </c>
      <c r="G227" s="13">
        <v>44539</v>
      </c>
      <c r="H227" s="77" t="s">
        <v>1278</v>
      </c>
      <c r="I227" s="16">
        <v>40</v>
      </c>
      <c r="J227" s="16">
        <v>27</v>
      </c>
      <c r="K227" s="16">
        <v>24</v>
      </c>
      <c r="L227" s="16">
        <v>10</v>
      </c>
      <c r="M227" s="81">
        <v>6.48</v>
      </c>
      <c r="N227" s="96">
        <v>10</v>
      </c>
      <c r="O227" s="64">
        <v>2530</v>
      </c>
      <c r="P227" s="65">
        <f>Table224578910112345678910111213[[#This Row],[PEMBULATAN]]*O227</f>
        <v>25300</v>
      </c>
    </row>
    <row r="228" spans="1:16" ht="26.25" customHeight="1" x14ac:dyDescent="0.2">
      <c r="A228" s="14"/>
      <c r="B228" s="14"/>
      <c r="C228" s="73" t="s">
        <v>1270</v>
      </c>
      <c r="D228" s="78" t="s">
        <v>126</v>
      </c>
      <c r="E228" s="13">
        <v>44534</v>
      </c>
      <c r="F228" s="76" t="s">
        <v>127</v>
      </c>
      <c r="G228" s="13">
        <v>44539</v>
      </c>
      <c r="H228" s="77" t="s">
        <v>1278</v>
      </c>
      <c r="I228" s="16">
        <v>58</v>
      </c>
      <c r="J228" s="16">
        <v>42</v>
      </c>
      <c r="K228" s="16">
        <v>17</v>
      </c>
      <c r="L228" s="16">
        <v>3</v>
      </c>
      <c r="M228" s="81">
        <v>10.353</v>
      </c>
      <c r="N228" s="96">
        <v>11</v>
      </c>
      <c r="O228" s="64">
        <v>2530</v>
      </c>
      <c r="P228" s="65">
        <f>Table224578910112345678910111213[[#This Row],[PEMBULATAN]]*O228</f>
        <v>27830</v>
      </c>
    </row>
    <row r="229" spans="1:16" ht="26.25" customHeight="1" x14ac:dyDescent="0.2">
      <c r="A229" s="14"/>
      <c r="B229" s="14"/>
      <c r="C229" s="73" t="s">
        <v>1271</v>
      </c>
      <c r="D229" s="78" t="s">
        <v>126</v>
      </c>
      <c r="E229" s="13">
        <v>44534</v>
      </c>
      <c r="F229" s="76" t="s">
        <v>127</v>
      </c>
      <c r="G229" s="13">
        <v>44539</v>
      </c>
      <c r="H229" s="77" t="s">
        <v>1278</v>
      </c>
      <c r="I229" s="16">
        <v>44</v>
      </c>
      <c r="J229" s="16">
        <v>20</v>
      </c>
      <c r="K229" s="16">
        <v>12</v>
      </c>
      <c r="L229" s="16">
        <v>2</v>
      </c>
      <c r="M229" s="81">
        <v>2.64</v>
      </c>
      <c r="N229" s="96">
        <v>2.64</v>
      </c>
      <c r="O229" s="64">
        <v>2530</v>
      </c>
      <c r="P229" s="65">
        <f>Table224578910112345678910111213[[#This Row],[PEMBULATAN]]*O229</f>
        <v>6679.2000000000007</v>
      </c>
    </row>
    <row r="230" spans="1:16" ht="26.25" customHeight="1" x14ac:dyDescent="0.2">
      <c r="A230" s="14"/>
      <c r="B230" s="14"/>
      <c r="C230" s="73" t="s">
        <v>1272</v>
      </c>
      <c r="D230" s="78" t="s">
        <v>126</v>
      </c>
      <c r="E230" s="13">
        <v>44534</v>
      </c>
      <c r="F230" s="76" t="s">
        <v>127</v>
      </c>
      <c r="G230" s="13">
        <v>44539</v>
      </c>
      <c r="H230" s="77" t="s">
        <v>1278</v>
      </c>
      <c r="I230" s="16">
        <v>50</v>
      </c>
      <c r="J230" s="16">
        <v>50</v>
      </c>
      <c r="K230" s="16">
        <v>34</v>
      </c>
      <c r="L230" s="16">
        <v>15</v>
      </c>
      <c r="M230" s="81">
        <v>21.25</v>
      </c>
      <c r="N230" s="96">
        <v>21.25</v>
      </c>
      <c r="O230" s="64">
        <v>2530</v>
      </c>
      <c r="P230" s="65">
        <f>Table224578910112345678910111213[[#This Row],[PEMBULATAN]]*O230</f>
        <v>53762.5</v>
      </c>
    </row>
    <row r="231" spans="1:16" ht="26.25" customHeight="1" x14ac:dyDescent="0.2">
      <c r="A231" s="14"/>
      <c r="B231" s="14"/>
      <c r="C231" s="73" t="s">
        <v>1273</v>
      </c>
      <c r="D231" s="78" t="s">
        <v>126</v>
      </c>
      <c r="E231" s="13">
        <v>44534</v>
      </c>
      <c r="F231" s="76" t="s">
        <v>127</v>
      </c>
      <c r="G231" s="13">
        <v>44539</v>
      </c>
      <c r="H231" s="77" t="s">
        <v>1278</v>
      </c>
      <c r="I231" s="16">
        <v>87</v>
      </c>
      <c r="J231" s="16">
        <v>50</v>
      </c>
      <c r="K231" s="16">
        <v>30</v>
      </c>
      <c r="L231" s="16">
        <v>24</v>
      </c>
      <c r="M231" s="81">
        <v>32.625</v>
      </c>
      <c r="N231" s="96">
        <v>32.625</v>
      </c>
      <c r="O231" s="64">
        <v>2530</v>
      </c>
      <c r="P231" s="65">
        <f>Table224578910112345678910111213[[#This Row],[PEMBULATAN]]*O231</f>
        <v>82541.25</v>
      </c>
    </row>
    <row r="232" spans="1:16" ht="26.25" customHeight="1" x14ac:dyDescent="0.2">
      <c r="A232" s="14"/>
      <c r="B232" s="14"/>
      <c r="C232" s="73" t="s">
        <v>1274</v>
      </c>
      <c r="D232" s="78" t="s">
        <v>126</v>
      </c>
      <c r="E232" s="13">
        <v>44534</v>
      </c>
      <c r="F232" s="76" t="s">
        <v>127</v>
      </c>
      <c r="G232" s="13">
        <v>44539</v>
      </c>
      <c r="H232" s="77" t="s">
        <v>1278</v>
      </c>
      <c r="I232" s="16">
        <v>45</v>
      </c>
      <c r="J232" s="16">
        <v>30</v>
      </c>
      <c r="K232" s="16">
        <v>14</v>
      </c>
      <c r="L232" s="16">
        <v>4</v>
      </c>
      <c r="M232" s="81">
        <v>4.7249999999999996</v>
      </c>
      <c r="N232" s="96">
        <v>4.7249999999999996</v>
      </c>
      <c r="O232" s="64">
        <v>2530</v>
      </c>
      <c r="P232" s="65">
        <f>Table224578910112345678910111213[[#This Row],[PEMBULATAN]]*O232</f>
        <v>11954.25</v>
      </c>
    </row>
    <row r="233" spans="1:16" ht="26.25" customHeight="1" x14ac:dyDescent="0.2">
      <c r="A233" s="14"/>
      <c r="B233" s="14"/>
      <c r="C233" s="73" t="s">
        <v>1275</v>
      </c>
      <c r="D233" s="78" t="s">
        <v>126</v>
      </c>
      <c r="E233" s="13">
        <v>44534</v>
      </c>
      <c r="F233" s="76" t="s">
        <v>127</v>
      </c>
      <c r="G233" s="13">
        <v>44539</v>
      </c>
      <c r="H233" s="77" t="s">
        <v>1278</v>
      </c>
      <c r="I233" s="16">
        <v>30</v>
      </c>
      <c r="J233" s="16">
        <v>17</v>
      </c>
      <c r="K233" s="16">
        <v>10</v>
      </c>
      <c r="L233" s="16">
        <v>2</v>
      </c>
      <c r="M233" s="81">
        <v>1.2749999999999999</v>
      </c>
      <c r="N233" s="96">
        <v>2</v>
      </c>
      <c r="O233" s="64">
        <v>2530</v>
      </c>
      <c r="P233" s="65">
        <f>Table224578910112345678910111213[[#This Row],[PEMBULATAN]]*O233</f>
        <v>5060</v>
      </c>
    </row>
    <row r="234" spans="1:16" ht="26.25" customHeight="1" x14ac:dyDescent="0.2">
      <c r="A234" s="14"/>
      <c r="B234" s="14"/>
      <c r="C234" s="73" t="s">
        <v>1276</v>
      </c>
      <c r="D234" s="78" t="s">
        <v>126</v>
      </c>
      <c r="E234" s="13">
        <v>44534</v>
      </c>
      <c r="F234" s="76" t="s">
        <v>127</v>
      </c>
      <c r="G234" s="13">
        <v>44539</v>
      </c>
      <c r="H234" s="77" t="s">
        <v>1278</v>
      </c>
      <c r="I234" s="16">
        <v>70</v>
      </c>
      <c r="J234" s="16">
        <v>65</v>
      </c>
      <c r="K234" s="16">
        <v>34</v>
      </c>
      <c r="L234" s="16">
        <v>9</v>
      </c>
      <c r="M234" s="81">
        <v>38.674999999999997</v>
      </c>
      <c r="N234" s="96">
        <v>38.674999999999997</v>
      </c>
      <c r="O234" s="64">
        <v>2530</v>
      </c>
      <c r="P234" s="65">
        <f>Table224578910112345678910111213[[#This Row],[PEMBULATAN]]*O234</f>
        <v>97847.75</v>
      </c>
    </row>
    <row r="235" spans="1:16" ht="26.25" customHeight="1" x14ac:dyDescent="0.2">
      <c r="A235" s="14"/>
      <c r="B235" s="14"/>
      <c r="C235" s="73" t="s">
        <v>1277</v>
      </c>
      <c r="D235" s="78" t="s">
        <v>126</v>
      </c>
      <c r="E235" s="13">
        <v>44534</v>
      </c>
      <c r="F235" s="76" t="s">
        <v>127</v>
      </c>
      <c r="G235" s="13">
        <v>44539</v>
      </c>
      <c r="H235" s="77" t="s">
        <v>1278</v>
      </c>
      <c r="I235" s="16">
        <v>70</v>
      </c>
      <c r="J235" s="16">
        <v>35</v>
      </c>
      <c r="K235" s="16">
        <v>35</v>
      </c>
      <c r="L235" s="16">
        <v>12</v>
      </c>
      <c r="M235" s="81">
        <v>21.4375</v>
      </c>
      <c r="N235" s="96">
        <v>22</v>
      </c>
      <c r="O235" s="64">
        <v>2530</v>
      </c>
      <c r="P235" s="65">
        <f>Table224578910112345678910111213[[#This Row],[PEMBULATAN]]*O235</f>
        <v>55660</v>
      </c>
    </row>
    <row r="236" spans="1:16" ht="22.5" customHeight="1" x14ac:dyDescent="0.2">
      <c r="A236" s="118" t="s">
        <v>30</v>
      </c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20"/>
      <c r="M236" s="79">
        <f>SUBTOTAL(109,Table224578910112345678910111213[KG VOLUME])</f>
        <v>4617.2812500000009</v>
      </c>
      <c r="N236" s="68">
        <f>SUBTOTAL(109,Table224578910112345678910111213[PEMBULATAN])</f>
        <v>4728.2017500000029</v>
      </c>
      <c r="O236" s="121">
        <f>SUM(P3:P235)</f>
        <v>11962350.4275</v>
      </c>
      <c r="P236" s="122"/>
    </row>
    <row r="237" spans="1:16" ht="18" customHeight="1" x14ac:dyDescent="0.2">
      <c r="A237" s="86"/>
      <c r="B237" s="56" t="s">
        <v>42</v>
      </c>
      <c r="C237" s="55"/>
      <c r="D237" s="57" t="s">
        <v>43</v>
      </c>
      <c r="E237" s="86"/>
      <c r="F237" s="86"/>
      <c r="G237" s="86"/>
      <c r="H237" s="86"/>
      <c r="I237" s="86"/>
      <c r="J237" s="86"/>
      <c r="K237" s="86"/>
      <c r="L237" s="86"/>
      <c r="M237" s="87"/>
      <c r="N237" s="88" t="s">
        <v>51</v>
      </c>
      <c r="O237" s="89"/>
      <c r="P237" s="89">
        <f>O236*10%</f>
        <v>1196235.04275</v>
      </c>
    </row>
    <row r="238" spans="1:16" ht="18" customHeight="1" thickBot="1" x14ac:dyDescent="0.25">
      <c r="A238" s="86"/>
      <c r="B238" s="56"/>
      <c r="C238" s="55"/>
      <c r="D238" s="57"/>
      <c r="E238" s="86"/>
      <c r="F238" s="86"/>
      <c r="G238" s="86"/>
      <c r="H238" s="86"/>
      <c r="I238" s="86"/>
      <c r="J238" s="86"/>
      <c r="K238" s="86"/>
      <c r="L238" s="86"/>
      <c r="M238" s="87"/>
      <c r="N238" s="90" t="s">
        <v>52</v>
      </c>
      <c r="O238" s="91"/>
      <c r="P238" s="91">
        <f>O236-P237</f>
        <v>10766115.384750001</v>
      </c>
    </row>
    <row r="239" spans="1:16" ht="18" customHeight="1" x14ac:dyDescent="0.2">
      <c r="A239" s="11"/>
      <c r="H239" s="63"/>
      <c r="N239" s="62" t="s">
        <v>31</v>
      </c>
      <c r="P239" s="69">
        <f>P238*1%</f>
        <v>107661.15384750001</v>
      </c>
    </row>
    <row r="240" spans="1:16" ht="18" customHeight="1" thickBot="1" x14ac:dyDescent="0.25">
      <c r="A240" s="11"/>
      <c r="H240" s="63"/>
      <c r="N240" s="62" t="s">
        <v>53</v>
      </c>
      <c r="P240" s="71">
        <f>P238*2%</f>
        <v>215322.30769500002</v>
      </c>
    </row>
    <row r="241" spans="1:16" ht="18" customHeight="1" x14ac:dyDescent="0.2">
      <c r="A241" s="11"/>
      <c r="H241" s="63"/>
      <c r="N241" s="66" t="s">
        <v>32</v>
      </c>
      <c r="O241" s="67"/>
      <c r="P241" s="70">
        <f>P238+P239-P240</f>
        <v>10658454.230902502</v>
      </c>
    </row>
    <row r="243" spans="1:16" x14ac:dyDescent="0.2">
      <c r="A243" s="11"/>
      <c r="H243" s="63"/>
      <c r="P243" s="71"/>
    </row>
    <row r="244" spans="1:16" x14ac:dyDescent="0.2">
      <c r="A244" s="11"/>
      <c r="H244" s="63"/>
      <c r="O244" s="58"/>
      <c r="P244" s="71"/>
    </row>
    <row r="245" spans="1:16" s="3" customFormat="1" x14ac:dyDescent="0.25">
      <c r="A245" s="11"/>
      <c r="B245" s="2"/>
      <c r="C245" s="2"/>
      <c r="E245" s="12"/>
      <c r="H245" s="63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3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3"/>
      <c r="N247" s="15"/>
      <c r="O247" s="15"/>
      <c r="P247" s="15"/>
    </row>
    <row r="248" spans="1:16" s="3" customFormat="1" x14ac:dyDescent="0.25">
      <c r="A248" s="11"/>
      <c r="B248" s="2"/>
      <c r="C248" s="2"/>
      <c r="E248" s="12"/>
      <c r="H248" s="63"/>
      <c r="N248" s="15"/>
      <c r="O248" s="15"/>
      <c r="P248" s="15"/>
    </row>
    <row r="249" spans="1:16" s="3" customFormat="1" x14ac:dyDescent="0.25">
      <c r="A249" s="11"/>
      <c r="B249" s="2"/>
      <c r="C249" s="2"/>
      <c r="E249" s="12"/>
      <c r="H249" s="63"/>
      <c r="N249" s="15"/>
      <c r="O249" s="15"/>
      <c r="P249" s="15"/>
    </row>
    <row r="250" spans="1:16" s="3" customFormat="1" x14ac:dyDescent="0.25">
      <c r="A250" s="11"/>
      <c r="B250" s="2"/>
      <c r="C250" s="2"/>
      <c r="E250" s="12"/>
      <c r="H250" s="63"/>
      <c r="N250" s="15"/>
      <c r="O250" s="15"/>
      <c r="P250" s="15"/>
    </row>
    <row r="251" spans="1:16" s="3" customFormat="1" x14ac:dyDescent="0.25">
      <c r="A251" s="11"/>
      <c r="B251" s="2"/>
      <c r="C251" s="2"/>
      <c r="E251" s="12"/>
      <c r="H251" s="63"/>
      <c r="N251" s="15"/>
      <c r="O251" s="15"/>
      <c r="P251" s="15"/>
    </row>
    <row r="252" spans="1:16" s="3" customFormat="1" x14ac:dyDescent="0.25">
      <c r="A252" s="11"/>
      <c r="B252" s="2"/>
      <c r="C252" s="2"/>
      <c r="E252" s="12"/>
      <c r="H252" s="63"/>
      <c r="N252" s="15"/>
      <c r="O252" s="15"/>
      <c r="P252" s="15"/>
    </row>
    <row r="253" spans="1:16" s="3" customFormat="1" x14ac:dyDescent="0.25">
      <c r="A253" s="11"/>
      <c r="B253" s="2"/>
      <c r="C253" s="2"/>
      <c r="E253" s="12"/>
      <c r="H253" s="63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3"/>
      <c r="N254" s="15"/>
      <c r="O254" s="15"/>
      <c r="P254" s="15"/>
    </row>
    <row r="255" spans="1:16" s="3" customFormat="1" x14ac:dyDescent="0.25">
      <c r="A255" s="11"/>
      <c r="B255" s="2"/>
      <c r="C255" s="2"/>
      <c r="E255" s="12"/>
      <c r="H255" s="63"/>
      <c r="N255" s="15"/>
      <c r="O255" s="15"/>
      <c r="P255" s="15"/>
    </row>
    <row r="256" spans="1:16" s="3" customFormat="1" x14ac:dyDescent="0.25">
      <c r="A256" s="11"/>
      <c r="B256" s="2"/>
      <c r="C256" s="2"/>
      <c r="E256" s="12"/>
      <c r="H256" s="63"/>
      <c r="N256" s="15"/>
      <c r="O256" s="15"/>
      <c r="P256" s="15"/>
    </row>
  </sheetData>
  <mergeCells count="2">
    <mergeCell ref="A236:L236"/>
    <mergeCell ref="O236:P236"/>
  </mergeCells>
  <conditionalFormatting sqref="B3">
    <cfRule type="duplicateValues" dxfId="691" priority="2"/>
  </conditionalFormatting>
  <conditionalFormatting sqref="B4">
    <cfRule type="duplicateValues" dxfId="690" priority="1"/>
  </conditionalFormatting>
  <conditionalFormatting sqref="B5:B235">
    <cfRule type="duplicateValues" dxfId="689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405813</v>
      </c>
      <c r="B3" s="74" t="s">
        <v>1279</v>
      </c>
      <c r="C3" s="9" t="s">
        <v>1280</v>
      </c>
      <c r="D3" s="76" t="s">
        <v>126</v>
      </c>
      <c r="E3" s="13">
        <v>44534</v>
      </c>
      <c r="F3" s="76" t="s">
        <v>127</v>
      </c>
      <c r="G3" s="13">
        <v>44539</v>
      </c>
      <c r="H3" s="10" t="s">
        <v>1278</v>
      </c>
      <c r="I3" s="1">
        <v>73</v>
      </c>
      <c r="J3" s="1">
        <v>51</v>
      </c>
      <c r="K3" s="1">
        <v>20</v>
      </c>
      <c r="L3" s="1">
        <v>12</v>
      </c>
      <c r="M3" s="80">
        <v>18.614999999999998</v>
      </c>
      <c r="N3" s="96">
        <v>18.614999999999998</v>
      </c>
      <c r="O3" s="64">
        <v>2530</v>
      </c>
      <c r="P3" s="65">
        <f>Table22457891011234567891011121314[[#This Row],[PEMBULATAN]]*O3</f>
        <v>47095.95</v>
      </c>
    </row>
    <row r="4" spans="1:16" ht="22.5" customHeight="1" x14ac:dyDescent="0.2">
      <c r="A4" s="118" t="s">
        <v>30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0"/>
      <c r="M4" s="79">
        <f>SUBTOTAL(109,Table22457891011234567891011121314[KG VOLUME])</f>
        <v>18.614999999999998</v>
      </c>
      <c r="N4" s="68">
        <f>SUM(N3:N3)</f>
        <v>18.614999999999998</v>
      </c>
      <c r="O4" s="121">
        <f>SUM(P3:P3)</f>
        <v>47095.95</v>
      </c>
      <c r="P4" s="122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4709.5950000000003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42386.354999999996</v>
      </c>
    </row>
    <row r="7" spans="1:16" ht="18" customHeight="1" x14ac:dyDescent="0.2">
      <c r="A7" s="11"/>
      <c r="H7" s="63"/>
      <c r="N7" s="62" t="s">
        <v>31</v>
      </c>
      <c r="P7" s="69">
        <f>P6*1%</f>
        <v>423.86354999999998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847.72709999999995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41962.491450000001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67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1"/>
  <sheetViews>
    <sheetView zoomScale="110" zoomScaleNormal="110" workbookViewId="0">
      <pane xSplit="3" ySplit="2" topLeftCell="D63" activePane="bottomRight" state="frozen"/>
      <selection pane="topRight" activeCell="B1" sqref="B1"/>
      <selection pane="bottomLeft" activeCell="A3" sqref="A3"/>
      <selection pane="bottomRight" activeCell="M70" sqref="M7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406112</v>
      </c>
      <c r="B3" s="74" t="s">
        <v>1281</v>
      </c>
      <c r="C3" s="9" t="s">
        <v>1282</v>
      </c>
      <c r="D3" s="76" t="s">
        <v>126</v>
      </c>
      <c r="E3" s="13">
        <v>44535</v>
      </c>
      <c r="F3" s="76" t="s">
        <v>127</v>
      </c>
      <c r="G3" s="13">
        <v>44539</v>
      </c>
      <c r="H3" s="10" t="s">
        <v>1278</v>
      </c>
      <c r="I3" s="1">
        <v>65</v>
      </c>
      <c r="J3" s="1">
        <v>42</v>
      </c>
      <c r="K3" s="1">
        <v>25</v>
      </c>
      <c r="L3" s="1">
        <v>16</v>
      </c>
      <c r="M3" s="80">
        <v>17.0625</v>
      </c>
      <c r="N3" s="96">
        <v>17.0625</v>
      </c>
      <c r="O3" s="64">
        <v>2530</v>
      </c>
      <c r="P3" s="65">
        <f>Table2245789101123456789101112131415[[#This Row],[PEMBULATAN]]*O3</f>
        <v>43168.125</v>
      </c>
    </row>
    <row r="4" spans="1:16" ht="26.25" customHeight="1" x14ac:dyDescent="0.2">
      <c r="A4" s="14"/>
      <c r="B4" s="75"/>
      <c r="C4" s="9" t="s">
        <v>1283</v>
      </c>
      <c r="D4" s="76" t="s">
        <v>126</v>
      </c>
      <c r="E4" s="13">
        <v>44535</v>
      </c>
      <c r="F4" s="76" t="s">
        <v>127</v>
      </c>
      <c r="G4" s="13">
        <v>44539</v>
      </c>
      <c r="H4" s="10" t="s">
        <v>1278</v>
      </c>
      <c r="I4" s="1">
        <v>46</v>
      </c>
      <c r="J4" s="1">
        <v>34</v>
      </c>
      <c r="K4" s="1">
        <v>12</v>
      </c>
      <c r="L4" s="1">
        <v>3</v>
      </c>
      <c r="M4" s="80">
        <v>4.6920000000000002</v>
      </c>
      <c r="N4" s="96">
        <v>4.6920000000000002</v>
      </c>
      <c r="O4" s="64">
        <v>2530</v>
      </c>
      <c r="P4" s="65">
        <f>Table2245789101123456789101112131415[[#This Row],[PEMBULATAN]]*O4</f>
        <v>11870.76</v>
      </c>
    </row>
    <row r="5" spans="1:16" ht="26.25" customHeight="1" x14ac:dyDescent="0.2">
      <c r="A5" s="14"/>
      <c r="B5" s="14"/>
      <c r="C5" s="9" t="s">
        <v>1284</v>
      </c>
      <c r="D5" s="76" t="s">
        <v>126</v>
      </c>
      <c r="E5" s="13">
        <v>44535</v>
      </c>
      <c r="F5" s="76" t="s">
        <v>127</v>
      </c>
      <c r="G5" s="13">
        <v>44539</v>
      </c>
      <c r="H5" s="10" t="s">
        <v>1278</v>
      </c>
      <c r="I5" s="1">
        <v>90</v>
      </c>
      <c r="J5" s="1">
        <v>55</v>
      </c>
      <c r="K5" s="1">
        <v>24</v>
      </c>
      <c r="L5" s="1">
        <v>5</v>
      </c>
      <c r="M5" s="80">
        <v>29.7</v>
      </c>
      <c r="N5" s="96">
        <v>29.7</v>
      </c>
      <c r="O5" s="64">
        <v>2530</v>
      </c>
      <c r="P5" s="65">
        <f>Table2245789101123456789101112131415[[#This Row],[PEMBULATAN]]*O5</f>
        <v>75141</v>
      </c>
    </row>
    <row r="6" spans="1:16" ht="26.25" customHeight="1" x14ac:dyDescent="0.2">
      <c r="A6" s="14"/>
      <c r="B6" s="14"/>
      <c r="C6" s="73" t="s">
        <v>1285</v>
      </c>
      <c r="D6" s="78" t="s">
        <v>126</v>
      </c>
      <c r="E6" s="13">
        <v>44535</v>
      </c>
      <c r="F6" s="76" t="s">
        <v>127</v>
      </c>
      <c r="G6" s="13">
        <v>44539</v>
      </c>
      <c r="H6" s="77" t="s">
        <v>1278</v>
      </c>
      <c r="I6" s="16">
        <v>77</v>
      </c>
      <c r="J6" s="16">
        <v>56</v>
      </c>
      <c r="K6" s="16">
        <v>23</v>
      </c>
      <c r="L6" s="16">
        <v>16</v>
      </c>
      <c r="M6" s="81">
        <v>24.794</v>
      </c>
      <c r="N6" s="96">
        <v>24.794</v>
      </c>
      <c r="O6" s="64">
        <v>2530</v>
      </c>
      <c r="P6" s="65">
        <f>Table2245789101123456789101112131415[[#This Row],[PEMBULATAN]]*O6</f>
        <v>62728.82</v>
      </c>
    </row>
    <row r="7" spans="1:16" ht="26.25" customHeight="1" x14ac:dyDescent="0.2">
      <c r="A7" s="14"/>
      <c r="B7" s="14"/>
      <c r="C7" s="73" t="s">
        <v>1286</v>
      </c>
      <c r="D7" s="78" t="s">
        <v>126</v>
      </c>
      <c r="E7" s="13">
        <v>44535</v>
      </c>
      <c r="F7" s="76" t="s">
        <v>127</v>
      </c>
      <c r="G7" s="13">
        <v>44539</v>
      </c>
      <c r="H7" s="77" t="s">
        <v>1278</v>
      </c>
      <c r="I7" s="16">
        <v>77</v>
      </c>
      <c r="J7" s="16">
        <v>63</v>
      </c>
      <c r="K7" s="16">
        <v>23</v>
      </c>
      <c r="L7" s="16">
        <v>7</v>
      </c>
      <c r="M7" s="81">
        <v>27.893249999999998</v>
      </c>
      <c r="N7" s="96">
        <v>27.893249999999998</v>
      </c>
      <c r="O7" s="64">
        <v>2530</v>
      </c>
      <c r="P7" s="65">
        <f>Table2245789101123456789101112131415[[#This Row],[PEMBULATAN]]*O7</f>
        <v>70569.922500000001</v>
      </c>
    </row>
    <row r="8" spans="1:16" ht="26.25" customHeight="1" x14ac:dyDescent="0.2">
      <c r="A8" s="14"/>
      <c r="B8" s="14"/>
      <c r="C8" s="73" t="s">
        <v>1287</v>
      </c>
      <c r="D8" s="78" t="s">
        <v>126</v>
      </c>
      <c r="E8" s="13">
        <v>44535</v>
      </c>
      <c r="F8" s="76" t="s">
        <v>127</v>
      </c>
      <c r="G8" s="13">
        <v>44539</v>
      </c>
      <c r="H8" s="77" t="s">
        <v>1278</v>
      </c>
      <c r="I8" s="16">
        <v>55</v>
      </c>
      <c r="J8" s="16">
        <v>34</v>
      </c>
      <c r="K8" s="16">
        <v>21</v>
      </c>
      <c r="L8" s="16">
        <v>6</v>
      </c>
      <c r="M8" s="81">
        <v>9.8175000000000008</v>
      </c>
      <c r="N8" s="96">
        <v>9.8175000000000008</v>
      </c>
      <c r="O8" s="64">
        <v>2530</v>
      </c>
      <c r="P8" s="65">
        <f>Table2245789101123456789101112131415[[#This Row],[PEMBULATAN]]*O8</f>
        <v>24838.275000000001</v>
      </c>
    </row>
    <row r="9" spans="1:16" ht="26.25" customHeight="1" x14ac:dyDescent="0.2">
      <c r="A9" s="14"/>
      <c r="B9" s="14"/>
      <c r="C9" s="73" t="s">
        <v>1288</v>
      </c>
      <c r="D9" s="78" t="s">
        <v>126</v>
      </c>
      <c r="E9" s="13">
        <v>44535</v>
      </c>
      <c r="F9" s="76" t="s">
        <v>127</v>
      </c>
      <c r="G9" s="13">
        <v>44539</v>
      </c>
      <c r="H9" s="77" t="s">
        <v>1278</v>
      </c>
      <c r="I9" s="16">
        <v>45</v>
      </c>
      <c r="J9" s="16">
        <v>23</v>
      </c>
      <c r="K9" s="16">
        <v>21</v>
      </c>
      <c r="L9" s="16">
        <v>6</v>
      </c>
      <c r="M9" s="81">
        <v>5.4337499999999999</v>
      </c>
      <c r="N9" s="96">
        <v>7</v>
      </c>
      <c r="O9" s="64">
        <v>2530</v>
      </c>
      <c r="P9" s="65">
        <f>Table2245789101123456789101112131415[[#This Row],[PEMBULATAN]]*O9</f>
        <v>17710</v>
      </c>
    </row>
    <row r="10" spans="1:16" ht="26.25" customHeight="1" x14ac:dyDescent="0.2">
      <c r="A10" s="14"/>
      <c r="B10" s="14"/>
      <c r="C10" s="73" t="s">
        <v>1289</v>
      </c>
      <c r="D10" s="78" t="s">
        <v>126</v>
      </c>
      <c r="E10" s="13">
        <v>44535</v>
      </c>
      <c r="F10" s="76" t="s">
        <v>127</v>
      </c>
      <c r="G10" s="13">
        <v>44539</v>
      </c>
      <c r="H10" s="77" t="s">
        <v>1278</v>
      </c>
      <c r="I10" s="16">
        <v>67</v>
      </c>
      <c r="J10" s="16">
        <v>22</v>
      </c>
      <c r="K10" s="16">
        <v>43</v>
      </c>
      <c r="L10" s="16">
        <v>14</v>
      </c>
      <c r="M10" s="81">
        <v>15.845499999999999</v>
      </c>
      <c r="N10" s="96">
        <v>15.845499999999999</v>
      </c>
      <c r="O10" s="64">
        <v>2530</v>
      </c>
      <c r="P10" s="65">
        <f>Table2245789101123456789101112131415[[#This Row],[PEMBULATAN]]*O10</f>
        <v>40089.114999999998</v>
      </c>
    </row>
    <row r="11" spans="1:16" ht="26.25" customHeight="1" x14ac:dyDescent="0.2">
      <c r="A11" s="14"/>
      <c r="B11" s="14"/>
      <c r="C11" s="73" t="s">
        <v>1290</v>
      </c>
      <c r="D11" s="78" t="s">
        <v>126</v>
      </c>
      <c r="E11" s="13">
        <v>44535</v>
      </c>
      <c r="F11" s="76" t="s">
        <v>127</v>
      </c>
      <c r="G11" s="13">
        <v>44539</v>
      </c>
      <c r="H11" s="77" t="s">
        <v>1278</v>
      </c>
      <c r="I11" s="16">
        <v>86</v>
      </c>
      <c r="J11" s="16">
        <v>75</v>
      </c>
      <c r="K11" s="16">
        <v>43</v>
      </c>
      <c r="L11" s="16">
        <v>20</v>
      </c>
      <c r="M11" s="81">
        <v>69.337500000000006</v>
      </c>
      <c r="N11" s="96">
        <v>70</v>
      </c>
      <c r="O11" s="64">
        <v>2530</v>
      </c>
      <c r="P11" s="65">
        <f>Table2245789101123456789101112131415[[#This Row],[PEMBULATAN]]*O11</f>
        <v>177100</v>
      </c>
    </row>
    <row r="12" spans="1:16" ht="26.25" customHeight="1" x14ac:dyDescent="0.2">
      <c r="A12" s="14"/>
      <c r="B12" s="14"/>
      <c r="C12" s="73" t="s">
        <v>1291</v>
      </c>
      <c r="D12" s="78" t="s">
        <v>126</v>
      </c>
      <c r="E12" s="13">
        <v>44535</v>
      </c>
      <c r="F12" s="76" t="s">
        <v>127</v>
      </c>
      <c r="G12" s="13">
        <v>44539</v>
      </c>
      <c r="H12" s="77" t="s">
        <v>1278</v>
      </c>
      <c r="I12" s="16">
        <v>75</v>
      </c>
      <c r="J12" s="16">
        <v>55</v>
      </c>
      <c r="K12" s="16">
        <v>24</v>
      </c>
      <c r="L12" s="16">
        <v>14</v>
      </c>
      <c r="M12" s="81">
        <v>24.75</v>
      </c>
      <c r="N12" s="96">
        <v>24.75</v>
      </c>
      <c r="O12" s="64">
        <v>2530</v>
      </c>
      <c r="P12" s="65">
        <f>Table2245789101123456789101112131415[[#This Row],[PEMBULATAN]]*O12</f>
        <v>62617.5</v>
      </c>
    </row>
    <row r="13" spans="1:16" ht="26.25" customHeight="1" x14ac:dyDescent="0.2">
      <c r="A13" s="14"/>
      <c r="B13" s="14"/>
      <c r="C13" s="73" t="s">
        <v>1292</v>
      </c>
      <c r="D13" s="78" t="s">
        <v>126</v>
      </c>
      <c r="E13" s="13">
        <v>44535</v>
      </c>
      <c r="F13" s="76" t="s">
        <v>127</v>
      </c>
      <c r="G13" s="13">
        <v>44539</v>
      </c>
      <c r="H13" s="77" t="s">
        <v>1278</v>
      </c>
      <c r="I13" s="16">
        <v>94</v>
      </c>
      <c r="J13" s="16">
        <v>57</v>
      </c>
      <c r="K13" s="16">
        <v>34</v>
      </c>
      <c r="L13" s="16">
        <v>10</v>
      </c>
      <c r="M13" s="81">
        <v>45.542999999999999</v>
      </c>
      <c r="N13" s="96">
        <v>45.542999999999999</v>
      </c>
      <c r="O13" s="64">
        <v>2530</v>
      </c>
      <c r="P13" s="65">
        <f>Table2245789101123456789101112131415[[#This Row],[PEMBULATAN]]*O13</f>
        <v>115223.79</v>
      </c>
    </row>
    <row r="14" spans="1:16" ht="26.25" customHeight="1" x14ac:dyDescent="0.2">
      <c r="A14" s="14"/>
      <c r="B14" s="14"/>
      <c r="C14" s="73" t="s">
        <v>1293</v>
      </c>
      <c r="D14" s="78" t="s">
        <v>126</v>
      </c>
      <c r="E14" s="13">
        <v>44535</v>
      </c>
      <c r="F14" s="76" t="s">
        <v>127</v>
      </c>
      <c r="G14" s="13">
        <v>44539</v>
      </c>
      <c r="H14" s="77" t="s">
        <v>1278</v>
      </c>
      <c r="I14" s="16">
        <v>63</v>
      </c>
      <c r="J14" s="16">
        <v>44</v>
      </c>
      <c r="K14" s="16">
        <v>23</v>
      </c>
      <c r="L14" s="16">
        <v>10</v>
      </c>
      <c r="M14" s="81">
        <v>15.939</v>
      </c>
      <c r="N14" s="96">
        <v>15.939</v>
      </c>
      <c r="O14" s="64">
        <v>2530</v>
      </c>
      <c r="P14" s="65">
        <f>Table2245789101123456789101112131415[[#This Row],[PEMBULATAN]]*O14</f>
        <v>40325.67</v>
      </c>
    </row>
    <row r="15" spans="1:16" ht="26.25" customHeight="1" x14ac:dyDescent="0.2">
      <c r="A15" s="14"/>
      <c r="B15" s="14"/>
      <c r="C15" s="73" t="s">
        <v>1294</v>
      </c>
      <c r="D15" s="78" t="s">
        <v>126</v>
      </c>
      <c r="E15" s="13">
        <v>44535</v>
      </c>
      <c r="F15" s="76" t="s">
        <v>127</v>
      </c>
      <c r="G15" s="13">
        <v>44539</v>
      </c>
      <c r="H15" s="77" t="s">
        <v>1278</v>
      </c>
      <c r="I15" s="16">
        <v>98</v>
      </c>
      <c r="J15" s="16">
        <v>67</v>
      </c>
      <c r="K15" s="16">
        <v>25</v>
      </c>
      <c r="L15" s="16">
        <v>13</v>
      </c>
      <c r="M15" s="81">
        <v>41.037500000000001</v>
      </c>
      <c r="N15" s="96">
        <v>41.037500000000001</v>
      </c>
      <c r="O15" s="64">
        <v>2530</v>
      </c>
      <c r="P15" s="65">
        <f>Table2245789101123456789101112131415[[#This Row],[PEMBULATAN]]*O15</f>
        <v>103824.875</v>
      </c>
    </row>
    <row r="16" spans="1:16" ht="26.25" customHeight="1" x14ac:dyDescent="0.2">
      <c r="A16" s="14"/>
      <c r="B16" s="14"/>
      <c r="C16" s="73" t="s">
        <v>1295</v>
      </c>
      <c r="D16" s="78" t="s">
        <v>126</v>
      </c>
      <c r="E16" s="13">
        <v>44535</v>
      </c>
      <c r="F16" s="76" t="s">
        <v>127</v>
      </c>
      <c r="G16" s="13">
        <v>44539</v>
      </c>
      <c r="H16" s="77" t="s">
        <v>1278</v>
      </c>
      <c r="I16" s="16">
        <v>90</v>
      </c>
      <c r="J16" s="16">
        <v>65</v>
      </c>
      <c r="K16" s="16">
        <v>28</v>
      </c>
      <c r="L16" s="16">
        <v>12</v>
      </c>
      <c r="M16" s="81">
        <v>40.950000000000003</v>
      </c>
      <c r="N16" s="96">
        <v>40.950000000000003</v>
      </c>
      <c r="O16" s="64">
        <v>2530</v>
      </c>
      <c r="P16" s="65">
        <f>Table2245789101123456789101112131415[[#This Row],[PEMBULATAN]]*O16</f>
        <v>103603.5</v>
      </c>
    </row>
    <row r="17" spans="1:16" ht="26.25" customHeight="1" x14ac:dyDescent="0.2">
      <c r="A17" s="14"/>
      <c r="B17" s="14"/>
      <c r="C17" s="73" t="s">
        <v>1296</v>
      </c>
      <c r="D17" s="78" t="s">
        <v>126</v>
      </c>
      <c r="E17" s="13">
        <v>44535</v>
      </c>
      <c r="F17" s="76" t="s">
        <v>127</v>
      </c>
      <c r="G17" s="13">
        <v>44539</v>
      </c>
      <c r="H17" s="77" t="s">
        <v>1278</v>
      </c>
      <c r="I17" s="16">
        <v>80</v>
      </c>
      <c r="J17" s="16">
        <v>57</v>
      </c>
      <c r="K17" s="16">
        <v>42</v>
      </c>
      <c r="L17" s="16">
        <v>14</v>
      </c>
      <c r="M17" s="81">
        <v>47.88</v>
      </c>
      <c r="N17" s="96">
        <v>47.88</v>
      </c>
      <c r="O17" s="64">
        <v>2530</v>
      </c>
      <c r="P17" s="65">
        <f>Table2245789101123456789101112131415[[#This Row],[PEMBULATAN]]*O17</f>
        <v>121136.40000000001</v>
      </c>
    </row>
    <row r="18" spans="1:16" ht="26.25" customHeight="1" x14ac:dyDescent="0.2">
      <c r="A18" s="14"/>
      <c r="B18" s="14"/>
      <c r="C18" s="73" t="s">
        <v>1297</v>
      </c>
      <c r="D18" s="78" t="s">
        <v>126</v>
      </c>
      <c r="E18" s="13">
        <v>44535</v>
      </c>
      <c r="F18" s="76" t="s">
        <v>127</v>
      </c>
      <c r="G18" s="13">
        <v>44539</v>
      </c>
      <c r="H18" s="77" t="s">
        <v>1278</v>
      </c>
      <c r="I18" s="16">
        <v>83</v>
      </c>
      <c r="J18" s="16">
        <v>56</v>
      </c>
      <c r="K18" s="16">
        <v>35</v>
      </c>
      <c r="L18" s="16">
        <v>8</v>
      </c>
      <c r="M18" s="81">
        <v>40.67</v>
      </c>
      <c r="N18" s="96">
        <v>40.67</v>
      </c>
      <c r="O18" s="64">
        <v>2530</v>
      </c>
      <c r="P18" s="65">
        <f>Table2245789101123456789101112131415[[#This Row],[PEMBULATAN]]*O18</f>
        <v>102895.1</v>
      </c>
    </row>
    <row r="19" spans="1:16" ht="26.25" customHeight="1" x14ac:dyDescent="0.2">
      <c r="A19" s="14"/>
      <c r="B19" s="14"/>
      <c r="C19" s="73" t="s">
        <v>1298</v>
      </c>
      <c r="D19" s="78" t="s">
        <v>126</v>
      </c>
      <c r="E19" s="13">
        <v>44535</v>
      </c>
      <c r="F19" s="76" t="s">
        <v>127</v>
      </c>
      <c r="G19" s="13">
        <v>44539</v>
      </c>
      <c r="H19" s="77" t="s">
        <v>1278</v>
      </c>
      <c r="I19" s="16">
        <v>56</v>
      </c>
      <c r="J19" s="16">
        <v>40</v>
      </c>
      <c r="K19" s="16">
        <v>14</v>
      </c>
      <c r="L19" s="16">
        <v>6</v>
      </c>
      <c r="M19" s="81">
        <v>7.84</v>
      </c>
      <c r="N19" s="96">
        <v>7.84</v>
      </c>
      <c r="O19" s="64">
        <v>2530</v>
      </c>
      <c r="P19" s="65">
        <f>Table2245789101123456789101112131415[[#This Row],[PEMBULATAN]]*O19</f>
        <v>19835.2</v>
      </c>
    </row>
    <row r="20" spans="1:16" ht="26.25" customHeight="1" x14ac:dyDescent="0.2">
      <c r="A20" s="14"/>
      <c r="B20" s="14"/>
      <c r="C20" s="73" t="s">
        <v>1299</v>
      </c>
      <c r="D20" s="78" t="s">
        <v>126</v>
      </c>
      <c r="E20" s="13">
        <v>44535</v>
      </c>
      <c r="F20" s="76" t="s">
        <v>127</v>
      </c>
      <c r="G20" s="13">
        <v>44539</v>
      </c>
      <c r="H20" s="77" t="s">
        <v>1278</v>
      </c>
      <c r="I20" s="16">
        <v>72</v>
      </c>
      <c r="J20" s="16">
        <v>52</v>
      </c>
      <c r="K20" s="16">
        <v>26</v>
      </c>
      <c r="L20" s="16">
        <v>8</v>
      </c>
      <c r="M20" s="81">
        <v>24.335999999999999</v>
      </c>
      <c r="N20" s="96">
        <v>25</v>
      </c>
      <c r="O20" s="64">
        <v>2530</v>
      </c>
      <c r="P20" s="65">
        <f>Table2245789101123456789101112131415[[#This Row],[PEMBULATAN]]*O20</f>
        <v>63250</v>
      </c>
    </row>
    <row r="21" spans="1:16" ht="26.25" customHeight="1" x14ac:dyDescent="0.2">
      <c r="A21" s="14"/>
      <c r="B21" s="14"/>
      <c r="C21" s="73" t="s">
        <v>1300</v>
      </c>
      <c r="D21" s="78" t="s">
        <v>126</v>
      </c>
      <c r="E21" s="13">
        <v>44535</v>
      </c>
      <c r="F21" s="76" t="s">
        <v>127</v>
      </c>
      <c r="G21" s="13">
        <v>44539</v>
      </c>
      <c r="H21" s="77" t="s">
        <v>1278</v>
      </c>
      <c r="I21" s="16">
        <v>80</v>
      </c>
      <c r="J21" s="16">
        <v>54</v>
      </c>
      <c r="K21" s="16">
        <v>26</v>
      </c>
      <c r="L21" s="16">
        <v>7</v>
      </c>
      <c r="M21" s="81">
        <v>28.08</v>
      </c>
      <c r="N21" s="96">
        <v>28.08</v>
      </c>
      <c r="O21" s="64">
        <v>2530</v>
      </c>
      <c r="P21" s="65">
        <f>Table2245789101123456789101112131415[[#This Row],[PEMBULATAN]]*O21</f>
        <v>71042.399999999994</v>
      </c>
    </row>
    <row r="22" spans="1:16" ht="26.25" customHeight="1" x14ac:dyDescent="0.2">
      <c r="A22" s="14"/>
      <c r="B22" s="14"/>
      <c r="C22" s="73" t="s">
        <v>1301</v>
      </c>
      <c r="D22" s="78" t="s">
        <v>126</v>
      </c>
      <c r="E22" s="13">
        <v>44535</v>
      </c>
      <c r="F22" s="76" t="s">
        <v>127</v>
      </c>
      <c r="G22" s="13">
        <v>44539</v>
      </c>
      <c r="H22" s="77" t="s">
        <v>1278</v>
      </c>
      <c r="I22" s="16">
        <v>64</v>
      </c>
      <c r="J22" s="16">
        <v>55</v>
      </c>
      <c r="K22" s="16">
        <v>24</v>
      </c>
      <c r="L22" s="16">
        <v>4</v>
      </c>
      <c r="M22" s="81">
        <v>21.12</v>
      </c>
      <c r="N22" s="96">
        <v>21.12</v>
      </c>
      <c r="O22" s="64">
        <v>2530</v>
      </c>
      <c r="P22" s="65">
        <f>Table2245789101123456789101112131415[[#This Row],[PEMBULATAN]]*O22</f>
        <v>53433.600000000006</v>
      </c>
    </row>
    <row r="23" spans="1:16" ht="26.25" customHeight="1" x14ac:dyDescent="0.2">
      <c r="A23" s="14"/>
      <c r="B23" s="14"/>
      <c r="C23" s="73" t="s">
        <v>1302</v>
      </c>
      <c r="D23" s="78" t="s">
        <v>126</v>
      </c>
      <c r="E23" s="13">
        <v>44535</v>
      </c>
      <c r="F23" s="76" t="s">
        <v>127</v>
      </c>
      <c r="G23" s="13">
        <v>44539</v>
      </c>
      <c r="H23" s="77" t="s">
        <v>1278</v>
      </c>
      <c r="I23" s="16">
        <v>67</v>
      </c>
      <c r="J23" s="16">
        <v>53</v>
      </c>
      <c r="K23" s="16">
        <v>34</v>
      </c>
      <c r="L23" s="16">
        <v>7</v>
      </c>
      <c r="M23" s="81">
        <v>30.183499999999999</v>
      </c>
      <c r="N23" s="96">
        <v>30.183499999999999</v>
      </c>
      <c r="O23" s="64">
        <v>2530</v>
      </c>
      <c r="P23" s="65">
        <f>Table2245789101123456789101112131415[[#This Row],[PEMBULATAN]]*O23</f>
        <v>76364.25499999999</v>
      </c>
    </row>
    <row r="24" spans="1:16" ht="26.25" customHeight="1" x14ac:dyDescent="0.2">
      <c r="A24" s="14"/>
      <c r="B24" s="14"/>
      <c r="C24" s="73" t="s">
        <v>1303</v>
      </c>
      <c r="D24" s="78" t="s">
        <v>126</v>
      </c>
      <c r="E24" s="13">
        <v>44535</v>
      </c>
      <c r="F24" s="76" t="s">
        <v>127</v>
      </c>
      <c r="G24" s="13">
        <v>44539</v>
      </c>
      <c r="H24" s="77" t="s">
        <v>1278</v>
      </c>
      <c r="I24" s="16">
        <v>96</v>
      </c>
      <c r="J24" s="16">
        <v>60</v>
      </c>
      <c r="K24" s="16">
        <v>23</v>
      </c>
      <c r="L24" s="16">
        <v>9</v>
      </c>
      <c r="M24" s="81">
        <v>33.119999999999997</v>
      </c>
      <c r="N24" s="96">
        <v>33.119999999999997</v>
      </c>
      <c r="O24" s="64">
        <v>2530</v>
      </c>
      <c r="P24" s="65">
        <f>Table2245789101123456789101112131415[[#This Row],[PEMBULATAN]]*O24</f>
        <v>83793.599999999991</v>
      </c>
    </row>
    <row r="25" spans="1:16" ht="26.25" customHeight="1" x14ac:dyDescent="0.2">
      <c r="A25" s="14"/>
      <c r="B25" s="14"/>
      <c r="C25" s="73" t="s">
        <v>1304</v>
      </c>
      <c r="D25" s="78" t="s">
        <v>126</v>
      </c>
      <c r="E25" s="13">
        <v>44535</v>
      </c>
      <c r="F25" s="76" t="s">
        <v>127</v>
      </c>
      <c r="G25" s="13">
        <v>44539</v>
      </c>
      <c r="H25" s="77" t="s">
        <v>1278</v>
      </c>
      <c r="I25" s="16">
        <v>50</v>
      </c>
      <c r="J25" s="16">
        <v>41</v>
      </c>
      <c r="K25" s="16">
        <v>23</v>
      </c>
      <c r="L25" s="16">
        <v>3</v>
      </c>
      <c r="M25" s="81">
        <v>11.7875</v>
      </c>
      <c r="N25" s="96">
        <v>11.7875</v>
      </c>
      <c r="O25" s="64">
        <v>2530</v>
      </c>
      <c r="P25" s="65">
        <f>Table2245789101123456789101112131415[[#This Row],[PEMBULATAN]]*O25</f>
        <v>29822.375</v>
      </c>
    </row>
    <row r="26" spans="1:16" ht="26.25" customHeight="1" x14ac:dyDescent="0.2">
      <c r="A26" s="14"/>
      <c r="B26" s="14"/>
      <c r="C26" s="73" t="s">
        <v>1305</v>
      </c>
      <c r="D26" s="78" t="s">
        <v>126</v>
      </c>
      <c r="E26" s="13">
        <v>44535</v>
      </c>
      <c r="F26" s="76" t="s">
        <v>127</v>
      </c>
      <c r="G26" s="13">
        <v>44539</v>
      </c>
      <c r="H26" s="77" t="s">
        <v>1278</v>
      </c>
      <c r="I26" s="16">
        <v>56</v>
      </c>
      <c r="J26" s="16">
        <v>56</v>
      </c>
      <c r="K26" s="16">
        <v>14</v>
      </c>
      <c r="L26" s="16">
        <v>7</v>
      </c>
      <c r="M26" s="81">
        <v>10.976000000000001</v>
      </c>
      <c r="N26" s="96">
        <v>10.976000000000001</v>
      </c>
      <c r="O26" s="64">
        <v>2530</v>
      </c>
      <c r="P26" s="65">
        <f>Table2245789101123456789101112131415[[#This Row],[PEMBULATAN]]*O26</f>
        <v>27769.280000000002</v>
      </c>
    </row>
    <row r="27" spans="1:16" ht="26.25" customHeight="1" x14ac:dyDescent="0.2">
      <c r="A27" s="14"/>
      <c r="B27" s="14"/>
      <c r="C27" s="73" t="s">
        <v>1306</v>
      </c>
      <c r="D27" s="78" t="s">
        <v>126</v>
      </c>
      <c r="E27" s="13">
        <v>44535</v>
      </c>
      <c r="F27" s="76" t="s">
        <v>127</v>
      </c>
      <c r="G27" s="13">
        <v>44539</v>
      </c>
      <c r="H27" s="77" t="s">
        <v>1278</v>
      </c>
      <c r="I27" s="16">
        <v>53</v>
      </c>
      <c r="J27" s="16">
        <v>43</v>
      </c>
      <c r="K27" s="16">
        <v>53</v>
      </c>
      <c r="L27" s="16">
        <v>11</v>
      </c>
      <c r="M27" s="81">
        <v>30.196750000000002</v>
      </c>
      <c r="N27" s="96">
        <v>30.196750000000002</v>
      </c>
      <c r="O27" s="64">
        <v>2530</v>
      </c>
      <c r="P27" s="65">
        <f>Table2245789101123456789101112131415[[#This Row],[PEMBULATAN]]*O27</f>
        <v>76397.777500000011</v>
      </c>
    </row>
    <row r="28" spans="1:16" ht="26.25" customHeight="1" x14ac:dyDescent="0.2">
      <c r="A28" s="14"/>
      <c r="B28" s="14"/>
      <c r="C28" s="73" t="s">
        <v>1307</v>
      </c>
      <c r="D28" s="78" t="s">
        <v>126</v>
      </c>
      <c r="E28" s="13">
        <v>44535</v>
      </c>
      <c r="F28" s="76" t="s">
        <v>127</v>
      </c>
      <c r="G28" s="13">
        <v>44539</v>
      </c>
      <c r="H28" s="77" t="s">
        <v>1278</v>
      </c>
      <c r="I28" s="16">
        <v>77</v>
      </c>
      <c r="J28" s="16">
        <v>64</v>
      </c>
      <c r="K28" s="16">
        <v>27</v>
      </c>
      <c r="L28" s="16">
        <v>6</v>
      </c>
      <c r="M28" s="81">
        <v>33.264000000000003</v>
      </c>
      <c r="N28" s="96">
        <v>33.264000000000003</v>
      </c>
      <c r="O28" s="64">
        <v>2530</v>
      </c>
      <c r="P28" s="65">
        <f>Table2245789101123456789101112131415[[#This Row],[PEMBULATAN]]*O28</f>
        <v>84157.920000000013</v>
      </c>
    </row>
    <row r="29" spans="1:16" ht="26.25" customHeight="1" x14ac:dyDescent="0.2">
      <c r="A29" s="14"/>
      <c r="B29" s="14"/>
      <c r="C29" s="73" t="s">
        <v>1308</v>
      </c>
      <c r="D29" s="78" t="s">
        <v>126</v>
      </c>
      <c r="E29" s="13">
        <v>44535</v>
      </c>
      <c r="F29" s="76" t="s">
        <v>127</v>
      </c>
      <c r="G29" s="13">
        <v>44539</v>
      </c>
      <c r="H29" s="77" t="s">
        <v>1278</v>
      </c>
      <c r="I29" s="16">
        <v>56</v>
      </c>
      <c r="J29" s="16">
        <v>50</v>
      </c>
      <c r="K29" s="16">
        <v>20</v>
      </c>
      <c r="L29" s="16">
        <v>3</v>
      </c>
      <c r="M29" s="81">
        <v>14</v>
      </c>
      <c r="N29" s="96">
        <v>14</v>
      </c>
      <c r="O29" s="64">
        <v>2530</v>
      </c>
      <c r="P29" s="65">
        <f>Table2245789101123456789101112131415[[#This Row],[PEMBULATAN]]*O29</f>
        <v>35420</v>
      </c>
    </row>
    <row r="30" spans="1:16" ht="26.25" customHeight="1" x14ac:dyDescent="0.2">
      <c r="A30" s="14"/>
      <c r="B30" s="14"/>
      <c r="C30" s="73" t="s">
        <v>1309</v>
      </c>
      <c r="D30" s="78" t="s">
        <v>126</v>
      </c>
      <c r="E30" s="13">
        <v>44535</v>
      </c>
      <c r="F30" s="76" t="s">
        <v>127</v>
      </c>
      <c r="G30" s="13">
        <v>44539</v>
      </c>
      <c r="H30" s="77" t="s">
        <v>1278</v>
      </c>
      <c r="I30" s="16">
        <v>54</v>
      </c>
      <c r="J30" s="16">
        <v>64</v>
      </c>
      <c r="K30" s="16">
        <v>25</v>
      </c>
      <c r="L30" s="16">
        <v>5</v>
      </c>
      <c r="M30" s="81">
        <v>21.6</v>
      </c>
      <c r="N30" s="96">
        <v>21.6</v>
      </c>
      <c r="O30" s="64">
        <v>2530</v>
      </c>
      <c r="P30" s="65">
        <f>Table2245789101123456789101112131415[[#This Row],[PEMBULATAN]]*O30</f>
        <v>54648</v>
      </c>
    </row>
    <row r="31" spans="1:16" ht="26.25" customHeight="1" x14ac:dyDescent="0.2">
      <c r="A31" s="14"/>
      <c r="B31" s="14"/>
      <c r="C31" s="73" t="s">
        <v>1310</v>
      </c>
      <c r="D31" s="78" t="s">
        <v>126</v>
      </c>
      <c r="E31" s="13">
        <v>44535</v>
      </c>
      <c r="F31" s="76" t="s">
        <v>127</v>
      </c>
      <c r="G31" s="13">
        <v>44539</v>
      </c>
      <c r="H31" s="77" t="s">
        <v>1278</v>
      </c>
      <c r="I31" s="16">
        <v>52</v>
      </c>
      <c r="J31" s="16">
        <v>10</v>
      </c>
      <c r="K31" s="16">
        <v>10</v>
      </c>
      <c r="L31" s="16">
        <v>1</v>
      </c>
      <c r="M31" s="81">
        <v>1.3</v>
      </c>
      <c r="N31" s="96">
        <v>2</v>
      </c>
      <c r="O31" s="64">
        <v>2530</v>
      </c>
      <c r="P31" s="65">
        <f>Table2245789101123456789101112131415[[#This Row],[PEMBULATAN]]*O31</f>
        <v>5060</v>
      </c>
    </row>
    <row r="32" spans="1:16" ht="26.25" customHeight="1" x14ac:dyDescent="0.2">
      <c r="A32" s="14"/>
      <c r="B32" s="14"/>
      <c r="C32" s="73" t="s">
        <v>1311</v>
      </c>
      <c r="D32" s="78" t="s">
        <v>126</v>
      </c>
      <c r="E32" s="13">
        <v>44535</v>
      </c>
      <c r="F32" s="76" t="s">
        <v>127</v>
      </c>
      <c r="G32" s="13">
        <v>44539</v>
      </c>
      <c r="H32" s="77" t="s">
        <v>1278</v>
      </c>
      <c r="I32" s="16">
        <v>87</v>
      </c>
      <c r="J32" s="16">
        <v>56</v>
      </c>
      <c r="K32" s="16">
        <v>33</v>
      </c>
      <c r="L32" s="16">
        <v>9</v>
      </c>
      <c r="M32" s="81">
        <v>40.194000000000003</v>
      </c>
      <c r="N32" s="96">
        <v>40.194000000000003</v>
      </c>
      <c r="O32" s="64">
        <v>2530</v>
      </c>
      <c r="P32" s="65">
        <f>Table2245789101123456789101112131415[[#This Row],[PEMBULATAN]]*O32</f>
        <v>101690.82</v>
      </c>
    </row>
    <row r="33" spans="1:16" ht="26.25" customHeight="1" x14ac:dyDescent="0.2">
      <c r="A33" s="14"/>
      <c r="B33" s="14"/>
      <c r="C33" s="73" t="s">
        <v>1312</v>
      </c>
      <c r="D33" s="78" t="s">
        <v>126</v>
      </c>
      <c r="E33" s="13">
        <v>44535</v>
      </c>
      <c r="F33" s="76" t="s">
        <v>127</v>
      </c>
      <c r="G33" s="13">
        <v>44539</v>
      </c>
      <c r="H33" s="77" t="s">
        <v>1278</v>
      </c>
      <c r="I33" s="16">
        <v>100</v>
      </c>
      <c r="J33" s="16">
        <v>56</v>
      </c>
      <c r="K33" s="16">
        <v>34</v>
      </c>
      <c r="L33" s="16">
        <v>19</v>
      </c>
      <c r="M33" s="81">
        <v>47.6</v>
      </c>
      <c r="N33" s="96">
        <v>47.6</v>
      </c>
      <c r="O33" s="64">
        <v>2530</v>
      </c>
      <c r="P33" s="65">
        <f>Table2245789101123456789101112131415[[#This Row],[PEMBULATAN]]*O33</f>
        <v>120428</v>
      </c>
    </row>
    <row r="34" spans="1:16" ht="26.25" customHeight="1" x14ac:dyDescent="0.2">
      <c r="A34" s="14"/>
      <c r="B34" s="14"/>
      <c r="C34" s="73" t="s">
        <v>1313</v>
      </c>
      <c r="D34" s="78" t="s">
        <v>126</v>
      </c>
      <c r="E34" s="13">
        <v>44535</v>
      </c>
      <c r="F34" s="76" t="s">
        <v>127</v>
      </c>
      <c r="G34" s="13">
        <v>44539</v>
      </c>
      <c r="H34" s="77" t="s">
        <v>1278</v>
      </c>
      <c r="I34" s="16">
        <v>100</v>
      </c>
      <c r="J34" s="16">
        <v>65</v>
      </c>
      <c r="K34" s="16">
        <v>23</v>
      </c>
      <c r="L34" s="16">
        <v>9</v>
      </c>
      <c r="M34" s="81">
        <v>37.375</v>
      </c>
      <c r="N34" s="96">
        <v>38</v>
      </c>
      <c r="O34" s="64">
        <v>2530</v>
      </c>
      <c r="P34" s="65">
        <f>Table2245789101123456789101112131415[[#This Row],[PEMBULATAN]]*O34</f>
        <v>96140</v>
      </c>
    </row>
    <row r="35" spans="1:16" ht="26.25" customHeight="1" x14ac:dyDescent="0.2">
      <c r="A35" s="14"/>
      <c r="B35" s="14"/>
      <c r="C35" s="73" t="s">
        <v>1314</v>
      </c>
      <c r="D35" s="78" t="s">
        <v>126</v>
      </c>
      <c r="E35" s="13">
        <v>44535</v>
      </c>
      <c r="F35" s="76" t="s">
        <v>127</v>
      </c>
      <c r="G35" s="13">
        <v>44539</v>
      </c>
      <c r="H35" s="77" t="s">
        <v>1278</v>
      </c>
      <c r="I35" s="16">
        <v>133</v>
      </c>
      <c r="J35" s="16">
        <v>35</v>
      </c>
      <c r="K35" s="16">
        <v>15</v>
      </c>
      <c r="L35" s="16">
        <v>4</v>
      </c>
      <c r="M35" s="81">
        <v>17.456250000000001</v>
      </c>
      <c r="N35" s="96">
        <v>18</v>
      </c>
      <c r="O35" s="64">
        <v>2530</v>
      </c>
      <c r="P35" s="65">
        <f>Table2245789101123456789101112131415[[#This Row],[PEMBULATAN]]*O35</f>
        <v>45540</v>
      </c>
    </row>
    <row r="36" spans="1:16" ht="26.25" customHeight="1" x14ac:dyDescent="0.2">
      <c r="A36" s="14"/>
      <c r="B36" s="14"/>
      <c r="C36" s="73" t="s">
        <v>1315</v>
      </c>
      <c r="D36" s="78" t="s">
        <v>126</v>
      </c>
      <c r="E36" s="13">
        <v>44535</v>
      </c>
      <c r="F36" s="76" t="s">
        <v>127</v>
      </c>
      <c r="G36" s="13">
        <v>44539</v>
      </c>
      <c r="H36" s="77" t="s">
        <v>1278</v>
      </c>
      <c r="I36" s="16">
        <v>90</v>
      </c>
      <c r="J36" s="16">
        <v>50</v>
      </c>
      <c r="K36" s="16">
        <v>34</v>
      </c>
      <c r="L36" s="16">
        <v>7</v>
      </c>
      <c r="M36" s="81">
        <v>38.25</v>
      </c>
      <c r="N36" s="96">
        <v>38.25</v>
      </c>
      <c r="O36" s="64">
        <v>2530</v>
      </c>
      <c r="P36" s="65">
        <f>Table2245789101123456789101112131415[[#This Row],[PEMBULATAN]]*O36</f>
        <v>96772.5</v>
      </c>
    </row>
    <row r="37" spans="1:16" ht="26.25" customHeight="1" x14ac:dyDescent="0.2">
      <c r="A37" s="14"/>
      <c r="B37" s="14"/>
      <c r="C37" s="73" t="s">
        <v>1316</v>
      </c>
      <c r="D37" s="78" t="s">
        <v>126</v>
      </c>
      <c r="E37" s="13">
        <v>44535</v>
      </c>
      <c r="F37" s="76" t="s">
        <v>127</v>
      </c>
      <c r="G37" s="13">
        <v>44539</v>
      </c>
      <c r="H37" s="77" t="s">
        <v>1278</v>
      </c>
      <c r="I37" s="16">
        <v>92</v>
      </c>
      <c r="J37" s="16">
        <v>52</v>
      </c>
      <c r="K37" s="16">
        <v>27</v>
      </c>
      <c r="L37" s="16">
        <v>8</v>
      </c>
      <c r="M37" s="81">
        <v>32.292000000000002</v>
      </c>
      <c r="N37" s="96">
        <v>32.292000000000002</v>
      </c>
      <c r="O37" s="64">
        <v>2530</v>
      </c>
      <c r="P37" s="65">
        <f>Table2245789101123456789101112131415[[#This Row],[PEMBULATAN]]*O37</f>
        <v>81698.760000000009</v>
      </c>
    </row>
    <row r="38" spans="1:16" ht="26.25" customHeight="1" x14ac:dyDescent="0.2">
      <c r="A38" s="14"/>
      <c r="B38" s="14"/>
      <c r="C38" s="73" t="s">
        <v>1317</v>
      </c>
      <c r="D38" s="78" t="s">
        <v>126</v>
      </c>
      <c r="E38" s="13">
        <v>44535</v>
      </c>
      <c r="F38" s="76" t="s">
        <v>127</v>
      </c>
      <c r="G38" s="13">
        <v>44539</v>
      </c>
      <c r="H38" s="77" t="s">
        <v>1278</v>
      </c>
      <c r="I38" s="16">
        <v>68</v>
      </c>
      <c r="J38" s="16">
        <v>43</v>
      </c>
      <c r="K38" s="16">
        <v>43</v>
      </c>
      <c r="L38" s="16">
        <v>8</v>
      </c>
      <c r="M38" s="81">
        <v>31.433</v>
      </c>
      <c r="N38" s="96">
        <v>32</v>
      </c>
      <c r="O38" s="64">
        <v>2530</v>
      </c>
      <c r="P38" s="65">
        <f>Table2245789101123456789101112131415[[#This Row],[PEMBULATAN]]*O38</f>
        <v>80960</v>
      </c>
    </row>
    <row r="39" spans="1:16" ht="26.25" customHeight="1" x14ac:dyDescent="0.2">
      <c r="A39" s="14"/>
      <c r="B39" s="14"/>
      <c r="C39" s="73" t="s">
        <v>1318</v>
      </c>
      <c r="D39" s="78" t="s">
        <v>126</v>
      </c>
      <c r="E39" s="13">
        <v>44535</v>
      </c>
      <c r="F39" s="76" t="s">
        <v>127</v>
      </c>
      <c r="G39" s="13">
        <v>44539</v>
      </c>
      <c r="H39" s="77" t="s">
        <v>1278</v>
      </c>
      <c r="I39" s="16">
        <v>78</v>
      </c>
      <c r="J39" s="16">
        <v>58</v>
      </c>
      <c r="K39" s="16">
        <v>28</v>
      </c>
      <c r="L39" s="16">
        <v>10</v>
      </c>
      <c r="M39" s="81">
        <v>31.667999999999999</v>
      </c>
      <c r="N39" s="96">
        <v>31.667999999999999</v>
      </c>
      <c r="O39" s="64">
        <v>2530</v>
      </c>
      <c r="P39" s="65">
        <f>Table2245789101123456789101112131415[[#This Row],[PEMBULATAN]]*O39</f>
        <v>80120.039999999994</v>
      </c>
    </row>
    <row r="40" spans="1:16" ht="26.25" customHeight="1" x14ac:dyDescent="0.2">
      <c r="A40" s="14"/>
      <c r="B40" s="14"/>
      <c r="C40" s="73" t="s">
        <v>1319</v>
      </c>
      <c r="D40" s="78" t="s">
        <v>126</v>
      </c>
      <c r="E40" s="13">
        <v>44535</v>
      </c>
      <c r="F40" s="76" t="s">
        <v>127</v>
      </c>
      <c r="G40" s="13">
        <v>44539</v>
      </c>
      <c r="H40" s="77" t="s">
        <v>1278</v>
      </c>
      <c r="I40" s="16">
        <v>38</v>
      </c>
      <c r="J40" s="16">
        <v>23</v>
      </c>
      <c r="K40" s="16">
        <v>17</v>
      </c>
      <c r="L40" s="16">
        <v>1</v>
      </c>
      <c r="M40" s="81">
        <v>3.7145000000000001</v>
      </c>
      <c r="N40" s="96">
        <v>3.7145000000000001</v>
      </c>
      <c r="O40" s="64">
        <v>2530</v>
      </c>
      <c r="P40" s="65">
        <f>Table2245789101123456789101112131415[[#This Row],[PEMBULATAN]]*O40</f>
        <v>9397.6849999999995</v>
      </c>
    </row>
    <row r="41" spans="1:16" ht="26.25" customHeight="1" x14ac:dyDescent="0.2">
      <c r="A41" s="14"/>
      <c r="B41" s="14"/>
      <c r="C41" s="73" t="s">
        <v>1320</v>
      </c>
      <c r="D41" s="78" t="s">
        <v>126</v>
      </c>
      <c r="E41" s="13">
        <v>44535</v>
      </c>
      <c r="F41" s="76" t="s">
        <v>127</v>
      </c>
      <c r="G41" s="13">
        <v>44539</v>
      </c>
      <c r="H41" s="77" t="s">
        <v>1278</v>
      </c>
      <c r="I41" s="16">
        <v>89</v>
      </c>
      <c r="J41" s="16">
        <v>40</v>
      </c>
      <c r="K41" s="16">
        <v>20</v>
      </c>
      <c r="L41" s="16">
        <v>8</v>
      </c>
      <c r="M41" s="81">
        <v>17.8</v>
      </c>
      <c r="N41" s="96">
        <v>17.8</v>
      </c>
      <c r="O41" s="64">
        <v>2530</v>
      </c>
      <c r="P41" s="65">
        <f>Table2245789101123456789101112131415[[#This Row],[PEMBULATAN]]*O41</f>
        <v>45034</v>
      </c>
    </row>
    <row r="42" spans="1:16" ht="26.25" customHeight="1" x14ac:dyDescent="0.2">
      <c r="A42" s="14"/>
      <c r="B42" s="14"/>
      <c r="C42" s="73" t="s">
        <v>1321</v>
      </c>
      <c r="D42" s="78" t="s">
        <v>126</v>
      </c>
      <c r="E42" s="13">
        <v>44535</v>
      </c>
      <c r="F42" s="76" t="s">
        <v>127</v>
      </c>
      <c r="G42" s="13">
        <v>44539</v>
      </c>
      <c r="H42" s="77" t="s">
        <v>1278</v>
      </c>
      <c r="I42" s="16">
        <v>110</v>
      </c>
      <c r="J42" s="16">
        <v>12</v>
      </c>
      <c r="K42" s="16">
        <v>8</v>
      </c>
      <c r="L42" s="16">
        <v>1</v>
      </c>
      <c r="M42" s="81">
        <v>2.64</v>
      </c>
      <c r="N42" s="96">
        <v>2.64</v>
      </c>
      <c r="O42" s="64">
        <v>2530</v>
      </c>
      <c r="P42" s="65">
        <f>Table2245789101123456789101112131415[[#This Row],[PEMBULATAN]]*O42</f>
        <v>6679.2000000000007</v>
      </c>
    </row>
    <row r="43" spans="1:16" ht="26.25" customHeight="1" x14ac:dyDescent="0.2">
      <c r="A43" s="14"/>
      <c r="B43" s="14"/>
      <c r="C43" s="73" t="s">
        <v>1322</v>
      </c>
      <c r="D43" s="78" t="s">
        <v>126</v>
      </c>
      <c r="E43" s="13">
        <v>44535</v>
      </c>
      <c r="F43" s="76" t="s">
        <v>127</v>
      </c>
      <c r="G43" s="13">
        <v>44539</v>
      </c>
      <c r="H43" s="77" t="s">
        <v>1278</v>
      </c>
      <c r="I43" s="16">
        <v>58</v>
      </c>
      <c r="J43" s="16">
        <v>66</v>
      </c>
      <c r="K43" s="16">
        <v>43</v>
      </c>
      <c r="L43" s="16">
        <v>33</v>
      </c>
      <c r="M43" s="81">
        <v>41.151000000000003</v>
      </c>
      <c r="N43" s="96">
        <v>41.151000000000003</v>
      </c>
      <c r="O43" s="64">
        <v>2530</v>
      </c>
      <c r="P43" s="65">
        <f>Table2245789101123456789101112131415[[#This Row],[PEMBULATAN]]*O43</f>
        <v>104112.03000000001</v>
      </c>
    </row>
    <row r="44" spans="1:16" ht="26.25" customHeight="1" x14ac:dyDescent="0.2">
      <c r="A44" s="14"/>
      <c r="B44" s="14"/>
      <c r="C44" s="73" t="s">
        <v>1323</v>
      </c>
      <c r="D44" s="78" t="s">
        <v>126</v>
      </c>
      <c r="E44" s="13">
        <v>44535</v>
      </c>
      <c r="F44" s="76" t="s">
        <v>127</v>
      </c>
      <c r="G44" s="13">
        <v>44539</v>
      </c>
      <c r="H44" s="77" t="s">
        <v>1278</v>
      </c>
      <c r="I44" s="16">
        <v>56</v>
      </c>
      <c r="J44" s="16">
        <v>37</v>
      </c>
      <c r="K44" s="16">
        <v>16</v>
      </c>
      <c r="L44" s="16">
        <v>4</v>
      </c>
      <c r="M44" s="81">
        <v>8.2880000000000003</v>
      </c>
      <c r="N44" s="96">
        <v>8.2880000000000003</v>
      </c>
      <c r="O44" s="64">
        <v>2530</v>
      </c>
      <c r="P44" s="65">
        <f>Table2245789101123456789101112131415[[#This Row],[PEMBULATAN]]*O44</f>
        <v>20968.64</v>
      </c>
    </row>
    <row r="45" spans="1:16" ht="26.25" customHeight="1" x14ac:dyDescent="0.2">
      <c r="A45" s="14"/>
      <c r="B45" s="14"/>
      <c r="C45" s="73" t="s">
        <v>1324</v>
      </c>
      <c r="D45" s="78" t="s">
        <v>126</v>
      </c>
      <c r="E45" s="13">
        <v>44535</v>
      </c>
      <c r="F45" s="76" t="s">
        <v>127</v>
      </c>
      <c r="G45" s="13">
        <v>44539</v>
      </c>
      <c r="H45" s="77" t="s">
        <v>1278</v>
      </c>
      <c r="I45" s="16">
        <v>54</v>
      </c>
      <c r="J45" s="16">
        <v>37</v>
      </c>
      <c r="K45" s="16">
        <v>20</v>
      </c>
      <c r="L45" s="16">
        <v>4</v>
      </c>
      <c r="M45" s="81">
        <v>9.99</v>
      </c>
      <c r="N45" s="96">
        <v>9.99</v>
      </c>
      <c r="O45" s="64">
        <v>2530</v>
      </c>
      <c r="P45" s="65">
        <f>Table2245789101123456789101112131415[[#This Row],[PEMBULATAN]]*O45</f>
        <v>25274.7</v>
      </c>
    </row>
    <row r="46" spans="1:16" ht="26.25" customHeight="1" x14ac:dyDescent="0.2">
      <c r="A46" s="14"/>
      <c r="B46" s="14"/>
      <c r="C46" s="73" t="s">
        <v>1325</v>
      </c>
      <c r="D46" s="78" t="s">
        <v>126</v>
      </c>
      <c r="E46" s="13">
        <v>44535</v>
      </c>
      <c r="F46" s="76" t="s">
        <v>127</v>
      </c>
      <c r="G46" s="13">
        <v>44539</v>
      </c>
      <c r="H46" s="77" t="s">
        <v>1278</v>
      </c>
      <c r="I46" s="16">
        <v>56</v>
      </c>
      <c r="J46" s="16">
        <v>44</v>
      </c>
      <c r="K46" s="16">
        <v>17</v>
      </c>
      <c r="L46" s="16">
        <v>6</v>
      </c>
      <c r="M46" s="81">
        <v>10.472</v>
      </c>
      <c r="N46" s="96">
        <v>11</v>
      </c>
      <c r="O46" s="64">
        <v>2530</v>
      </c>
      <c r="P46" s="65">
        <f>Table2245789101123456789101112131415[[#This Row],[PEMBULATAN]]*O46</f>
        <v>27830</v>
      </c>
    </row>
    <row r="47" spans="1:16" ht="26.25" customHeight="1" x14ac:dyDescent="0.2">
      <c r="A47" s="14"/>
      <c r="B47" s="14"/>
      <c r="C47" s="73" t="s">
        <v>1326</v>
      </c>
      <c r="D47" s="78" t="s">
        <v>126</v>
      </c>
      <c r="E47" s="13">
        <v>44535</v>
      </c>
      <c r="F47" s="76" t="s">
        <v>127</v>
      </c>
      <c r="G47" s="13">
        <v>44539</v>
      </c>
      <c r="H47" s="77" t="s">
        <v>1278</v>
      </c>
      <c r="I47" s="16">
        <v>100</v>
      </c>
      <c r="J47" s="16">
        <v>62</v>
      </c>
      <c r="K47" s="16">
        <v>25</v>
      </c>
      <c r="L47" s="16">
        <v>10</v>
      </c>
      <c r="M47" s="81">
        <v>38.75</v>
      </c>
      <c r="N47" s="96">
        <v>38.75</v>
      </c>
      <c r="O47" s="64">
        <v>2530</v>
      </c>
      <c r="P47" s="65">
        <f>Table2245789101123456789101112131415[[#This Row],[PEMBULATAN]]*O47</f>
        <v>98037.5</v>
      </c>
    </row>
    <row r="48" spans="1:16" ht="26.25" customHeight="1" x14ac:dyDescent="0.2">
      <c r="A48" s="14"/>
      <c r="B48" s="14"/>
      <c r="C48" s="73" t="s">
        <v>1327</v>
      </c>
      <c r="D48" s="78" t="s">
        <v>126</v>
      </c>
      <c r="E48" s="13">
        <v>44535</v>
      </c>
      <c r="F48" s="76" t="s">
        <v>127</v>
      </c>
      <c r="G48" s="13">
        <v>44539</v>
      </c>
      <c r="H48" s="77" t="s">
        <v>1278</v>
      </c>
      <c r="I48" s="16">
        <v>98</v>
      </c>
      <c r="J48" s="16">
        <v>59</v>
      </c>
      <c r="K48" s="16">
        <v>27</v>
      </c>
      <c r="L48" s="16">
        <v>22</v>
      </c>
      <c r="M48" s="81">
        <v>39.028500000000001</v>
      </c>
      <c r="N48" s="96">
        <v>39.028500000000001</v>
      </c>
      <c r="O48" s="64">
        <v>2530</v>
      </c>
      <c r="P48" s="65">
        <f>Table2245789101123456789101112131415[[#This Row],[PEMBULATAN]]*O48</f>
        <v>98742.104999999996</v>
      </c>
    </row>
    <row r="49" spans="1:16" ht="26.25" customHeight="1" x14ac:dyDescent="0.2">
      <c r="A49" s="14"/>
      <c r="B49" s="14"/>
      <c r="C49" s="73" t="s">
        <v>1328</v>
      </c>
      <c r="D49" s="78" t="s">
        <v>126</v>
      </c>
      <c r="E49" s="13">
        <v>44535</v>
      </c>
      <c r="F49" s="76" t="s">
        <v>127</v>
      </c>
      <c r="G49" s="13">
        <v>44539</v>
      </c>
      <c r="H49" s="77" t="s">
        <v>1278</v>
      </c>
      <c r="I49" s="16">
        <v>102</v>
      </c>
      <c r="J49" s="16">
        <v>32</v>
      </c>
      <c r="K49" s="16">
        <v>15</v>
      </c>
      <c r="L49" s="16">
        <v>10</v>
      </c>
      <c r="M49" s="81">
        <v>12.24</v>
      </c>
      <c r="N49" s="96">
        <v>12.24</v>
      </c>
      <c r="O49" s="64">
        <v>2530</v>
      </c>
      <c r="P49" s="65">
        <f>Table2245789101123456789101112131415[[#This Row],[PEMBULATAN]]*O49</f>
        <v>30967.200000000001</v>
      </c>
    </row>
    <row r="50" spans="1:16" ht="26.25" customHeight="1" x14ac:dyDescent="0.2">
      <c r="A50" s="14"/>
      <c r="B50" s="14"/>
      <c r="C50" s="73" t="s">
        <v>1329</v>
      </c>
      <c r="D50" s="78" t="s">
        <v>126</v>
      </c>
      <c r="E50" s="13">
        <v>44535</v>
      </c>
      <c r="F50" s="76" t="s">
        <v>127</v>
      </c>
      <c r="G50" s="13">
        <v>44539</v>
      </c>
      <c r="H50" s="77" t="s">
        <v>1278</v>
      </c>
      <c r="I50" s="16">
        <v>110</v>
      </c>
      <c r="J50" s="16">
        <v>52</v>
      </c>
      <c r="K50" s="16">
        <v>22</v>
      </c>
      <c r="L50" s="16">
        <v>16</v>
      </c>
      <c r="M50" s="81">
        <v>31.46</v>
      </c>
      <c r="N50" s="96">
        <v>14</v>
      </c>
      <c r="O50" s="64">
        <v>2530</v>
      </c>
      <c r="P50" s="65">
        <f>Table2245789101123456789101112131415[[#This Row],[PEMBULATAN]]*O50</f>
        <v>35420</v>
      </c>
    </row>
    <row r="51" spans="1:16" ht="26.25" customHeight="1" x14ac:dyDescent="0.2">
      <c r="A51" s="14"/>
      <c r="B51" s="14"/>
      <c r="C51" s="73" t="s">
        <v>1330</v>
      </c>
      <c r="D51" s="78" t="s">
        <v>126</v>
      </c>
      <c r="E51" s="13">
        <v>44535</v>
      </c>
      <c r="F51" s="76" t="s">
        <v>127</v>
      </c>
      <c r="G51" s="13">
        <v>44539</v>
      </c>
      <c r="H51" s="77" t="s">
        <v>1278</v>
      </c>
      <c r="I51" s="16">
        <v>144</v>
      </c>
      <c r="J51" s="16">
        <v>52</v>
      </c>
      <c r="K51" s="16">
        <v>25</v>
      </c>
      <c r="L51" s="16">
        <v>6</v>
      </c>
      <c r="M51" s="81">
        <v>46.8</v>
      </c>
      <c r="N51" s="96">
        <v>46.8</v>
      </c>
      <c r="O51" s="64">
        <v>2530</v>
      </c>
      <c r="P51" s="65">
        <f>Table2245789101123456789101112131415[[#This Row],[PEMBULATAN]]*O51</f>
        <v>118404</v>
      </c>
    </row>
    <row r="52" spans="1:16" ht="26.25" customHeight="1" x14ac:dyDescent="0.2">
      <c r="A52" s="14"/>
      <c r="B52" s="14"/>
      <c r="C52" s="73" t="s">
        <v>1331</v>
      </c>
      <c r="D52" s="78" t="s">
        <v>126</v>
      </c>
      <c r="E52" s="13">
        <v>44535</v>
      </c>
      <c r="F52" s="76" t="s">
        <v>127</v>
      </c>
      <c r="G52" s="13">
        <v>44539</v>
      </c>
      <c r="H52" s="77" t="s">
        <v>1278</v>
      </c>
      <c r="I52" s="16">
        <v>56</v>
      </c>
      <c r="J52" s="16">
        <v>42</v>
      </c>
      <c r="K52" s="16">
        <v>16</v>
      </c>
      <c r="L52" s="16" t="s">
        <v>1351</v>
      </c>
      <c r="M52" s="81">
        <v>9.4079999999999995</v>
      </c>
      <c r="N52" s="96">
        <v>10</v>
      </c>
      <c r="O52" s="64">
        <v>2530</v>
      </c>
      <c r="P52" s="65">
        <f>Table2245789101123456789101112131415[[#This Row],[PEMBULATAN]]*O52</f>
        <v>25300</v>
      </c>
    </row>
    <row r="53" spans="1:16" ht="26.25" customHeight="1" x14ac:dyDescent="0.2">
      <c r="A53" s="14"/>
      <c r="B53" s="14"/>
      <c r="C53" s="73" t="s">
        <v>1332</v>
      </c>
      <c r="D53" s="78" t="s">
        <v>126</v>
      </c>
      <c r="E53" s="13">
        <v>44535</v>
      </c>
      <c r="F53" s="76" t="s">
        <v>127</v>
      </c>
      <c r="G53" s="13">
        <v>44539</v>
      </c>
      <c r="H53" s="77" t="s">
        <v>1278</v>
      </c>
      <c r="I53" s="16">
        <v>110</v>
      </c>
      <c r="J53" s="16">
        <v>10</v>
      </c>
      <c r="K53" s="16">
        <v>10</v>
      </c>
      <c r="L53" s="16">
        <v>1</v>
      </c>
      <c r="M53" s="81">
        <v>2.75</v>
      </c>
      <c r="N53" s="96">
        <v>2.75</v>
      </c>
      <c r="O53" s="64">
        <v>2530</v>
      </c>
      <c r="P53" s="65">
        <f>Table2245789101123456789101112131415[[#This Row],[PEMBULATAN]]*O53</f>
        <v>6957.5</v>
      </c>
    </row>
    <row r="54" spans="1:16" ht="26.25" customHeight="1" x14ac:dyDescent="0.2">
      <c r="A54" s="14"/>
      <c r="B54" s="14"/>
      <c r="C54" s="73" t="s">
        <v>1333</v>
      </c>
      <c r="D54" s="78" t="s">
        <v>126</v>
      </c>
      <c r="E54" s="13">
        <v>44535</v>
      </c>
      <c r="F54" s="76" t="s">
        <v>127</v>
      </c>
      <c r="G54" s="13">
        <v>44539</v>
      </c>
      <c r="H54" s="77" t="s">
        <v>1278</v>
      </c>
      <c r="I54" s="16">
        <v>106</v>
      </c>
      <c r="J54" s="16">
        <v>4</v>
      </c>
      <c r="K54" s="16">
        <v>4</v>
      </c>
      <c r="L54" s="16">
        <v>1</v>
      </c>
      <c r="M54" s="81">
        <v>0.42399999999999999</v>
      </c>
      <c r="N54" s="96">
        <v>2</v>
      </c>
      <c r="O54" s="64">
        <v>2530</v>
      </c>
      <c r="P54" s="65">
        <f>Table2245789101123456789101112131415[[#This Row],[PEMBULATAN]]*O54</f>
        <v>5060</v>
      </c>
    </row>
    <row r="55" spans="1:16" ht="26.25" customHeight="1" x14ac:dyDescent="0.2">
      <c r="A55" s="14"/>
      <c r="B55" s="14"/>
      <c r="C55" s="73" t="s">
        <v>1334</v>
      </c>
      <c r="D55" s="78" t="s">
        <v>126</v>
      </c>
      <c r="E55" s="13">
        <v>44535</v>
      </c>
      <c r="F55" s="76" t="s">
        <v>127</v>
      </c>
      <c r="G55" s="13">
        <v>44539</v>
      </c>
      <c r="H55" s="77" t="s">
        <v>1278</v>
      </c>
      <c r="I55" s="16">
        <v>102</v>
      </c>
      <c r="J55" s="16">
        <v>8</v>
      </c>
      <c r="K55" s="16">
        <v>8</v>
      </c>
      <c r="L55" s="16">
        <v>2</v>
      </c>
      <c r="M55" s="81">
        <v>1.6319999999999999</v>
      </c>
      <c r="N55" s="96">
        <v>2</v>
      </c>
      <c r="O55" s="64">
        <v>2530</v>
      </c>
      <c r="P55" s="65">
        <f>Table2245789101123456789101112131415[[#This Row],[PEMBULATAN]]*O55</f>
        <v>5060</v>
      </c>
    </row>
    <row r="56" spans="1:16" ht="26.25" customHeight="1" x14ac:dyDescent="0.2">
      <c r="A56" s="14"/>
      <c r="B56" s="14"/>
      <c r="C56" s="73" t="s">
        <v>1335</v>
      </c>
      <c r="D56" s="78" t="s">
        <v>126</v>
      </c>
      <c r="E56" s="13">
        <v>44535</v>
      </c>
      <c r="F56" s="76" t="s">
        <v>127</v>
      </c>
      <c r="G56" s="13">
        <v>44539</v>
      </c>
      <c r="H56" s="77" t="s">
        <v>1278</v>
      </c>
      <c r="I56" s="16">
        <v>47</v>
      </c>
      <c r="J56" s="16">
        <v>37</v>
      </c>
      <c r="K56" s="16">
        <v>16</v>
      </c>
      <c r="L56" s="16">
        <v>2</v>
      </c>
      <c r="M56" s="81">
        <v>6.9560000000000004</v>
      </c>
      <c r="N56" s="96">
        <v>6.9560000000000004</v>
      </c>
      <c r="O56" s="64">
        <v>2530</v>
      </c>
      <c r="P56" s="65">
        <f>Table2245789101123456789101112131415[[#This Row],[PEMBULATAN]]*O56</f>
        <v>17598.68</v>
      </c>
    </row>
    <row r="57" spans="1:16" ht="26.25" customHeight="1" x14ac:dyDescent="0.2">
      <c r="A57" s="14"/>
      <c r="B57" s="14"/>
      <c r="C57" s="73" t="s">
        <v>1336</v>
      </c>
      <c r="D57" s="78" t="s">
        <v>126</v>
      </c>
      <c r="E57" s="13">
        <v>44535</v>
      </c>
      <c r="F57" s="76" t="s">
        <v>127</v>
      </c>
      <c r="G57" s="13">
        <v>44539</v>
      </c>
      <c r="H57" s="77" t="s">
        <v>1278</v>
      </c>
      <c r="I57" s="16">
        <v>100</v>
      </c>
      <c r="J57" s="16">
        <v>57</v>
      </c>
      <c r="K57" s="16">
        <v>33</v>
      </c>
      <c r="L57" s="16">
        <v>14</v>
      </c>
      <c r="M57" s="81">
        <v>47.024999999999999</v>
      </c>
      <c r="N57" s="96">
        <v>47.024999999999999</v>
      </c>
      <c r="O57" s="64">
        <v>2530</v>
      </c>
      <c r="P57" s="65">
        <f>Table2245789101123456789101112131415[[#This Row],[PEMBULATAN]]*O57</f>
        <v>118973.25</v>
      </c>
    </row>
    <row r="58" spans="1:16" ht="26.25" customHeight="1" x14ac:dyDescent="0.2">
      <c r="A58" s="14"/>
      <c r="B58" s="14"/>
      <c r="C58" s="73" t="s">
        <v>1337</v>
      </c>
      <c r="D58" s="78" t="s">
        <v>126</v>
      </c>
      <c r="E58" s="13">
        <v>44535</v>
      </c>
      <c r="F58" s="76" t="s">
        <v>127</v>
      </c>
      <c r="G58" s="13">
        <v>44539</v>
      </c>
      <c r="H58" s="77" t="s">
        <v>1278</v>
      </c>
      <c r="I58" s="16">
        <v>106</v>
      </c>
      <c r="J58" s="16">
        <v>62</v>
      </c>
      <c r="K58" s="16">
        <v>38</v>
      </c>
      <c r="L58" s="16">
        <v>7</v>
      </c>
      <c r="M58" s="81">
        <v>62.433999999999997</v>
      </c>
      <c r="N58" s="96">
        <v>63</v>
      </c>
      <c r="O58" s="64">
        <v>2530</v>
      </c>
      <c r="P58" s="65">
        <f>Table2245789101123456789101112131415[[#This Row],[PEMBULATAN]]*O58</f>
        <v>159390</v>
      </c>
    </row>
    <row r="59" spans="1:16" ht="26.25" customHeight="1" x14ac:dyDescent="0.2">
      <c r="A59" s="14"/>
      <c r="B59" s="14"/>
      <c r="C59" s="73" t="s">
        <v>1338</v>
      </c>
      <c r="D59" s="78" t="s">
        <v>126</v>
      </c>
      <c r="E59" s="13">
        <v>44535</v>
      </c>
      <c r="F59" s="76" t="s">
        <v>127</v>
      </c>
      <c r="G59" s="13">
        <v>44539</v>
      </c>
      <c r="H59" s="77" t="s">
        <v>1278</v>
      </c>
      <c r="I59" s="16">
        <v>68</v>
      </c>
      <c r="J59" s="16">
        <v>35</v>
      </c>
      <c r="K59" s="16">
        <v>22</v>
      </c>
      <c r="L59" s="16">
        <v>6</v>
      </c>
      <c r="M59" s="81">
        <v>13.09</v>
      </c>
      <c r="N59" s="96">
        <v>13.09</v>
      </c>
      <c r="O59" s="64">
        <v>2530</v>
      </c>
      <c r="P59" s="65">
        <f>Table2245789101123456789101112131415[[#This Row],[PEMBULATAN]]*O59</f>
        <v>33117.699999999997</v>
      </c>
    </row>
    <row r="60" spans="1:16" ht="26.25" customHeight="1" x14ac:dyDescent="0.2">
      <c r="A60" s="14"/>
      <c r="B60" s="14"/>
      <c r="C60" s="73" t="s">
        <v>1339</v>
      </c>
      <c r="D60" s="78" t="s">
        <v>126</v>
      </c>
      <c r="E60" s="13">
        <v>44535</v>
      </c>
      <c r="F60" s="76" t="s">
        <v>127</v>
      </c>
      <c r="G60" s="13">
        <v>44539</v>
      </c>
      <c r="H60" s="77" t="s">
        <v>1278</v>
      </c>
      <c r="I60" s="16">
        <v>86</v>
      </c>
      <c r="J60" s="16">
        <v>50</v>
      </c>
      <c r="K60" s="16">
        <v>27</v>
      </c>
      <c r="L60" s="16">
        <v>19</v>
      </c>
      <c r="M60" s="81">
        <v>29.024999999999999</v>
      </c>
      <c r="N60" s="96">
        <v>29.024999999999999</v>
      </c>
      <c r="O60" s="64">
        <v>2530</v>
      </c>
      <c r="P60" s="65">
        <f>Table2245789101123456789101112131415[[#This Row],[PEMBULATAN]]*O60</f>
        <v>73433.25</v>
      </c>
    </row>
    <row r="61" spans="1:16" ht="26.25" customHeight="1" x14ac:dyDescent="0.2">
      <c r="A61" s="14"/>
      <c r="B61" s="14"/>
      <c r="C61" s="73" t="s">
        <v>1340</v>
      </c>
      <c r="D61" s="78" t="s">
        <v>126</v>
      </c>
      <c r="E61" s="13">
        <v>44535</v>
      </c>
      <c r="F61" s="76" t="s">
        <v>127</v>
      </c>
      <c r="G61" s="13">
        <v>44539</v>
      </c>
      <c r="H61" s="77" t="s">
        <v>1278</v>
      </c>
      <c r="I61" s="16">
        <v>100</v>
      </c>
      <c r="J61" s="16">
        <v>56</v>
      </c>
      <c r="K61" s="16">
        <v>24</v>
      </c>
      <c r="L61" s="16">
        <v>10</v>
      </c>
      <c r="M61" s="81">
        <v>33.6</v>
      </c>
      <c r="N61" s="96">
        <v>33.6</v>
      </c>
      <c r="O61" s="64">
        <v>2530</v>
      </c>
      <c r="P61" s="65">
        <f>Table2245789101123456789101112131415[[#This Row],[PEMBULATAN]]*O61</f>
        <v>85008</v>
      </c>
    </row>
    <row r="62" spans="1:16" ht="26.25" customHeight="1" x14ac:dyDescent="0.2">
      <c r="A62" s="14"/>
      <c r="B62" s="14"/>
      <c r="C62" s="73" t="s">
        <v>1341</v>
      </c>
      <c r="D62" s="78" t="s">
        <v>126</v>
      </c>
      <c r="E62" s="13">
        <v>44535</v>
      </c>
      <c r="F62" s="76" t="s">
        <v>127</v>
      </c>
      <c r="G62" s="13">
        <v>44539</v>
      </c>
      <c r="H62" s="77" t="s">
        <v>1278</v>
      </c>
      <c r="I62" s="16">
        <v>46</v>
      </c>
      <c r="J62" s="16">
        <v>35</v>
      </c>
      <c r="K62" s="16">
        <v>25</v>
      </c>
      <c r="L62" s="16">
        <v>6</v>
      </c>
      <c r="M62" s="81">
        <v>10.0625</v>
      </c>
      <c r="N62" s="96">
        <v>10.0625</v>
      </c>
      <c r="O62" s="64">
        <v>2530</v>
      </c>
      <c r="P62" s="65">
        <f>Table2245789101123456789101112131415[[#This Row],[PEMBULATAN]]*O62</f>
        <v>25458.125</v>
      </c>
    </row>
    <row r="63" spans="1:16" ht="26.25" customHeight="1" x14ac:dyDescent="0.2">
      <c r="A63" s="14"/>
      <c r="B63" s="14"/>
      <c r="C63" s="73" t="s">
        <v>1342</v>
      </c>
      <c r="D63" s="78" t="s">
        <v>126</v>
      </c>
      <c r="E63" s="13">
        <v>44535</v>
      </c>
      <c r="F63" s="76" t="s">
        <v>127</v>
      </c>
      <c r="G63" s="13">
        <v>44539</v>
      </c>
      <c r="H63" s="77" t="s">
        <v>1278</v>
      </c>
      <c r="I63" s="16">
        <v>100</v>
      </c>
      <c r="J63" s="16">
        <v>10</v>
      </c>
      <c r="K63" s="16">
        <v>10</v>
      </c>
      <c r="L63" s="16">
        <v>1</v>
      </c>
      <c r="M63" s="81">
        <v>2.5</v>
      </c>
      <c r="N63" s="96">
        <v>3</v>
      </c>
      <c r="O63" s="64">
        <v>2530</v>
      </c>
      <c r="P63" s="65">
        <f>Table2245789101123456789101112131415[[#This Row],[PEMBULATAN]]*O63</f>
        <v>7590</v>
      </c>
    </row>
    <row r="64" spans="1:16" ht="26.25" customHeight="1" x14ac:dyDescent="0.2">
      <c r="A64" s="14"/>
      <c r="B64" s="14"/>
      <c r="C64" s="73" t="s">
        <v>1343</v>
      </c>
      <c r="D64" s="78" t="s">
        <v>126</v>
      </c>
      <c r="E64" s="13">
        <v>44535</v>
      </c>
      <c r="F64" s="76" t="s">
        <v>127</v>
      </c>
      <c r="G64" s="13">
        <v>44539</v>
      </c>
      <c r="H64" s="77" t="s">
        <v>1278</v>
      </c>
      <c r="I64" s="16">
        <v>54</v>
      </c>
      <c r="J64" s="16">
        <v>44</v>
      </c>
      <c r="K64" s="16">
        <v>23</v>
      </c>
      <c r="L64" s="16">
        <v>10</v>
      </c>
      <c r="M64" s="81">
        <v>13.662000000000001</v>
      </c>
      <c r="N64" s="96">
        <v>13.662000000000001</v>
      </c>
      <c r="O64" s="64">
        <v>2530</v>
      </c>
      <c r="P64" s="65">
        <f>Table2245789101123456789101112131415[[#This Row],[PEMBULATAN]]*O64</f>
        <v>34564.86</v>
      </c>
    </row>
    <row r="65" spans="1:16" ht="26.25" customHeight="1" x14ac:dyDescent="0.2">
      <c r="A65" s="14"/>
      <c r="B65" s="14"/>
      <c r="C65" s="73" t="s">
        <v>1344</v>
      </c>
      <c r="D65" s="78" t="s">
        <v>126</v>
      </c>
      <c r="E65" s="13">
        <v>44535</v>
      </c>
      <c r="F65" s="76" t="s">
        <v>127</v>
      </c>
      <c r="G65" s="13">
        <v>44539</v>
      </c>
      <c r="H65" s="77" t="s">
        <v>1278</v>
      </c>
      <c r="I65" s="16">
        <v>65</v>
      </c>
      <c r="J65" s="16">
        <v>45</v>
      </c>
      <c r="K65" s="16">
        <v>47</v>
      </c>
      <c r="L65" s="16">
        <v>10</v>
      </c>
      <c r="M65" s="81">
        <v>34.368749999999999</v>
      </c>
      <c r="N65" s="96">
        <v>35</v>
      </c>
      <c r="O65" s="64">
        <v>2530</v>
      </c>
      <c r="P65" s="65">
        <f>Table2245789101123456789101112131415[[#This Row],[PEMBULATAN]]*O65</f>
        <v>88550</v>
      </c>
    </row>
    <row r="66" spans="1:16" ht="26.25" customHeight="1" x14ac:dyDescent="0.2">
      <c r="A66" s="14"/>
      <c r="B66" s="14"/>
      <c r="C66" s="73" t="s">
        <v>1345</v>
      </c>
      <c r="D66" s="78" t="s">
        <v>126</v>
      </c>
      <c r="E66" s="13">
        <v>44535</v>
      </c>
      <c r="F66" s="76" t="s">
        <v>127</v>
      </c>
      <c r="G66" s="13">
        <v>44539</v>
      </c>
      <c r="H66" s="77" t="s">
        <v>1278</v>
      </c>
      <c r="I66" s="16">
        <v>15</v>
      </c>
      <c r="J66" s="16">
        <v>17</v>
      </c>
      <c r="K66" s="16">
        <v>15</v>
      </c>
      <c r="L66" s="16">
        <v>1</v>
      </c>
      <c r="M66" s="81">
        <v>0.95625000000000004</v>
      </c>
      <c r="N66" s="96">
        <v>1</v>
      </c>
      <c r="O66" s="64">
        <v>2530</v>
      </c>
      <c r="P66" s="65">
        <f>Table2245789101123456789101112131415[[#This Row],[PEMBULATAN]]*O66</f>
        <v>2530</v>
      </c>
    </row>
    <row r="67" spans="1:16" ht="26.25" customHeight="1" x14ac:dyDescent="0.2">
      <c r="A67" s="14"/>
      <c r="B67" s="14"/>
      <c r="C67" s="73" t="s">
        <v>1346</v>
      </c>
      <c r="D67" s="78" t="s">
        <v>126</v>
      </c>
      <c r="E67" s="13">
        <v>44535</v>
      </c>
      <c r="F67" s="76" t="s">
        <v>127</v>
      </c>
      <c r="G67" s="13">
        <v>44539</v>
      </c>
      <c r="H67" s="77" t="s">
        <v>1278</v>
      </c>
      <c r="I67" s="16">
        <v>94</v>
      </c>
      <c r="J67" s="16">
        <v>50</v>
      </c>
      <c r="K67" s="16">
        <v>37</v>
      </c>
      <c r="L67" s="16">
        <v>21</v>
      </c>
      <c r="M67" s="81">
        <v>43.475000000000001</v>
      </c>
      <c r="N67" s="96">
        <v>44</v>
      </c>
      <c r="O67" s="64">
        <v>2530</v>
      </c>
      <c r="P67" s="65">
        <f>Table2245789101123456789101112131415[[#This Row],[PEMBULATAN]]*O67</f>
        <v>111320</v>
      </c>
    </row>
    <row r="68" spans="1:16" ht="26.25" customHeight="1" x14ac:dyDescent="0.2">
      <c r="A68" s="14"/>
      <c r="B68" s="97"/>
      <c r="C68" s="73" t="s">
        <v>1347</v>
      </c>
      <c r="D68" s="78" t="s">
        <v>126</v>
      </c>
      <c r="E68" s="13">
        <v>44535</v>
      </c>
      <c r="F68" s="76" t="s">
        <v>127</v>
      </c>
      <c r="G68" s="13">
        <v>44539</v>
      </c>
      <c r="H68" s="77" t="s">
        <v>1278</v>
      </c>
      <c r="I68" s="16">
        <v>142</v>
      </c>
      <c r="J68" s="16">
        <v>78</v>
      </c>
      <c r="K68" s="16">
        <v>24</v>
      </c>
      <c r="L68" s="16">
        <v>30</v>
      </c>
      <c r="M68" s="81">
        <v>66.456000000000003</v>
      </c>
      <c r="N68" s="96">
        <v>67</v>
      </c>
      <c r="O68" s="64">
        <v>2530</v>
      </c>
      <c r="P68" s="65">
        <f>Table2245789101123456789101112131415[[#This Row],[PEMBULATAN]]*O68</f>
        <v>169510</v>
      </c>
    </row>
    <row r="69" spans="1:16" ht="26.25" customHeight="1" x14ac:dyDescent="0.2">
      <c r="A69" s="14"/>
      <c r="B69" s="14" t="s">
        <v>1348</v>
      </c>
      <c r="C69" s="73" t="s">
        <v>1349</v>
      </c>
      <c r="D69" s="78" t="s">
        <v>126</v>
      </c>
      <c r="E69" s="13">
        <v>44535</v>
      </c>
      <c r="F69" s="76" t="s">
        <v>127</v>
      </c>
      <c r="G69" s="13">
        <v>44539</v>
      </c>
      <c r="H69" s="77" t="s">
        <v>1278</v>
      </c>
      <c r="I69" s="16">
        <v>27</v>
      </c>
      <c r="J69" s="16">
        <v>20</v>
      </c>
      <c r="K69" s="16">
        <v>10</v>
      </c>
      <c r="L69" s="16">
        <v>1</v>
      </c>
      <c r="M69" s="81">
        <v>1.35</v>
      </c>
      <c r="N69" s="96">
        <v>2</v>
      </c>
      <c r="O69" s="64">
        <v>2530</v>
      </c>
      <c r="P69" s="65">
        <f>Table2245789101123456789101112131415[[#This Row],[PEMBULATAN]]*O69</f>
        <v>5060</v>
      </c>
    </row>
    <row r="70" spans="1:16" ht="26.25" customHeight="1" x14ac:dyDescent="0.2">
      <c r="A70" s="14"/>
      <c r="B70" s="14"/>
      <c r="C70" s="73" t="s">
        <v>1350</v>
      </c>
      <c r="D70" s="78" t="s">
        <v>126</v>
      </c>
      <c r="E70" s="13">
        <v>44535</v>
      </c>
      <c r="F70" s="76" t="s">
        <v>127</v>
      </c>
      <c r="G70" s="13">
        <v>44539</v>
      </c>
      <c r="H70" s="77" t="s">
        <v>1278</v>
      </c>
      <c r="I70" s="16">
        <v>50</v>
      </c>
      <c r="J70" s="16">
        <v>30</v>
      </c>
      <c r="K70" s="16">
        <v>37</v>
      </c>
      <c r="L70" s="16">
        <v>17</v>
      </c>
      <c r="M70" s="81">
        <v>13.875</v>
      </c>
      <c r="N70" s="96">
        <v>17</v>
      </c>
      <c r="O70" s="64">
        <v>2530</v>
      </c>
      <c r="P70" s="65">
        <f>Table2245789101123456789101112131415[[#This Row],[PEMBULATAN]]*O70</f>
        <v>43010</v>
      </c>
    </row>
    <row r="71" spans="1:16" ht="22.5" customHeight="1" x14ac:dyDescent="0.2">
      <c r="A71" s="118" t="s">
        <v>30</v>
      </c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20"/>
      <c r="M71" s="79">
        <f>SUBTOTAL(109,Table2245789101123456789101112131415[KG VOLUME])</f>
        <v>1660.8009999999997</v>
      </c>
      <c r="N71" s="68">
        <f>SUM(N3:N70)</f>
        <v>1658.3185000000001</v>
      </c>
      <c r="O71" s="121">
        <f>SUM(P3:P70)</f>
        <v>4195545.8050000006</v>
      </c>
      <c r="P71" s="122"/>
    </row>
    <row r="72" spans="1:16" ht="18" customHeight="1" x14ac:dyDescent="0.2">
      <c r="A72" s="86"/>
      <c r="B72" s="56" t="s">
        <v>42</v>
      </c>
      <c r="C72" s="55"/>
      <c r="D72" s="57" t="s">
        <v>43</v>
      </c>
      <c r="E72" s="86"/>
      <c r="F72" s="86"/>
      <c r="G72" s="86"/>
      <c r="H72" s="86"/>
      <c r="I72" s="86"/>
      <c r="J72" s="86"/>
      <c r="K72" s="86"/>
      <c r="L72" s="86"/>
      <c r="M72" s="87"/>
      <c r="N72" s="88" t="s">
        <v>51</v>
      </c>
      <c r="O72" s="89"/>
      <c r="P72" s="89">
        <f>O71*10%</f>
        <v>419554.5805000001</v>
      </c>
    </row>
    <row r="73" spans="1:16" ht="18" customHeight="1" thickBot="1" x14ac:dyDescent="0.25">
      <c r="A73" s="86"/>
      <c r="B73" s="56"/>
      <c r="C73" s="55"/>
      <c r="D73" s="57"/>
      <c r="E73" s="86"/>
      <c r="F73" s="86"/>
      <c r="G73" s="86"/>
      <c r="H73" s="86"/>
      <c r="I73" s="86"/>
      <c r="J73" s="86"/>
      <c r="K73" s="86"/>
      <c r="L73" s="86"/>
      <c r="M73" s="87"/>
      <c r="N73" s="90" t="s">
        <v>52</v>
      </c>
      <c r="O73" s="91"/>
      <c r="P73" s="91">
        <f>O71-P72</f>
        <v>3775991.2245000005</v>
      </c>
    </row>
    <row r="74" spans="1:16" ht="18" customHeight="1" x14ac:dyDescent="0.2">
      <c r="A74" s="11"/>
      <c r="H74" s="63"/>
      <c r="N74" s="62" t="s">
        <v>31</v>
      </c>
      <c r="P74" s="69">
        <f>P73*1%</f>
        <v>37759.912245000007</v>
      </c>
    </row>
    <row r="75" spans="1:16" ht="18" customHeight="1" thickBot="1" x14ac:dyDescent="0.25">
      <c r="A75" s="11"/>
      <c r="H75" s="63"/>
      <c r="N75" s="62" t="s">
        <v>53</v>
      </c>
      <c r="P75" s="71">
        <f>P73*2%</f>
        <v>75519.824490000014</v>
      </c>
    </row>
    <row r="76" spans="1:16" ht="18" customHeight="1" x14ac:dyDescent="0.2">
      <c r="A76" s="11"/>
      <c r="H76" s="63"/>
      <c r="N76" s="66" t="s">
        <v>32</v>
      </c>
      <c r="O76" s="67"/>
      <c r="P76" s="70">
        <f>P73+P74-P75</f>
        <v>3738231.3122550002</v>
      </c>
    </row>
    <row r="78" spans="1:16" x14ac:dyDescent="0.2">
      <c r="A78" s="11"/>
      <c r="H78" s="63"/>
      <c r="P78" s="71"/>
    </row>
    <row r="79" spans="1:16" x14ac:dyDescent="0.2">
      <c r="A79" s="11"/>
      <c r="H79" s="63"/>
      <c r="O79" s="58"/>
      <c r="P79" s="71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</sheetData>
  <mergeCells count="2">
    <mergeCell ref="A71:L71"/>
    <mergeCell ref="O71:P71"/>
  </mergeCells>
  <conditionalFormatting sqref="B3">
    <cfRule type="duplicateValues" dxfId="657" priority="2"/>
  </conditionalFormatting>
  <conditionalFormatting sqref="B4">
    <cfRule type="duplicateValues" dxfId="656" priority="1"/>
  </conditionalFormatting>
  <conditionalFormatting sqref="B5:B70">
    <cfRule type="duplicateValues" dxfId="655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7"/>
  <sheetViews>
    <sheetView zoomScale="110" zoomScaleNormal="110" workbookViewId="0">
      <pane xSplit="3" ySplit="2" topLeftCell="D264" activePane="bottomRight" state="frozen"/>
      <selection pane="topRight" activeCell="B1" sqref="B1"/>
      <selection pane="bottomLeft" activeCell="A3" sqref="A3"/>
      <selection pane="bottomRight" activeCell="N272" sqref="N272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405818</v>
      </c>
      <c r="B3" s="74" t="s">
        <v>1352</v>
      </c>
      <c r="C3" s="9" t="s">
        <v>1353</v>
      </c>
      <c r="D3" s="76" t="s">
        <v>126</v>
      </c>
      <c r="E3" s="13">
        <v>44535</v>
      </c>
      <c r="F3" s="76" t="s">
        <v>127</v>
      </c>
      <c r="G3" s="13">
        <v>44539</v>
      </c>
      <c r="H3" s="10" t="s">
        <v>1278</v>
      </c>
      <c r="I3" s="1">
        <v>84</v>
      </c>
      <c r="J3" s="1">
        <v>50</v>
      </c>
      <c r="K3" s="1">
        <v>41</v>
      </c>
      <c r="L3" s="1">
        <v>16</v>
      </c>
      <c r="M3" s="80">
        <v>43.05</v>
      </c>
      <c r="N3" s="96">
        <v>43.05</v>
      </c>
      <c r="O3" s="64">
        <v>2530</v>
      </c>
      <c r="P3" s="65">
        <f>Table224578910112345678910111213141516[[#This Row],[PEMBULATAN]]*O3</f>
        <v>108916.5</v>
      </c>
    </row>
    <row r="4" spans="1:16" ht="26.25" customHeight="1" x14ac:dyDescent="0.2">
      <c r="A4" s="14"/>
      <c r="B4" s="75"/>
      <c r="C4" s="9" t="s">
        <v>1354</v>
      </c>
      <c r="D4" s="76" t="s">
        <v>126</v>
      </c>
      <c r="E4" s="13">
        <v>44535</v>
      </c>
      <c r="F4" s="76" t="s">
        <v>127</v>
      </c>
      <c r="G4" s="13">
        <v>44539</v>
      </c>
      <c r="H4" s="10" t="s">
        <v>1278</v>
      </c>
      <c r="I4" s="1">
        <v>49</v>
      </c>
      <c r="J4" s="1">
        <v>46</v>
      </c>
      <c r="K4" s="1">
        <v>25</v>
      </c>
      <c r="L4" s="1">
        <v>10</v>
      </c>
      <c r="M4" s="80">
        <v>14.0875</v>
      </c>
      <c r="N4" s="96">
        <v>14.0875</v>
      </c>
      <c r="O4" s="64">
        <v>2530</v>
      </c>
      <c r="P4" s="65">
        <f>Table224578910112345678910111213141516[[#This Row],[PEMBULATAN]]*O4</f>
        <v>35641.375</v>
      </c>
    </row>
    <row r="5" spans="1:16" ht="26.25" customHeight="1" x14ac:dyDescent="0.2">
      <c r="A5" s="14"/>
      <c r="B5" s="14"/>
      <c r="C5" s="9" t="s">
        <v>1355</v>
      </c>
      <c r="D5" s="76" t="s">
        <v>126</v>
      </c>
      <c r="E5" s="13">
        <v>44535</v>
      </c>
      <c r="F5" s="76" t="s">
        <v>127</v>
      </c>
      <c r="G5" s="13">
        <v>44539</v>
      </c>
      <c r="H5" s="10" t="s">
        <v>1278</v>
      </c>
      <c r="I5" s="1">
        <v>84</v>
      </c>
      <c r="J5" s="1">
        <v>83</v>
      </c>
      <c r="K5" s="1">
        <v>56</v>
      </c>
      <c r="L5" s="1">
        <v>13</v>
      </c>
      <c r="M5" s="80">
        <v>97.608000000000004</v>
      </c>
      <c r="N5" s="96">
        <v>97.608000000000004</v>
      </c>
      <c r="O5" s="64">
        <v>2530</v>
      </c>
      <c r="P5" s="65">
        <f>Table224578910112345678910111213141516[[#This Row],[PEMBULATAN]]*O5</f>
        <v>246948.24000000002</v>
      </c>
    </row>
    <row r="6" spans="1:16" ht="26.25" customHeight="1" x14ac:dyDescent="0.2">
      <c r="A6" s="14"/>
      <c r="B6" s="14"/>
      <c r="C6" s="73" t="s">
        <v>1356</v>
      </c>
      <c r="D6" s="78" t="s">
        <v>126</v>
      </c>
      <c r="E6" s="13">
        <v>44535</v>
      </c>
      <c r="F6" s="76" t="s">
        <v>127</v>
      </c>
      <c r="G6" s="13">
        <v>44539</v>
      </c>
      <c r="H6" s="77" t="s">
        <v>1278</v>
      </c>
      <c r="I6" s="16">
        <v>65</v>
      </c>
      <c r="J6" s="16">
        <v>34</v>
      </c>
      <c r="K6" s="16">
        <v>21</v>
      </c>
      <c r="L6" s="16">
        <v>3</v>
      </c>
      <c r="M6" s="81">
        <v>11.602499999999999</v>
      </c>
      <c r="N6" s="96">
        <v>11.602499999999999</v>
      </c>
      <c r="O6" s="64">
        <v>2530</v>
      </c>
      <c r="P6" s="65">
        <f>Table224578910112345678910111213141516[[#This Row],[PEMBULATAN]]*O6</f>
        <v>29354.324999999997</v>
      </c>
    </row>
    <row r="7" spans="1:16" ht="26.25" customHeight="1" x14ac:dyDescent="0.2">
      <c r="A7" s="14"/>
      <c r="B7" s="14"/>
      <c r="C7" s="73" t="s">
        <v>1357</v>
      </c>
      <c r="D7" s="78" t="s">
        <v>126</v>
      </c>
      <c r="E7" s="13">
        <v>44535</v>
      </c>
      <c r="F7" s="76" t="s">
        <v>127</v>
      </c>
      <c r="G7" s="13">
        <v>44539</v>
      </c>
      <c r="H7" s="77" t="s">
        <v>1278</v>
      </c>
      <c r="I7" s="16">
        <v>90</v>
      </c>
      <c r="J7" s="16">
        <v>85</v>
      </c>
      <c r="K7" s="16">
        <v>37</v>
      </c>
      <c r="L7" s="16">
        <v>49</v>
      </c>
      <c r="M7" s="81">
        <v>70.762500000000003</v>
      </c>
      <c r="N7" s="96">
        <v>70.762500000000003</v>
      </c>
      <c r="O7" s="64">
        <v>2530</v>
      </c>
      <c r="P7" s="65">
        <f>Table224578910112345678910111213141516[[#This Row],[PEMBULATAN]]*O7</f>
        <v>179029.125</v>
      </c>
    </row>
    <row r="8" spans="1:16" ht="26.25" customHeight="1" x14ac:dyDescent="0.2">
      <c r="A8" s="14"/>
      <c r="B8" s="14"/>
      <c r="C8" s="73" t="s">
        <v>1358</v>
      </c>
      <c r="D8" s="78" t="s">
        <v>126</v>
      </c>
      <c r="E8" s="13">
        <v>44535</v>
      </c>
      <c r="F8" s="76" t="s">
        <v>127</v>
      </c>
      <c r="G8" s="13">
        <v>44539</v>
      </c>
      <c r="H8" s="77" t="s">
        <v>1278</v>
      </c>
      <c r="I8" s="16">
        <v>42</v>
      </c>
      <c r="J8" s="16">
        <v>42</v>
      </c>
      <c r="K8" s="16">
        <v>12</v>
      </c>
      <c r="L8" s="16">
        <v>2</v>
      </c>
      <c r="M8" s="81">
        <v>5.2919999999999998</v>
      </c>
      <c r="N8" s="96">
        <v>5.2919999999999998</v>
      </c>
      <c r="O8" s="64">
        <v>2530</v>
      </c>
      <c r="P8" s="65">
        <f>Table224578910112345678910111213141516[[#This Row],[PEMBULATAN]]*O8</f>
        <v>13388.76</v>
      </c>
    </row>
    <row r="9" spans="1:16" ht="26.25" customHeight="1" x14ac:dyDescent="0.2">
      <c r="A9" s="14"/>
      <c r="B9" s="14"/>
      <c r="C9" s="73" t="s">
        <v>1359</v>
      </c>
      <c r="D9" s="78" t="s">
        <v>126</v>
      </c>
      <c r="E9" s="13">
        <v>44535</v>
      </c>
      <c r="F9" s="76" t="s">
        <v>127</v>
      </c>
      <c r="G9" s="13">
        <v>44539</v>
      </c>
      <c r="H9" s="77" t="s">
        <v>1278</v>
      </c>
      <c r="I9" s="16">
        <v>70</v>
      </c>
      <c r="J9" s="16">
        <v>62</v>
      </c>
      <c r="K9" s="16">
        <v>22</v>
      </c>
      <c r="L9" s="16">
        <v>7</v>
      </c>
      <c r="M9" s="81">
        <v>23.87</v>
      </c>
      <c r="N9" s="96">
        <v>23.87</v>
      </c>
      <c r="O9" s="64">
        <v>2530</v>
      </c>
      <c r="P9" s="65">
        <f>Table224578910112345678910111213141516[[#This Row],[PEMBULATAN]]*O9</f>
        <v>60391.100000000006</v>
      </c>
    </row>
    <row r="10" spans="1:16" ht="26.25" customHeight="1" x14ac:dyDescent="0.2">
      <c r="A10" s="14"/>
      <c r="B10" s="14"/>
      <c r="C10" s="73" t="s">
        <v>1360</v>
      </c>
      <c r="D10" s="78" t="s">
        <v>126</v>
      </c>
      <c r="E10" s="13">
        <v>44535</v>
      </c>
      <c r="F10" s="76" t="s">
        <v>127</v>
      </c>
      <c r="G10" s="13">
        <v>44539</v>
      </c>
      <c r="H10" s="77" t="s">
        <v>1278</v>
      </c>
      <c r="I10" s="16">
        <v>81</v>
      </c>
      <c r="J10" s="16">
        <v>52</v>
      </c>
      <c r="K10" s="16">
        <v>23</v>
      </c>
      <c r="L10" s="16">
        <v>20</v>
      </c>
      <c r="M10" s="81">
        <v>24.219000000000001</v>
      </c>
      <c r="N10" s="96">
        <v>24.219000000000001</v>
      </c>
      <c r="O10" s="64">
        <v>2530</v>
      </c>
      <c r="P10" s="65">
        <f>Table224578910112345678910111213141516[[#This Row],[PEMBULATAN]]*O10</f>
        <v>61274.07</v>
      </c>
    </row>
    <row r="11" spans="1:16" ht="26.25" customHeight="1" x14ac:dyDescent="0.2">
      <c r="A11" s="14"/>
      <c r="B11" s="14"/>
      <c r="C11" s="73" t="s">
        <v>1361</v>
      </c>
      <c r="D11" s="78" t="s">
        <v>126</v>
      </c>
      <c r="E11" s="13">
        <v>44535</v>
      </c>
      <c r="F11" s="76" t="s">
        <v>127</v>
      </c>
      <c r="G11" s="13">
        <v>44539</v>
      </c>
      <c r="H11" s="77" t="s">
        <v>1278</v>
      </c>
      <c r="I11" s="16">
        <v>82</v>
      </c>
      <c r="J11" s="16">
        <v>43</v>
      </c>
      <c r="K11" s="16">
        <v>35</v>
      </c>
      <c r="L11" s="16">
        <v>19</v>
      </c>
      <c r="M11" s="81">
        <v>30.852499999999999</v>
      </c>
      <c r="N11" s="96">
        <v>30.852499999999999</v>
      </c>
      <c r="O11" s="64">
        <v>2530</v>
      </c>
      <c r="P11" s="65">
        <f>Table224578910112345678910111213141516[[#This Row],[PEMBULATAN]]*O11</f>
        <v>78056.824999999997</v>
      </c>
    </row>
    <row r="12" spans="1:16" ht="26.25" customHeight="1" x14ac:dyDescent="0.2">
      <c r="A12" s="14"/>
      <c r="B12" s="14"/>
      <c r="C12" s="73" t="s">
        <v>1362</v>
      </c>
      <c r="D12" s="78" t="s">
        <v>126</v>
      </c>
      <c r="E12" s="13">
        <v>44535</v>
      </c>
      <c r="F12" s="76" t="s">
        <v>127</v>
      </c>
      <c r="G12" s="13">
        <v>44539</v>
      </c>
      <c r="H12" s="77" t="s">
        <v>1278</v>
      </c>
      <c r="I12" s="16">
        <v>95</v>
      </c>
      <c r="J12" s="16">
        <v>53</v>
      </c>
      <c r="K12" s="16">
        <v>30</v>
      </c>
      <c r="L12" s="16">
        <v>31</v>
      </c>
      <c r="M12" s="81">
        <v>37.762500000000003</v>
      </c>
      <c r="N12" s="96">
        <v>37.762500000000003</v>
      </c>
      <c r="O12" s="64">
        <v>2530</v>
      </c>
      <c r="P12" s="65">
        <f>Table224578910112345678910111213141516[[#This Row],[PEMBULATAN]]*O12</f>
        <v>95539.125</v>
      </c>
    </row>
    <row r="13" spans="1:16" ht="26.25" customHeight="1" x14ac:dyDescent="0.2">
      <c r="A13" s="14"/>
      <c r="B13" s="14"/>
      <c r="C13" s="73" t="s">
        <v>1363</v>
      </c>
      <c r="D13" s="78" t="s">
        <v>126</v>
      </c>
      <c r="E13" s="13">
        <v>44535</v>
      </c>
      <c r="F13" s="76" t="s">
        <v>127</v>
      </c>
      <c r="G13" s="13">
        <v>44539</v>
      </c>
      <c r="H13" s="77" t="s">
        <v>1278</v>
      </c>
      <c r="I13" s="16">
        <v>82</v>
      </c>
      <c r="J13" s="16">
        <v>61</v>
      </c>
      <c r="K13" s="16">
        <v>32</v>
      </c>
      <c r="L13" s="16">
        <v>26</v>
      </c>
      <c r="M13" s="81">
        <v>40.015999999999998</v>
      </c>
      <c r="N13" s="96">
        <v>40.015999999999998</v>
      </c>
      <c r="O13" s="64">
        <v>2530</v>
      </c>
      <c r="P13" s="65">
        <f>Table224578910112345678910111213141516[[#This Row],[PEMBULATAN]]*O13</f>
        <v>101240.48</v>
      </c>
    </row>
    <row r="14" spans="1:16" ht="26.25" customHeight="1" x14ac:dyDescent="0.2">
      <c r="A14" s="14"/>
      <c r="B14" s="14"/>
      <c r="C14" s="73" t="s">
        <v>1364</v>
      </c>
      <c r="D14" s="78" t="s">
        <v>126</v>
      </c>
      <c r="E14" s="13">
        <v>44535</v>
      </c>
      <c r="F14" s="76" t="s">
        <v>127</v>
      </c>
      <c r="G14" s="13">
        <v>44539</v>
      </c>
      <c r="H14" s="77" t="s">
        <v>1278</v>
      </c>
      <c r="I14" s="16">
        <v>115</v>
      </c>
      <c r="J14" s="16">
        <v>30</v>
      </c>
      <c r="K14" s="16">
        <v>34</v>
      </c>
      <c r="L14" s="16">
        <v>47</v>
      </c>
      <c r="M14" s="81">
        <v>29.324999999999999</v>
      </c>
      <c r="N14" s="96">
        <v>48</v>
      </c>
      <c r="O14" s="64">
        <v>2530</v>
      </c>
      <c r="P14" s="65">
        <f>Table224578910112345678910111213141516[[#This Row],[PEMBULATAN]]*O14</f>
        <v>121440</v>
      </c>
    </row>
    <row r="15" spans="1:16" ht="26.25" customHeight="1" x14ac:dyDescent="0.2">
      <c r="A15" s="14"/>
      <c r="B15" s="14"/>
      <c r="C15" s="73" t="s">
        <v>1365</v>
      </c>
      <c r="D15" s="78" t="s">
        <v>126</v>
      </c>
      <c r="E15" s="13">
        <v>44535</v>
      </c>
      <c r="F15" s="76" t="s">
        <v>127</v>
      </c>
      <c r="G15" s="13">
        <v>44539</v>
      </c>
      <c r="H15" s="77" t="s">
        <v>1278</v>
      </c>
      <c r="I15" s="16">
        <v>100</v>
      </c>
      <c r="J15" s="16">
        <v>52</v>
      </c>
      <c r="K15" s="16">
        <v>40</v>
      </c>
      <c r="L15" s="16">
        <v>26</v>
      </c>
      <c r="M15" s="81">
        <v>52</v>
      </c>
      <c r="N15" s="96">
        <v>52</v>
      </c>
      <c r="O15" s="64">
        <v>2530</v>
      </c>
      <c r="P15" s="65">
        <f>Table224578910112345678910111213141516[[#This Row],[PEMBULATAN]]*O15</f>
        <v>131560</v>
      </c>
    </row>
    <row r="16" spans="1:16" ht="26.25" customHeight="1" x14ac:dyDescent="0.2">
      <c r="A16" s="14"/>
      <c r="B16" s="14"/>
      <c r="C16" s="73" t="s">
        <v>1366</v>
      </c>
      <c r="D16" s="78" t="s">
        <v>126</v>
      </c>
      <c r="E16" s="13">
        <v>44535</v>
      </c>
      <c r="F16" s="76" t="s">
        <v>127</v>
      </c>
      <c r="G16" s="13">
        <v>44539</v>
      </c>
      <c r="H16" s="77" t="s">
        <v>1278</v>
      </c>
      <c r="I16" s="16">
        <v>100</v>
      </c>
      <c r="J16" s="16">
        <v>48</v>
      </c>
      <c r="K16" s="16">
        <v>33</v>
      </c>
      <c r="L16" s="16">
        <v>26</v>
      </c>
      <c r="M16" s="81">
        <v>39.6</v>
      </c>
      <c r="N16" s="96">
        <v>39.6</v>
      </c>
      <c r="O16" s="64">
        <v>2530</v>
      </c>
      <c r="P16" s="65">
        <f>Table224578910112345678910111213141516[[#This Row],[PEMBULATAN]]*O16</f>
        <v>100188</v>
      </c>
    </row>
    <row r="17" spans="1:16" ht="26.25" customHeight="1" x14ac:dyDescent="0.2">
      <c r="A17" s="14"/>
      <c r="B17" s="14"/>
      <c r="C17" s="73" t="s">
        <v>1367</v>
      </c>
      <c r="D17" s="78" t="s">
        <v>126</v>
      </c>
      <c r="E17" s="13">
        <v>44535</v>
      </c>
      <c r="F17" s="76" t="s">
        <v>127</v>
      </c>
      <c r="G17" s="13">
        <v>44539</v>
      </c>
      <c r="H17" s="77" t="s">
        <v>1278</v>
      </c>
      <c r="I17" s="16">
        <v>50</v>
      </c>
      <c r="J17" s="16">
        <v>45</v>
      </c>
      <c r="K17" s="16">
        <v>30</v>
      </c>
      <c r="L17" s="16">
        <v>13</v>
      </c>
      <c r="M17" s="81">
        <v>16.875</v>
      </c>
      <c r="N17" s="96">
        <v>16.875</v>
      </c>
      <c r="O17" s="64">
        <v>2530</v>
      </c>
      <c r="P17" s="65">
        <f>Table224578910112345678910111213141516[[#This Row],[PEMBULATAN]]*O17</f>
        <v>42693.75</v>
      </c>
    </row>
    <row r="18" spans="1:16" ht="26.25" customHeight="1" x14ac:dyDescent="0.2">
      <c r="A18" s="14"/>
      <c r="B18" s="14"/>
      <c r="C18" s="73" t="s">
        <v>1368</v>
      </c>
      <c r="D18" s="78" t="s">
        <v>126</v>
      </c>
      <c r="E18" s="13">
        <v>44535</v>
      </c>
      <c r="F18" s="76" t="s">
        <v>127</v>
      </c>
      <c r="G18" s="13">
        <v>44539</v>
      </c>
      <c r="H18" s="77" t="s">
        <v>1278</v>
      </c>
      <c r="I18" s="16">
        <v>70</v>
      </c>
      <c r="J18" s="16">
        <v>50</v>
      </c>
      <c r="K18" s="16">
        <v>71</v>
      </c>
      <c r="L18" s="16">
        <v>31</v>
      </c>
      <c r="M18" s="81">
        <v>62.125</v>
      </c>
      <c r="N18" s="96">
        <v>62.125</v>
      </c>
      <c r="O18" s="64">
        <v>2530</v>
      </c>
      <c r="P18" s="65">
        <f>Table224578910112345678910111213141516[[#This Row],[PEMBULATAN]]*O18</f>
        <v>157176.25</v>
      </c>
    </row>
    <row r="19" spans="1:16" ht="26.25" customHeight="1" x14ac:dyDescent="0.2">
      <c r="A19" s="14"/>
      <c r="B19" s="14"/>
      <c r="C19" s="73" t="s">
        <v>1369</v>
      </c>
      <c r="D19" s="78" t="s">
        <v>126</v>
      </c>
      <c r="E19" s="13">
        <v>44535</v>
      </c>
      <c r="F19" s="76" t="s">
        <v>127</v>
      </c>
      <c r="G19" s="13">
        <v>44539</v>
      </c>
      <c r="H19" s="77" t="s">
        <v>1278</v>
      </c>
      <c r="I19" s="16">
        <v>91</v>
      </c>
      <c r="J19" s="16">
        <v>44</v>
      </c>
      <c r="K19" s="16">
        <v>30</v>
      </c>
      <c r="L19" s="16">
        <v>28</v>
      </c>
      <c r="M19" s="81">
        <v>30.03</v>
      </c>
      <c r="N19" s="96">
        <v>30.03</v>
      </c>
      <c r="O19" s="64">
        <v>2530</v>
      </c>
      <c r="P19" s="65">
        <f>Table224578910112345678910111213141516[[#This Row],[PEMBULATAN]]*O19</f>
        <v>75975.900000000009</v>
      </c>
    </row>
    <row r="20" spans="1:16" ht="26.25" customHeight="1" x14ac:dyDescent="0.2">
      <c r="A20" s="14"/>
      <c r="B20" s="14"/>
      <c r="C20" s="73" t="s">
        <v>1370</v>
      </c>
      <c r="D20" s="78" t="s">
        <v>126</v>
      </c>
      <c r="E20" s="13">
        <v>44535</v>
      </c>
      <c r="F20" s="76" t="s">
        <v>127</v>
      </c>
      <c r="G20" s="13">
        <v>44539</v>
      </c>
      <c r="H20" s="77" t="s">
        <v>1278</v>
      </c>
      <c r="I20" s="16">
        <v>106</v>
      </c>
      <c r="J20" s="16">
        <v>54</v>
      </c>
      <c r="K20" s="16">
        <v>32</v>
      </c>
      <c r="L20" s="16">
        <v>20</v>
      </c>
      <c r="M20" s="81">
        <v>45.792000000000002</v>
      </c>
      <c r="N20" s="96">
        <v>45.792000000000002</v>
      </c>
      <c r="O20" s="64">
        <v>2530</v>
      </c>
      <c r="P20" s="65">
        <f>Table224578910112345678910111213141516[[#This Row],[PEMBULATAN]]*O20</f>
        <v>115853.76000000001</v>
      </c>
    </row>
    <row r="21" spans="1:16" ht="26.25" customHeight="1" x14ac:dyDescent="0.2">
      <c r="A21" s="14"/>
      <c r="B21" s="14"/>
      <c r="C21" s="73" t="s">
        <v>1371</v>
      </c>
      <c r="D21" s="78" t="s">
        <v>126</v>
      </c>
      <c r="E21" s="13">
        <v>44535</v>
      </c>
      <c r="F21" s="76" t="s">
        <v>127</v>
      </c>
      <c r="G21" s="13">
        <v>44539</v>
      </c>
      <c r="H21" s="77" t="s">
        <v>1278</v>
      </c>
      <c r="I21" s="16">
        <v>100</v>
      </c>
      <c r="J21" s="16">
        <v>65</v>
      </c>
      <c r="K21" s="16">
        <v>26</v>
      </c>
      <c r="L21" s="16">
        <v>17</v>
      </c>
      <c r="M21" s="81">
        <v>42.25</v>
      </c>
      <c r="N21" s="96">
        <v>42.25</v>
      </c>
      <c r="O21" s="64">
        <v>2530</v>
      </c>
      <c r="P21" s="65">
        <f>Table224578910112345678910111213141516[[#This Row],[PEMBULATAN]]*O21</f>
        <v>106892.5</v>
      </c>
    </row>
    <row r="22" spans="1:16" ht="26.25" customHeight="1" x14ac:dyDescent="0.2">
      <c r="A22" s="14"/>
      <c r="B22" s="14"/>
      <c r="C22" s="73" t="s">
        <v>1372</v>
      </c>
      <c r="D22" s="78" t="s">
        <v>126</v>
      </c>
      <c r="E22" s="13">
        <v>44535</v>
      </c>
      <c r="F22" s="76" t="s">
        <v>127</v>
      </c>
      <c r="G22" s="13">
        <v>44539</v>
      </c>
      <c r="H22" s="77" t="s">
        <v>1278</v>
      </c>
      <c r="I22" s="16">
        <v>34</v>
      </c>
      <c r="J22" s="16">
        <v>27</v>
      </c>
      <c r="K22" s="16">
        <v>21</v>
      </c>
      <c r="L22" s="16">
        <v>6</v>
      </c>
      <c r="M22" s="81">
        <v>4.8194999999999997</v>
      </c>
      <c r="N22" s="96">
        <v>6</v>
      </c>
      <c r="O22" s="64">
        <v>2530</v>
      </c>
      <c r="P22" s="65">
        <f>Table224578910112345678910111213141516[[#This Row],[PEMBULATAN]]*O22</f>
        <v>15180</v>
      </c>
    </row>
    <row r="23" spans="1:16" ht="26.25" customHeight="1" x14ac:dyDescent="0.2">
      <c r="A23" s="14"/>
      <c r="B23" s="14"/>
      <c r="C23" s="73" t="s">
        <v>1373</v>
      </c>
      <c r="D23" s="78" t="s">
        <v>126</v>
      </c>
      <c r="E23" s="13">
        <v>44535</v>
      </c>
      <c r="F23" s="76" t="s">
        <v>127</v>
      </c>
      <c r="G23" s="13">
        <v>44539</v>
      </c>
      <c r="H23" s="77" t="s">
        <v>1278</v>
      </c>
      <c r="I23" s="16">
        <v>73</v>
      </c>
      <c r="J23" s="16">
        <v>42</v>
      </c>
      <c r="K23" s="16">
        <v>13</v>
      </c>
      <c r="L23" s="16">
        <v>4</v>
      </c>
      <c r="M23" s="81">
        <v>9.9644999999999992</v>
      </c>
      <c r="N23" s="96">
        <v>9.9644999999999992</v>
      </c>
      <c r="O23" s="64">
        <v>2530</v>
      </c>
      <c r="P23" s="65">
        <f>Table224578910112345678910111213141516[[#This Row],[PEMBULATAN]]*O23</f>
        <v>25210.184999999998</v>
      </c>
    </row>
    <row r="24" spans="1:16" ht="26.25" customHeight="1" x14ac:dyDescent="0.2">
      <c r="A24" s="14"/>
      <c r="B24" s="14"/>
      <c r="C24" s="73" t="s">
        <v>1374</v>
      </c>
      <c r="D24" s="78" t="s">
        <v>126</v>
      </c>
      <c r="E24" s="13">
        <v>44535</v>
      </c>
      <c r="F24" s="76" t="s">
        <v>127</v>
      </c>
      <c r="G24" s="13">
        <v>44539</v>
      </c>
      <c r="H24" s="77" t="s">
        <v>1278</v>
      </c>
      <c r="I24" s="16">
        <v>55</v>
      </c>
      <c r="J24" s="16">
        <v>455</v>
      </c>
      <c r="K24" s="16">
        <v>12</v>
      </c>
      <c r="L24" s="16">
        <v>5</v>
      </c>
      <c r="M24" s="81">
        <v>75.075000000000003</v>
      </c>
      <c r="N24" s="96">
        <v>75.075000000000003</v>
      </c>
      <c r="O24" s="64">
        <v>2530</v>
      </c>
      <c r="P24" s="65">
        <f>Table224578910112345678910111213141516[[#This Row],[PEMBULATAN]]*O24</f>
        <v>189939.75</v>
      </c>
    </row>
    <row r="25" spans="1:16" ht="26.25" customHeight="1" x14ac:dyDescent="0.2">
      <c r="A25" s="14"/>
      <c r="B25" s="14"/>
      <c r="C25" s="73" t="s">
        <v>1375</v>
      </c>
      <c r="D25" s="78" t="s">
        <v>126</v>
      </c>
      <c r="E25" s="13">
        <v>44535</v>
      </c>
      <c r="F25" s="76" t="s">
        <v>127</v>
      </c>
      <c r="G25" s="13">
        <v>44539</v>
      </c>
      <c r="H25" s="77" t="s">
        <v>1278</v>
      </c>
      <c r="I25" s="16">
        <v>100</v>
      </c>
      <c r="J25" s="16">
        <v>40</v>
      </c>
      <c r="K25" s="16">
        <v>23</v>
      </c>
      <c r="L25" s="16">
        <v>2</v>
      </c>
      <c r="M25" s="81">
        <v>23</v>
      </c>
      <c r="N25" s="96">
        <v>23</v>
      </c>
      <c r="O25" s="64">
        <v>2530</v>
      </c>
      <c r="P25" s="65">
        <f>Table224578910112345678910111213141516[[#This Row],[PEMBULATAN]]*O25</f>
        <v>58190</v>
      </c>
    </row>
    <row r="26" spans="1:16" ht="26.25" customHeight="1" x14ac:dyDescent="0.2">
      <c r="A26" s="14"/>
      <c r="B26" s="14"/>
      <c r="C26" s="73" t="s">
        <v>1376</v>
      </c>
      <c r="D26" s="78" t="s">
        <v>126</v>
      </c>
      <c r="E26" s="13">
        <v>44535</v>
      </c>
      <c r="F26" s="76" t="s">
        <v>127</v>
      </c>
      <c r="G26" s="13">
        <v>44539</v>
      </c>
      <c r="H26" s="77" t="s">
        <v>1278</v>
      </c>
      <c r="I26" s="16">
        <v>70</v>
      </c>
      <c r="J26" s="16">
        <v>26</v>
      </c>
      <c r="K26" s="16">
        <v>10</v>
      </c>
      <c r="L26" s="16">
        <v>1</v>
      </c>
      <c r="M26" s="81">
        <v>4.55</v>
      </c>
      <c r="N26" s="96">
        <v>4.55</v>
      </c>
      <c r="O26" s="64">
        <v>2530</v>
      </c>
      <c r="P26" s="65">
        <f>Table224578910112345678910111213141516[[#This Row],[PEMBULATAN]]*O26</f>
        <v>11511.5</v>
      </c>
    </row>
    <row r="27" spans="1:16" ht="26.25" customHeight="1" x14ac:dyDescent="0.2">
      <c r="A27" s="14"/>
      <c r="B27" s="14"/>
      <c r="C27" s="73" t="s">
        <v>1377</v>
      </c>
      <c r="D27" s="78" t="s">
        <v>126</v>
      </c>
      <c r="E27" s="13">
        <v>44535</v>
      </c>
      <c r="F27" s="76" t="s">
        <v>127</v>
      </c>
      <c r="G27" s="13">
        <v>44539</v>
      </c>
      <c r="H27" s="77" t="s">
        <v>1278</v>
      </c>
      <c r="I27" s="16">
        <v>61</v>
      </c>
      <c r="J27" s="16">
        <v>51</v>
      </c>
      <c r="K27" s="16">
        <v>25</v>
      </c>
      <c r="L27" s="16">
        <v>12</v>
      </c>
      <c r="M27" s="81">
        <v>19.443750000000001</v>
      </c>
      <c r="N27" s="96">
        <v>20</v>
      </c>
      <c r="O27" s="64">
        <v>2530</v>
      </c>
      <c r="P27" s="65">
        <f>Table224578910112345678910111213141516[[#This Row],[PEMBULATAN]]*O27</f>
        <v>50600</v>
      </c>
    </row>
    <row r="28" spans="1:16" ht="26.25" customHeight="1" x14ac:dyDescent="0.2">
      <c r="A28" s="14"/>
      <c r="B28" s="14"/>
      <c r="C28" s="73" t="s">
        <v>1378</v>
      </c>
      <c r="D28" s="78" t="s">
        <v>126</v>
      </c>
      <c r="E28" s="13">
        <v>44535</v>
      </c>
      <c r="F28" s="76" t="s">
        <v>127</v>
      </c>
      <c r="G28" s="13">
        <v>44539</v>
      </c>
      <c r="H28" s="77" t="s">
        <v>1278</v>
      </c>
      <c r="I28" s="16">
        <v>40</v>
      </c>
      <c r="J28" s="16">
        <v>43</v>
      </c>
      <c r="K28" s="16">
        <v>22</v>
      </c>
      <c r="L28" s="16">
        <v>4</v>
      </c>
      <c r="M28" s="81">
        <v>9.4600000000000009</v>
      </c>
      <c r="N28" s="96">
        <v>10</v>
      </c>
      <c r="O28" s="64">
        <v>2530</v>
      </c>
      <c r="P28" s="65">
        <f>Table224578910112345678910111213141516[[#This Row],[PEMBULATAN]]*O28</f>
        <v>25300</v>
      </c>
    </row>
    <row r="29" spans="1:16" ht="26.25" customHeight="1" x14ac:dyDescent="0.2">
      <c r="A29" s="14"/>
      <c r="B29" s="14"/>
      <c r="C29" s="73" t="s">
        <v>1379</v>
      </c>
      <c r="D29" s="78" t="s">
        <v>126</v>
      </c>
      <c r="E29" s="13">
        <v>44535</v>
      </c>
      <c r="F29" s="76" t="s">
        <v>127</v>
      </c>
      <c r="G29" s="13">
        <v>44539</v>
      </c>
      <c r="H29" s="77" t="s">
        <v>1278</v>
      </c>
      <c r="I29" s="16">
        <v>61</v>
      </c>
      <c r="J29" s="16">
        <v>52</v>
      </c>
      <c r="K29" s="16">
        <v>14</v>
      </c>
      <c r="L29" s="16">
        <v>5</v>
      </c>
      <c r="M29" s="81">
        <v>11.102</v>
      </c>
      <c r="N29" s="96">
        <v>11.102</v>
      </c>
      <c r="O29" s="64">
        <v>2530</v>
      </c>
      <c r="P29" s="65">
        <f>Table224578910112345678910111213141516[[#This Row],[PEMBULATAN]]*O29</f>
        <v>28088.06</v>
      </c>
    </row>
    <row r="30" spans="1:16" ht="26.25" customHeight="1" x14ac:dyDescent="0.2">
      <c r="A30" s="14"/>
      <c r="B30" s="14"/>
      <c r="C30" s="73" t="s">
        <v>1380</v>
      </c>
      <c r="D30" s="78" t="s">
        <v>126</v>
      </c>
      <c r="E30" s="13">
        <v>44535</v>
      </c>
      <c r="F30" s="76" t="s">
        <v>127</v>
      </c>
      <c r="G30" s="13">
        <v>44539</v>
      </c>
      <c r="H30" s="77" t="s">
        <v>1278</v>
      </c>
      <c r="I30" s="16">
        <v>85</v>
      </c>
      <c r="J30" s="16">
        <v>22</v>
      </c>
      <c r="K30" s="16">
        <v>13</v>
      </c>
      <c r="L30" s="16">
        <v>3</v>
      </c>
      <c r="M30" s="81">
        <v>6.0774999999999997</v>
      </c>
      <c r="N30" s="96">
        <v>6.0774999999999997</v>
      </c>
      <c r="O30" s="64">
        <v>2530</v>
      </c>
      <c r="P30" s="65">
        <f>Table224578910112345678910111213141516[[#This Row],[PEMBULATAN]]*O30</f>
        <v>15376.074999999999</v>
      </c>
    </row>
    <row r="31" spans="1:16" ht="26.25" customHeight="1" x14ac:dyDescent="0.2">
      <c r="A31" s="14"/>
      <c r="B31" s="14"/>
      <c r="C31" s="73" t="s">
        <v>1381</v>
      </c>
      <c r="D31" s="78" t="s">
        <v>126</v>
      </c>
      <c r="E31" s="13">
        <v>44535</v>
      </c>
      <c r="F31" s="76" t="s">
        <v>127</v>
      </c>
      <c r="G31" s="13">
        <v>44539</v>
      </c>
      <c r="H31" s="77" t="s">
        <v>1278</v>
      </c>
      <c r="I31" s="16">
        <v>61</v>
      </c>
      <c r="J31" s="16">
        <v>67</v>
      </c>
      <c r="K31" s="16">
        <v>8</v>
      </c>
      <c r="L31" s="16">
        <v>4</v>
      </c>
      <c r="M31" s="81">
        <v>8.1739999999999995</v>
      </c>
      <c r="N31" s="96">
        <v>8.1739999999999995</v>
      </c>
      <c r="O31" s="64">
        <v>2530</v>
      </c>
      <c r="P31" s="65">
        <f>Table224578910112345678910111213141516[[#This Row],[PEMBULATAN]]*O31</f>
        <v>20680.219999999998</v>
      </c>
    </row>
    <row r="32" spans="1:16" ht="26.25" customHeight="1" x14ac:dyDescent="0.2">
      <c r="A32" s="14"/>
      <c r="B32" s="14"/>
      <c r="C32" s="73" t="s">
        <v>1382</v>
      </c>
      <c r="D32" s="78" t="s">
        <v>126</v>
      </c>
      <c r="E32" s="13">
        <v>44535</v>
      </c>
      <c r="F32" s="76" t="s">
        <v>127</v>
      </c>
      <c r="G32" s="13">
        <v>44539</v>
      </c>
      <c r="H32" s="77" t="s">
        <v>1278</v>
      </c>
      <c r="I32" s="16">
        <v>77</v>
      </c>
      <c r="J32" s="16">
        <v>52</v>
      </c>
      <c r="K32" s="16">
        <v>10</v>
      </c>
      <c r="L32" s="16">
        <v>1</v>
      </c>
      <c r="M32" s="81">
        <v>10.01</v>
      </c>
      <c r="N32" s="96">
        <v>10.01</v>
      </c>
      <c r="O32" s="64">
        <v>2530</v>
      </c>
      <c r="P32" s="65">
        <f>Table224578910112345678910111213141516[[#This Row],[PEMBULATAN]]*O32</f>
        <v>25325.3</v>
      </c>
    </row>
    <row r="33" spans="1:16" ht="26.25" customHeight="1" x14ac:dyDescent="0.2">
      <c r="A33" s="14"/>
      <c r="B33" s="14"/>
      <c r="C33" s="73" t="s">
        <v>1383</v>
      </c>
      <c r="D33" s="78" t="s">
        <v>126</v>
      </c>
      <c r="E33" s="13">
        <v>44535</v>
      </c>
      <c r="F33" s="76" t="s">
        <v>127</v>
      </c>
      <c r="G33" s="13">
        <v>44539</v>
      </c>
      <c r="H33" s="77" t="s">
        <v>1278</v>
      </c>
      <c r="I33" s="16">
        <v>60</v>
      </c>
      <c r="J33" s="16">
        <v>31</v>
      </c>
      <c r="K33" s="16">
        <v>32</v>
      </c>
      <c r="L33" s="16">
        <v>5</v>
      </c>
      <c r="M33" s="81">
        <v>14.88</v>
      </c>
      <c r="N33" s="96">
        <v>14.88</v>
      </c>
      <c r="O33" s="64">
        <v>2530</v>
      </c>
      <c r="P33" s="65">
        <f>Table224578910112345678910111213141516[[#This Row],[PEMBULATAN]]*O33</f>
        <v>37646.400000000001</v>
      </c>
    </row>
    <row r="34" spans="1:16" ht="26.25" customHeight="1" x14ac:dyDescent="0.2">
      <c r="A34" s="14"/>
      <c r="B34" s="14"/>
      <c r="C34" s="73" t="s">
        <v>1384</v>
      </c>
      <c r="D34" s="78" t="s">
        <v>126</v>
      </c>
      <c r="E34" s="13">
        <v>44535</v>
      </c>
      <c r="F34" s="76" t="s">
        <v>127</v>
      </c>
      <c r="G34" s="13">
        <v>44539</v>
      </c>
      <c r="H34" s="77" t="s">
        <v>1278</v>
      </c>
      <c r="I34" s="16">
        <v>56</v>
      </c>
      <c r="J34" s="16">
        <v>56</v>
      </c>
      <c r="K34" s="16">
        <v>10</v>
      </c>
      <c r="L34" s="16">
        <v>6</v>
      </c>
      <c r="M34" s="81">
        <v>7.84</v>
      </c>
      <c r="N34" s="96">
        <v>7.84</v>
      </c>
      <c r="O34" s="64">
        <v>2530</v>
      </c>
      <c r="P34" s="65">
        <f>Table224578910112345678910111213141516[[#This Row],[PEMBULATAN]]*O34</f>
        <v>19835.2</v>
      </c>
    </row>
    <row r="35" spans="1:16" ht="26.25" customHeight="1" x14ac:dyDescent="0.2">
      <c r="A35" s="14"/>
      <c r="B35" s="14"/>
      <c r="C35" s="73" t="s">
        <v>1385</v>
      </c>
      <c r="D35" s="78" t="s">
        <v>126</v>
      </c>
      <c r="E35" s="13">
        <v>44535</v>
      </c>
      <c r="F35" s="76" t="s">
        <v>127</v>
      </c>
      <c r="G35" s="13">
        <v>44539</v>
      </c>
      <c r="H35" s="77" t="s">
        <v>1278</v>
      </c>
      <c r="I35" s="16">
        <v>50</v>
      </c>
      <c r="J35" s="16">
        <v>24</v>
      </c>
      <c r="K35" s="16">
        <v>25</v>
      </c>
      <c r="L35" s="16">
        <v>4</v>
      </c>
      <c r="M35" s="81">
        <v>7.5</v>
      </c>
      <c r="N35" s="96">
        <v>8</v>
      </c>
      <c r="O35" s="64">
        <v>2530</v>
      </c>
      <c r="P35" s="65">
        <f>Table224578910112345678910111213141516[[#This Row],[PEMBULATAN]]*O35</f>
        <v>20240</v>
      </c>
    </row>
    <row r="36" spans="1:16" ht="26.25" customHeight="1" x14ac:dyDescent="0.2">
      <c r="A36" s="14"/>
      <c r="B36" s="14"/>
      <c r="C36" s="73" t="s">
        <v>1386</v>
      </c>
      <c r="D36" s="78" t="s">
        <v>126</v>
      </c>
      <c r="E36" s="13">
        <v>44535</v>
      </c>
      <c r="F36" s="76" t="s">
        <v>127</v>
      </c>
      <c r="G36" s="13">
        <v>44539</v>
      </c>
      <c r="H36" s="77" t="s">
        <v>1278</v>
      </c>
      <c r="I36" s="16">
        <v>43</v>
      </c>
      <c r="J36" s="16">
        <v>32</v>
      </c>
      <c r="K36" s="16">
        <v>26</v>
      </c>
      <c r="L36" s="16">
        <v>5</v>
      </c>
      <c r="M36" s="81">
        <v>8.9440000000000008</v>
      </c>
      <c r="N36" s="96">
        <v>8.9440000000000008</v>
      </c>
      <c r="O36" s="64">
        <v>2530</v>
      </c>
      <c r="P36" s="65">
        <f>Table224578910112345678910111213141516[[#This Row],[PEMBULATAN]]*O36</f>
        <v>22628.320000000003</v>
      </c>
    </row>
    <row r="37" spans="1:16" ht="26.25" customHeight="1" x14ac:dyDescent="0.2">
      <c r="A37" s="14"/>
      <c r="B37" s="14"/>
      <c r="C37" s="73" t="s">
        <v>1387</v>
      </c>
      <c r="D37" s="78" t="s">
        <v>126</v>
      </c>
      <c r="E37" s="13">
        <v>44535</v>
      </c>
      <c r="F37" s="76" t="s">
        <v>127</v>
      </c>
      <c r="G37" s="13">
        <v>44539</v>
      </c>
      <c r="H37" s="77" t="s">
        <v>1278</v>
      </c>
      <c r="I37" s="16">
        <v>47</v>
      </c>
      <c r="J37" s="16">
        <v>46</v>
      </c>
      <c r="K37" s="16">
        <v>15</v>
      </c>
      <c r="L37" s="16">
        <v>7</v>
      </c>
      <c r="M37" s="81">
        <v>8.1074999999999999</v>
      </c>
      <c r="N37" s="96">
        <v>8.1074999999999999</v>
      </c>
      <c r="O37" s="64">
        <v>2530</v>
      </c>
      <c r="P37" s="65">
        <f>Table224578910112345678910111213141516[[#This Row],[PEMBULATAN]]*O37</f>
        <v>20511.974999999999</v>
      </c>
    </row>
    <row r="38" spans="1:16" ht="26.25" customHeight="1" x14ac:dyDescent="0.2">
      <c r="A38" s="14"/>
      <c r="B38" s="14"/>
      <c r="C38" s="73" t="s">
        <v>1388</v>
      </c>
      <c r="D38" s="78" t="s">
        <v>126</v>
      </c>
      <c r="E38" s="13">
        <v>44535</v>
      </c>
      <c r="F38" s="76" t="s">
        <v>127</v>
      </c>
      <c r="G38" s="13">
        <v>44539</v>
      </c>
      <c r="H38" s="77" t="s">
        <v>1278</v>
      </c>
      <c r="I38" s="16">
        <v>24</v>
      </c>
      <c r="J38" s="16">
        <v>15</v>
      </c>
      <c r="K38" s="16">
        <v>13</v>
      </c>
      <c r="L38" s="16">
        <v>1</v>
      </c>
      <c r="M38" s="81">
        <v>1.17</v>
      </c>
      <c r="N38" s="96">
        <v>1.17</v>
      </c>
      <c r="O38" s="64">
        <v>2530</v>
      </c>
      <c r="P38" s="65">
        <f>Table224578910112345678910111213141516[[#This Row],[PEMBULATAN]]*O38</f>
        <v>2960.1</v>
      </c>
    </row>
    <row r="39" spans="1:16" ht="26.25" customHeight="1" x14ac:dyDescent="0.2">
      <c r="A39" s="14"/>
      <c r="B39" s="14"/>
      <c r="C39" s="73" t="s">
        <v>1389</v>
      </c>
      <c r="D39" s="78" t="s">
        <v>126</v>
      </c>
      <c r="E39" s="13">
        <v>44535</v>
      </c>
      <c r="F39" s="76" t="s">
        <v>127</v>
      </c>
      <c r="G39" s="13">
        <v>44539</v>
      </c>
      <c r="H39" s="77" t="s">
        <v>1278</v>
      </c>
      <c r="I39" s="16">
        <v>70</v>
      </c>
      <c r="J39" s="16">
        <v>20</v>
      </c>
      <c r="K39" s="16">
        <v>23</v>
      </c>
      <c r="L39" s="16">
        <v>5</v>
      </c>
      <c r="M39" s="81">
        <v>8.0500000000000007</v>
      </c>
      <c r="N39" s="96">
        <v>8.0500000000000007</v>
      </c>
      <c r="O39" s="64">
        <v>2530</v>
      </c>
      <c r="P39" s="65">
        <f>Table224578910112345678910111213141516[[#This Row],[PEMBULATAN]]*O39</f>
        <v>20366.5</v>
      </c>
    </row>
    <row r="40" spans="1:16" ht="26.25" customHeight="1" x14ac:dyDescent="0.2">
      <c r="A40" s="14"/>
      <c r="B40" s="14"/>
      <c r="C40" s="73" t="s">
        <v>1390</v>
      </c>
      <c r="D40" s="78" t="s">
        <v>126</v>
      </c>
      <c r="E40" s="13">
        <v>44535</v>
      </c>
      <c r="F40" s="76" t="s">
        <v>127</v>
      </c>
      <c r="G40" s="13">
        <v>44539</v>
      </c>
      <c r="H40" s="77" t="s">
        <v>1278</v>
      </c>
      <c r="I40" s="16">
        <v>54</v>
      </c>
      <c r="J40" s="16">
        <v>41</v>
      </c>
      <c r="K40" s="16">
        <v>25</v>
      </c>
      <c r="L40" s="16">
        <v>5</v>
      </c>
      <c r="M40" s="81">
        <v>13.8375</v>
      </c>
      <c r="N40" s="96">
        <v>13.8375</v>
      </c>
      <c r="O40" s="64">
        <v>2530</v>
      </c>
      <c r="P40" s="65">
        <f>Table224578910112345678910111213141516[[#This Row],[PEMBULATAN]]*O40</f>
        <v>35008.875</v>
      </c>
    </row>
    <row r="41" spans="1:16" ht="26.25" customHeight="1" x14ac:dyDescent="0.2">
      <c r="A41" s="14"/>
      <c r="B41" s="14"/>
      <c r="C41" s="73" t="s">
        <v>1391</v>
      </c>
      <c r="D41" s="78" t="s">
        <v>126</v>
      </c>
      <c r="E41" s="13">
        <v>44535</v>
      </c>
      <c r="F41" s="76" t="s">
        <v>127</v>
      </c>
      <c r="G41" s="13">
        <v>44539</v>
      </c>
      <c r="H41" s="77" t="s">
        <v>1278</v>
      </c>
      <c r="I41" s="16">
        <v>36</v>
      </c>
      <c r="J41" s="16">
        <v>24</v>
      </c>
      <c r="K41" s="16">
        <v>22</v>
      </c>
      <c r="L41" s="16">
        <v>7</v>
      </c>
      <c r="M41" s="81">
        <v>4.7519999999999998</v>
      </c>
      <c r="N41" s="96">
        <v>7</v>
      </c>
      <c r="O41" s="64">
        <v>2530</v>
      </c>
      <c r="P41" s="65">
        <f>Table224578910112345678910111213141516[[#This Row],[PEMBULATAN]]*O41</f>
        <v>17710</v>
      </c>
    </row>
    <row r="42" spans="1:16" ht="26.25" customHeight="1" x14ac:dyDescent="0.2">
      <c r="A42" s="14"/>
      <c r="B42" s="14"/>
      <c r="C42" s="73" t="s">
        <v>1392</v>
      </c>
      <c r="D42" s="78" t="s">
        <v>126</v>
      </c>
      <c r="E42" s="13">
        <v>44535</v>
      </c>
      <c r="F42" s="76" t="s">
        <v>127</v>
      </c>
      <c r="G42" s="13">
        <v>44539</v>
      </c>
      <c r="H42" s="77" t="s">
        <v>1278</v>
      </c>
      <c r="I42" s="16">
        <v>46</v>
      </c>
      <c r="J42" s="16">
        <v>32</v>
      </c>
      <c r="K42" s="16">
        <v>15</v>
      </c>
      <c r="L42" s="16">
        <v>7</v>
      </c>
      <c r="M42" s="81">
        <v>5.52</v>
      </c>
      <c r="N42" s="96">
        <v>7</v>
      </c>
      <c r="O42" s="64">
        <v>2530</v>
      </c>
      <c r="P42" s="65">
        <f>Table224578910112345678910111213141516[[#This Row],[PEMBULATAN]]*O42</f>
        <v>17710</v>
      </c>
    </row>
    <row r="43" spans="1:16" ht="26.25" customHeight="1" x14ac:dyDescent="0.2">
      <c r="A43" s="14"/>
      <c r="B43" s="14"/>
      <c r="C43" s="73" t="s">
        <v>1393</v>
      </c>
      <c r="D43" s="78" t="s">
        <v>126</v>
      </c>
      <c r="E43" s="13">
        <v>44535</v>
      </c>
      <c r="F43" s="76" t="s">
        <v>127</v>
      </c>
      <c r="G43" s="13">
        <v>44539</v>
      </c>
      <c r="H43" s="77" t="s">
        <v>1278</v>
      </c>
      <c r="I43" s="16">
        <v>40</v>
      </c>
      <c r="J43" s="16">
        <v>20</v>
      </c>
      <c r="K43" s="16">
        <v>19</v>
      </c>
      <c r="L43" s="16">
        <v>3</v>
      </c>
      <c r="M43" s="81">
        <v>3.8</v>
      </c>
      <c r="N43" s="96">
        <v>3.8</v>
      </c>
      <c r="O43" s="64">
        <v>2530</v>
      </c>
      <c r="P43" s="65">
        <f>Table224578910112345678910111213141516[[#This Row],[PEMBULATAN]]*O43</f>
        <v>9614</v>
      </c>
    </row>
    <row r="44" spans="1:16" ht="26.25" customHeight="1" x14ac:dyDescent="0.2">
      <c r="A44" s="14"/>
      <c r="B44" s="14"/>
      <c r="C44" s="73" t="s">
        <v>1394</v>
      </c>
      <c r="D44" s="78" t="s">
        <v>126</v>
      </c>
      <c r="E44" s="13">
        <v>44535</v>
      </c>
      <c r="F44" s="76" t="s">
        <v>127</v>
      </c>
      <c r="G44" s="13">
        <v>44539</v>
      </c>
      <c r="H44" s="77" t="s">
        <v>1278</v>
      </c>
      <c r="I44" s="16">
        <v>52</v>
      </c>
      <c r="J44" s="16">
        <v>36</v>
      </c>
      <c r="K44" s="16">
        <v>25</v>
      </c>
      <c r="L44" s="16">
        <v>18</v>
      </c>
      <c r="M44" s="81">
        <v>11.7</v>
      </c>
      <c r="N44" s="96">
        <v>18</v>
      </c>
      <c r="O44" s="64">
        <v>2530</v>
      </c>
      <c r="P44" s="65">
        <f>Table224578910112345678910111213141516[[#This Row],[PEMBULATAN]]*O44</f>
        <v>45540</v>
      </c>
    </row>
    <row r="45" spans="1:16" ht="26.25" customHeight="1" x14ac:dyDescent="0.2">
      <c r="A45" s="14"/>
      <c r="B45" s="14"/>
      <c r="C45" s="73" t="s">
        <v>1395</v>
      </c>
      <c r="D45" s="78" t="s">
        <v>126</v>
      </c>
      <c r="E45" s="13">
        <v>44535</v>
      </c>
      <c r="F45" s="76" t="s">
        <v>127</v>
      </c>
      <c r="G45" s="13">
        <v>44539</v>
      </c>
      <c r="H45" s="77" t="s">
        <v>1278</v>
      </c>
      <c r="I45" s="16">
        <v>148</v>
      </c>
      <c r="J45" s="16">
        <v>43</v>
      </c>
      <c r="K45" s="16">
        <v>32</v>
      </c>
      <c r="L45" s="16">
        <v>14</v>
      </c>
      <c r="M45" s="81">
        <v>50.911999999999999</v>
      </c>
      <c r="N45" s="96">
        <v>50.911999999999999</v>
      </c>
      <c r="O45" s="64">
        <v>2530</v>
      </c>
      <c r="P45" s="65">
        <f>Table224578910112345678910111213141516[[#This Row],[PEMBULATAN]]*O45</f>
        <v>128807.36</v>
      </c>
    </row>
    <row r="46" spans="1:16" ht="26.25" customHeight="1" x14ac:dyDescent="0.2">
      <c r="A46" s="14"/>
      <c r="B46" s="14"/>
      <c r="C46" s="73" t="s">
        <v>1396</v>
      </c>
      <c r="D46" s="78" t="s">
        <v>126</v>
      </c>
      <c r="E46" s="13">
        <v>44535</v>
      </c>
      <c r="F46" s="76" t="s">
        <v>127</v>
      </c>
      <c r="G46" s="13">
        <v>44539</v>
      </c>
      <c r="H46" s="77" t="s">
        <v>1278</v>
      </c>
      <c r="I46" s="16">
        <v>82</v>
      </c>
      <c r="J46" s="16">
        <v>55</v>
      </c>
      <c r="K46" s="16">
        <v>31</v>
      </c>
      <c r="L46" s="16">
        <v>17</v>
      </c>
      <c r="M46" s="81">
        <v>34.952500000000001</v>
      </c>
      <c r="N46" s="96">
        <v>34.952500000000001</v>
      </c>
      <c r="O46" s="64">
        <v>2530</v>
      </c>
      <c r="P46" s="65">
        <f>Table224578910112345678910111213141516[[#This Row],[PEMBULATAN]]*O46</f>
        <v>88429.824999999997</v>
      </c>
    </row>
    <row r="47" spans="1:16" ht="26.25" customHeight="1" x14ac:dyDescent="0.2">
      <c r="A47" s="14"/>
      <c r="B47" s="14"/>
      <c r="C47" s="73" t="s">
        <v>1397</v>
      </c>
      <c r="D47" s="78" t="s">
        <v>126</v>
      </c>
      <c r="E47" s="13">
        <v>44535</v>
      </c>
      <c r="F47" s="76" t="s">
        <v>127</v>
      </c>
      <c r="G47" s="13">
        <v>44539</v>
      </c>
      <c r="H47" s="77" t="s">
        <v>1278</v>
      </c>
      <c r="I47" s="16">
        <v>86</v>
      </c>
      <c r="J47" s="16">
        <v>62</v>
      </c>
      <c r="K47" s="16">
        <v>22</v>
      </c>
      <c r="L47" s="16">
        <v>16</v>
      </c>
      <c r="M47" s="81">
        <v>29.326000000000001</v>
      </c>
      <c r="N47" s="96">
        <v>30</v>
      </c>
      <c r="O47" s="64">
        <v>2530</v>
      </c>
      <c r="P47" s="65">
        <f>Table224578910112345678910111213141516[[#This Row],[PEMBULATAN]]*O47</f>
        <v>75900</v>
      </c>
    </row>
    <row r="48" spans="1:16" ht="26.25" customHeight="1" x14ac:dyDescent="0.2">
      <c r="A48" s="14"/>
      <c r="B48" s="14"/>
      <c r="C48" s="73" t="s">
        <v>1398</v>
      </c>
      <c r="D48" s="78" t="s">
        <v>126</v>
      </c>
      <c r="E48" s="13">
        <v>44535</v>
      </c>
      <c r="F48" s="76" t="s">
        <v>127</v>
      </c>
      <c r="G48" s="13">
        <v>44539</v>
      </c>
      <c r="H48" s="77" t="s">
        <v>1278</v>
      </c>
      <c r="I48" s="16">
        <v>45</v>
      </c>
      <c r="J48" s="16">
        <v>40</v>
      </c>
      <c r="K48" s="16">
        <v>32</v>
      </c>
      <c r="L48" s="16">
        <v>5</v>
      </c>
      <c r="M48" s="81">
        <v>14.4</v>
      </c>
      <c r="N48" s="96">
        <v>15</v>
      </c>
      <c r="O48" s="64">
        <v>2530</v>
      </c>
      <c r="P48" s="65">
        <f>Table224578910112345678910111213141516[[#This Row],[PEMBULATAN]]*O48</f>
        <v>37950</v>
      </c>
    </row>
    <row r="49" spans="1:16" ht="26.25" customHeight="1" x14ac:dyDescent="0.2">
      <c r="A49" s="14"/>
      <c r="B49" s="14"/>
      <c r="C49" s="73" t="s">
        <v>1399</v>
      </c>
      <c r="D49" s="78" t="s">
        <v>126</v>
      </c>
      <c r="E49" s="13">
        <v>44535</v>
      </c>
      <c r="F49" s="76" t="s">
        <v>127</v>
      </c>
      <c r="G49" s="13">
        <v>44539</v>
      </c>
      <c r="H49" s="77" t="s">
        <v>1278</v>
      </c>
      <c r="I49" s="16">
        <v>80</v>
      </c>
      <c r="J49" s="16">
        <v>72</v>
      </c>
      <c r="K49" s="16">
        <v>28</v>
      </c>
      <c r="L49" s="16">
        <v>8</v>
      </c>
      <c r="M49" s="81">
        <v>40.32</v>
      </c>
      <c r="N49" s="96">
        <v>41</v>
      </c>
      <c r="O49" s="64">
        <v>2530</v>
      </c>
      <c r="P49" s="65">
        <f>Table224578910112345678910111213141516[[#This Row],[PEMBULATAN]]*O49</f>
        <v>103730</v>
      </c>
    </row>
    <row r="50" spans="1:16" ht="26.25" customHeight="1" x14ac:dyDescent="0.2">
      <c r="A50" s="14"/>
      <c r="B50" s="14"/>
      <c r="C50" s="73" t="s">
        <v>1400</v>
      </c>
      <c r="D50" s="78" t="s">
        <v>126</v>
      </c>
      <c r="E50" s="13">
        <v>44535</v>
      </c>
      <c r="F50" s="76" t="s">
        <v>127</v>
      </c>
      <c r="G50" s="13">
        <v>44539</v>
      </c>
      <c r="H50" s="77" t="s">
        <v>1278</v>
      </c>
      <c r="I50" s="16">
        <v>67</v>
      </c>
      <c r="J50" s="16">
        <v>40</v>
      </c>
      <c r="K50" s="16">
        <v>15</v>
      </c>
      <c r="L50" s="16">
        <v>9</v>
      </c>
      <c r="M50" s="81">
        <v>10.050000000000001</v>
      </c>
      <c r="N50" s="96">
        <v>10.050000000000001</v>
      </c>
      <c r="O50" s="64">
        <v>2530</v>
      </c>
      <c r="P50" s="65">
        <f>Table224578910112345678910111213141516[[#This Row],[PEMBULATAN]]*O50</f>
        <v>25426.5</v>
      </c>
    </row>
    <row r="51" spans="1:16" ht="26.25" customHeight="1" x14ac:dyDescent="0.2">
      <c r="A51" s="14"/>
      <c r="B51" s="14"/>
      <c r="C51" s="73" t="s">
        <v>1401</v>
      </c>
      <c r="D51" s="78" t="s">
        <v>126</v>
      </c>
      <c r="E51" s="13">
        <v>44535</v>
      </c>
      <c r="F51" s="76" t="s">
        <v>127</v>
      </c>
      <c r="G51" s="13">
        <v>44539</v>
      </c>
      <c r="H51" s="77" t="s">
        <v>1278</v>
      </c>
      <c r="I51" s="16">
        <v>72</v>
      </c>
      <c r="J51" s="16">
        <v>40</v>
      </c>
      <c r="K51" s="16">
        <v>15</v>
      </c>
      <c r="L51" s="16">
        <v>3</v>
      </c>
      <c r="M51" s="81">
        <v>10.8</v>
      </c>
      <c r="N51" s="96">
        <v>10.8</v>
      </c>
      <c r="O51" s="64">
        <v>2530</v>
      </c>
      <c r="P51" s="65">
        <f>Table224578910112345678910111213141516[[#This Row],[PEMBULATAN]]*O51</f>
        <v>27324</v>
      </c>
    </row>
    <row r="52" spans="1:16" ht="26.25" customHeight="1" x14ac:dyDescent="0.2">
      <c r="A52" s="14"/>
      <c r="B52" s="14"/>
      <c r="C52" s="73" t="s">
        <v>1402</v>
      </c>
      <c r="D52" s="78" t="s">
        <v>126</v>
      </c>
      <c r="E52" s="13">
        <v>44535</v>
      </c>
      <c r="F52" s="76" t="s">
        <v>127</v>
      </c>
      <c r="G52" s="13">
        <v>44539</v>
      </c>
      <c r="H52" s="77" t="s">
        <v>1278</v>
      </c>
      <c r="I52" s="16">
        <v>83</v>
      </c>
      <c r="J52" s="16">
        <v>60</v>
      </c>
      <c r="K52" s="16">
        <v>16</v>
      </c>
      <c r="L52" s="16">
        <v>9</v>
      </c>
      <c r="M52" s="81">
        <v>19.920000000000002</v>
      </c>
      <c r="N52" s="96">
        <v>19.920000000000002</v>
      </c>
      <c r="O52" s="64">
        <v>2530</v>
      </c>
      <c r="P52" s="65">
        <f>Table224578910112345678910111213141516[[#This Row],[PEMBULATAN]]*O52</f>
        <v>50397.600000000006</v>
      </c>
    </row>
    <row r="53" spans="1:16" ht="26.25" customHeight="1" x14ac:dyDescent="0.2">
      <c r="A53" s="14"/>
      <c r="B53" s="14"/>
      <c r="C53" s="73" t="s">
        <v>1403</v>
      </c>
      <c r="D53" s="78" t="s">
        <v>126</v>
      </c>
      <c r="E53" s="13">
        <v>44535</v>
      </c>
      <c r="F53" s="76" t="s">
        <v>127</v>
      </c>
      <c r="G53" s="13">
        <v>44539</v>
      </c>
      <c r="H53" s="77" t="s">
        <v>1278</v>
      </c>
      <c r="I53" s="16">
        <v>53</v>
      </c>
      <c r="J53" s="16">
        <v>52</v>
      </c>
      <c r="K53" s="16">
        <v>25</v>
      </c>
      <c r="L53" s="16">
        <v>9</v>
      </c>
      <c r="M53" s="81">
        <v>17.225000000000001</v>
      </c>
      <c r="N53" s="96">
        <v>17.225000000000001</v>
      </c>
      <c r="O53" s="64">
        <v>2530</v>
      </c>
      <c r="P53" s="65">
        <f>Table224578910112345678910111213141516[[#This Row],[PEMBULATAN]]*O53</f>
        <v>43579.25</v>
      </c>
    </row>
    <row r="54" spans="1:16" ht="26.25" customHeight="1" x14ac:dyDescent="0.2">
      <c r="A54" s="14"/>
      <c r="B54" s="14"/>
      <c r="C54" s="73" t="s">
        <v>1404</v>
      </c>
      <c r="D54" s="78" t="s">
        <v>126</v>
      </c>
      <c r="E54" s="13">
        <v>44535</v>
      </c>
      <c r="F54" s="76" t="s">
        <v>127</v>
      </c>
      <c r="G54" s="13">
        <v>44539</v>
      </c>
      <c r="H54" s="77" t="s">
        <v>1278</v>
      </c>
      <c r="I54" s="16">
        <v>112</v>
      </c>
      <c r="J54" s="16">
        <v>10</v>
      </c>
      <c r="K54" s="16">
        <v>10</v>
      </c>
      <c r="L54" s="16">
        <v>1</v>
      </c>
      <c r="M54" s="81">
        <v>2.8</v>
      </c>
      <c r="N54" s="96">
        <v>2.8</v>
      </c>
      <c r="O54" s="64">
        <v>2530</v>
      </c>
      <c r="P54" s="65">
        <f>Table224578910112345678910111213141516[[#This Row],[PEMBULATAN]]*O54</f>
        <v>7084</v>
      </c>
    </row>
    <row r="55" spans="1:16" ht="26.25" customHeight="1" x14ac:dyDescent="0.2">
      <c r="A55" s="14"/>
      <c r="B55" s="14"/>
      <c r="C55" s="73" t="s">
        <v>1405</v>
      </c>
      <c r="D55" s="78" t="s">
        <v>126</v>
      </c>
      <c r="E55" s="13">
        <v>44535</v>
      </c>
      <c r="F55" s="76" t="s">
        <v>127</v>
      </c>
      <c r="G55" s="13">
        <v>44539</v>
      </c>
      <c r="H55" s="77" t="s">
        <v>1278</v>
      </c>
      <c r="I55" s="16">
        <v>83</v>
      </c>
      <c r="J55" s="16">
        <v>52</v>
      </c>
      <c r="K55" s="16">
        <v>30</v>
      </c>
      <c r="L55" s="16">
        <v>17</v>
      </c>
      <c r="M55" s="81">
        <v>32.369999999999997</v>
      </c>
      <c r="N55" s="96">
        <v>33</v>
      </c>
      <c r="O55" s="64">
        <v>2530</v>
      </c>
      <c r="P55" s="65">
        <f>Table224578910112345678910111213141516[[#This Row],[PEMBULATAN]]*O55</f>
        <v>83490</v>
      </c>
    </row>
    <row r="56" spans="1:16" ht="26.25" customHeight="1" x14ac:dyDescent="0.2">
      <c r="A56" s="14"/>
      <c r="B56" s="14"/>
      <c r="C56" s="73" t="s">
        <v>1406</v>
      </c>
      <c r="D56" s="78" t="s">
        <v>126</v>
      </c>
      <c r="E56" s="13">
        <v>44535</v>
      </c>
      <c r="F56" s="76" t="s">
        <v>127</v>
      </c>
      <c r="G56" s="13">
        <v>44539</v>
      </c>
      <c r="H56" s="77" t="s">
        <v>1278</v>
      </c>
      <c r="I56" s="16">
        <v>60</v>
      </c>
      <c r="J56" s="16">
        <v>53</v>
      </c>
      <c r="K56" s="16">
        <v>20</v>
      </c>
      <c r="L56" s="16">
        <v>6</v>
      </c>
      <c r="M56" s="81">
        <v>15.9</v>
      </c>
      <c r="N56" s="96">
        <v>15.9</v>
      </c>
      <c r="O56" s="64">
        <v>2530</v>
      </c>
      <c r="P56" s="65">
        <f>Table224578910112345678910111213141516[[#This Row],[PEMBULATAN]]*O56</f>
        <v>40227</v>
      </c>
    </row>
    <row r="57" spans="1:16" ht="26.25" customHeight="1" x14ac:dyDescent="0.2">
      <c r="A57" s="14"/>
      <c r="B57" s="14"/>
      <c r="C57" s="73" t="s">
        <v>1407</v>
      </c>
      <c r="D57" s="78" t="s">
        <v>126</v>
      </c>
      <c r="E57" s="13">
        <v>44535</v>
      </c>
      <c r="F57" s="76" t="s">
        <v>127</v>
      </c>
      <c r="G57" s="13">
        <v>44539</v>
      </c>
      <c r="H57" s="77" t="s">
        <v>1278</v>
      </c>
      <c r="I57" s="16">
        <v>90</v>
      </c>
      <c r="J57" s="16">
        <v>43</v>
      </c>
      <c r="K57" s="16">
        <v>12</v>
      </c>
      <c r="L57" s="16">
        <v>1</v>
      </c>
      <c r="M57" s="81">
        <v>11.61</v>
      </c>
      <c r="N57" s="96">
        <v>11.61</v>
      </c>
      <c r="O57" s="64">
        <v>2530</v>
      </c>
      <c r="P57" s="65">
        <f>Table224578910112345678910111213141516[[#This Row],[PEMBULATAN]]*O57</f>
        <v>29373.3</v>
      </c>
    </row>
    <row r="58" spans="1:16" ht="26.25" customHeight="1" x14ac:dyDescent="0.2">
      <c r="A58" s="14"/>
      <c r="B58" s="14"/>
      <c r="C58" s="73" t="s">
        <v>1408</v>
      </c>
      <c r="D58" s="78" t="s">
        <v>126</v>
      </c>
      <c r="E58" s="13">
        <v>44535</v>
      </c>
      <c r="F58" s="76" t="s">
        <v>127</v>
      </c>
      <c r="G58" s="13">
        <v>44539</v>
      </c>
      <c r="H58" s="77" t="s">
        <v>1278</v>
      </c>
      <c r="I58" s="16">
        <v>51</v>
      </c>
      <c r="J58" s="16">
        <v>23</v>
      </c>
      <c r="K58" s="16">
        <v>16</v>
      </c>
      <c r="L58" s="16">
        <v>1</v>
      </c>
      <c r="M58" s="81">
        <v>4.6920000000000002</v>
      </c>
      <c r="N58" s="96">
        <v>4.6920000000000002</v>
      </c>
      <c r="O58" s="64">
        <v>2530</v>
      </c>
      <c r="P58" s="65">
        <f>Table224578910112345678910111213141516[[#This Row],[PEMBULATAN]]*O58</f>
        <v>11870.76</v>
      </c>
    </row>
    <row r="59" spans="1:16" ht="26.25" customHeight="1" x14ac:dyDescent="0.2">
      <c r="A59" s="14"/>
      <c r="B59" s="14"/>
      <c r="C59" s="73" t="s">
        <v>1409</v>
      </c>
      <c r="D59" s="78" t="s">
        <v>126</v>
      </c>
      <c r="E59" s="13">
        <v>44535</v>
      </c>
      <c r="F59" s="76" t="s">
        <v>127</v>
      </c>
      <c r="G59" s="13">
        <v>44539</v>
      </c>
      <c r="H59" s="77" t="s">
        <v>1278</v>
      </c>
      <c r="I59" s="16">
        <v>66</v>
      </c>
      <c r="J59" s="16">
        <v>62</v>
      </c>
      <c r="K59" s="16">
        <v>27</v>
      </c>
      <c r="L59" s="16">
        <v>13</v>
      </c>
      <c r="M59" s="81">
        <v>27.620999999999999</v>
      </c>
      <c r="N59" s="96">
        <v>27.620999999999999</v>
      </c>
      <c r="O59" s="64">
        <v>2530</v>
      </c>
      <c r="P59" s="65">
        <f>Table224578910112345678910111213141516[[#This Row],[PEMBULATAN]]*O59</f>
        <v>69881.12999999999</v>
      </c>
    </row>
    <row r="60" spans="1:16" ht="26.25" customHeight="1" x14ac:dyDescent="0.2">
      <c r="A60" s="14"/>
      <c r="B60" s="14"/>
      <c r="C60" s="73" t="s">
        <v>1410</v>
      </c>
      <c r="D60" s="78" t="s">
        <v>126</v>
      </c>
      <c r="E60" s="13">
        <v>44535</v>
      </c>
      <c r="F60" s="76" t="s">
        <v>127</v>
      </c>
      <c r="G60" s="13">
        <v>44539</v>
      </c>
      <c r="H60" s="77" t="s">
        <v>1278</v>
      </c>
      <c r="I60" s="16">
        <v>72</v>
      </c>
      <c r="J60" s="16">
        <v>61</v>
      </c>
      <c r="K60" s="16">
        <v>26</v>
      </c>
      <c r="L60" s="16">
        <v>12</v>
      </c>
      <c r="M60" s="81">
        <v>28.547999999999998</v>
      </c>
      <c r="N60" s="96">
        <v>28.547999999999998</v>
      </c>
      <c r="O60" s="64">
        <v>2530</v>
      </c>
      <c r="P60" s="65">
        <f>Table224578910112345678910111213141516[[#This Row],[PEMBULATAN]]*O60</f>
        <v>72226.44</v>
      </c>
    </row>
    <row r="61" spans="1:16" ht="26.25" customHeight="1" x14ac:dyDescent="0.2">
      <c r="A61" s="14"/>
      <c r="B61" s="14"/>
      <c r="C61" s="73" t="s">
        <v>1411</v>
      </c>
      <c r="D61" s="78" t="s">
        <v>126</v>
      </c>
      <c r="E61" s="13">
        <v>44535</v>
      </c>
      <c r="F61" s="76" t="s">
        <v>127</v>
      </c>
      <c r="G61" s="13">
        <v>44539</v>
      </c>
      <c r="H61" s="77" t="s">
        <v>1278</v>
      </c>
      <c r="I61" s="16">
        <v>55</v>
      </c>
      <c r="J61" s="16">
        <v>40</v>
      </c>
      <c r="K61" s="16">
        <v>22</v>
      </c>
      <c r="L61" s="16">
        <v>5</v>
      </c>
      <c r="M61" s="81">
        <v>12.1</v>
      </c>
      <c r="N61" s="96">
        <v>12.1</v>
      </c>
      <c r="O61" s="64">
        <v>2530</v>
      </c>
      <c r="P61" s="65">
        <f>Table224578910112345678910111213141516[[#This Row],[PEMBULATAN]]*O61</f>
        <v>30613</v>
      </c>
    </row>
    <row r="62" spans="1:16" ht="26.25" customHeight="1" x14ac:dyDescent="0.2">
      <c r="A62" s="14"/>
      <c r="B62" s="14"/>
      <c r="C62" s="73" t="s">
        <v>1412</v>
      </c>
      <c r="D62" s="78" t="s">
        <v>126</v>
      </c>
      <c r="E62" s="13">
        <v>44535</v>
      </c>
      <c r="F62" s="76" t="s">
        <v>127</v>
      </c>
      <c r="G62" s="13">
        <v>44539</v>
      </c>
      <c r="H62" s="77" t="s">
        <v>1278</v>
      </c>
      <c r="I62" s="16">
        <v>40</v>
      </c>
      <c r="J62" s="16">
        <v>33</v>
      </c>
      <c r="K62" s="16">
        <v>25</v>
      </c>
      <c r="L62" s="16">
        <v>4</v>
      </c>
      <c r="M62" s="81">
        <v>8.25</v>
      </c>
      <c r="N62" s="96">
        <v>8.25</v>
      </c>
      <c r="O62" s="64">
        <v>2530</v>
      </c>
      <c r="P62" s="65">
        <f>Table224578910112345678910111213141516[[#This Row],[PEMBULATAN]]*O62</f>
        <v>20872.5</v>
      </c>
    </row>
    <row r="63" spans="1:16" ht="26.25" customHeight="1" x14ac:dyDescent="0.2">
      <c r="A63" s="14"/>
      <c r="B63" s="14"/>
      <c r="C63" s="73" t="s">
        <v>1413</v>
      </c>
      <c r="D63" s="78" t="s">
        <v>126</v>
      </c>
      <c r="E63" s="13">
        <v>44535</v>
      </c>
      <c r="F63" s="76" t="s">
        <v>127</v>
      </c>
      <c r="G63" s="13">
        <v>44539</v>
      </c>
      <c r="H63" s="77" t="s">
        <v>1278</v>
      </c>
      <c r="I63" s="16">
        <v>61</v>
      </c>
      <c r="J63" s="16">
        <v>26</v>
      </c>
      <c r="K63" s="16">
        <v>6</v>
      </c>
      <c r="L63" s="16">
        <v>3</v>
      </c>
      <c r="M63" s="81">
        <v>2.379</v>
      </c>
      <c r="N63" s="96">
        <v>4</v>
      </c>
      <c r="O63" s="64">
        <v>2530</v>
      </c>
      <c r="P63" s="65">
        <f>Table224578910112345678910111213141516[[#This Row],[PEMBULATAN]]*O63</f>
        <v>10120</v>
      </c>
    </row>
    <row r="64" spans="1:16" ht="26.25" customHeight="1" x14ac:dyDescent="0.2">
      <c r="A64" s="14"/>
      <c r="B64" s="14"/>
      <c r="C64" s="73" t="s">
        <v>1414</v>
      </c>
      <c r="D64" s="78" t="s">
        <v>126</v>
      </c>
      <c r="E64" s="13">
        <v>44535</v>
      </c>
      <c r="F64" s="76" t="s">
        <v>127</v>
      </c>
      <c r="G64" s="13">
        <v>44539</v>
      </c>
      <c r="H64" s="77" t="s">
        <v>1278</v>
      </c>
      <c r="I64" s="16">
        <v>65</v>
      </c>
      <c r="J64" s="16">
        <v>51</v>
      </c>
      <c r="K64" s="16">
        <v>26</v>
      </c>
      <c r="L64" s="16">
        <v>15</v>
      </c>
      <c r="M64" s="81">
        <v>21.547499999999999</v>
      </c>
      <c r="N64" s="96">
        <v>21.547499999999999</v>
      </c>
      <c r="O64" s="64">
        <v>2530</v>
      </c>
      <c r="P64" s="65">
        <f>Table224578910112345678910111213141516[[#This Row],[PEMBULATAN]]*O64</f>
        <v>54515.174999999996</v>
      </c>
    </row>
    <row r="65" spans="1:16" ht="26.25" customHeight="1" x14ac:dyDescent="0.2">
      <c r="A65" s="14"/>
      <c r="B65" s="14"/>
      <c r="C65" s="73" t="s">
        <v>1415</v>
      </c>
      <c r="D65" s="78" t="s">
        <v>126</v>
      </c>
      <c r="E65" s="13">
        <v>44535</v>
      </c>
      <c r="F65" s="76" t="s">
        <v>127</v>
      </c>
      <c r="G65" s="13">
        <v>44539</v>
      </c>
      <c r="H65" s="77" t="s">
        <v>1278</v>
      </c>
      <c r="I65" s="16">
        <v>78</v>
      </c>
      <c r="J65" s="16">
        <v>12</v>
      </c>
      <c r="K65" s="16">
        <v>47</v>
      </c>
      <c r="L65" s="16">
        <v>9</v>
      </c>
      <c r="M65" s="81">
        <v>10.997999999999999</v>
      </c>
      <c r="N65" s="96">
        <v>10.997999999999999</v>
      </c>
      <c r="O65" s="64">
        <v>2530</v>
      </c>
      <c r="P65" s="65">
        <f>Table224578910112345678910111213141516[[#This Row],[PEMBULATAN]]*O65</f>
        <v>27824.94</v>
      </c>
    </row>
    <row r="66" spans="1:16" ht="26.25" customHeight="1" x14ac:dyDescent="0.2">
      <c r="A66" s="14"/>
      <c r="B66" s="14"/>
      <c r="C66" s="73" t="s">
        <v>1416</v>
      </c>
      <c r="D66" s="78" t="s">
        <v>126</v>
      </c>
      <c r="E66" s="13">
        <v>44535</v>
      </c>
      <c r="F66" s="76" t="s">
        <v>127</v>
      </c>
      <c r="G66" s="13">
        <v>44539</v>
      </c>
      <c r="H66" s="77" t="s">
        <v>1278</v>
      </c>
      <c r="I66" s="16">
        <v>73</v>
      </c>
      <c r="J66" s="16">
        <v>28</v>
      </c>
      <c r="K66" s="16">
        <v>12</v>
      </c>
      <c r="L66" s="16">
        <v>2</v>
      </c>
      <c r="M66" s="81">
        <v>6.1319999999999997</v>
      </c>
      <c r="N66" s="96">
        <v>6.1319999999999997</v>
      </c>
      <c r="O66" s="64">
        <v>2530</v>
      </c>
      <c r="P66" s="65">
        <f>Table224578910112345678910111213141516[[#This Row],[PEMBULATAN]]*O66</f>
        <v>15513.96</v>
      </c>
    </row>
    <row r="67" spans="1:16" ht="26.25" customHeight="1" x14ac:dyDescent="0.2">
      <c r="A67" s="14"/>
      <c r="B67" s="14"/>
      <c r="C67" s="73" t="s">
        <v>1417</v>
      </c>
      <c r="D67" s="78" t="s">
        <v>126</v>
      </c>
      <c r="E67" s="13">
        <v>44535</v>
      </c>
      <c r="F67" s="76" t="s">
        <v>127</v>
      </c>
      <c r="G67" s="13">
        <v>44539</v>
      </c>
      <c r="H67" s="77" t="s">
        <v>1278</v>
      </c>
      <c r="I67" s="16">
        <v>121</v>
      </c>
      <c r="J67" s="16">
        <v>20</v>
      </c>
      <c r="K67" s="16">
        <v>20</v>
      </c>
      <c r="L67" s="16">
        <v>12</v>
      </c>
      <c r="M67" s="81">
        <v>12.1</v>
      </c>
      <c r="N67" s="96">
        <v>12.1</v>
      </c>
      <c r="O67" s="64">
        <v>2530</v>
      </c>
      <c r="P67" s="65">
        <f>Table224578910112345678910111213141516[[#This Row],[PEMBULATAN]]*O67</f>
        <v>30613</v>
      </c>
    </row>
    <row r="68" spans="1:16" ht="26.25" customHeight="1" x14ac:dyDescent="0.2">
      <c r="A68" s="14"/>
      <c r="B68" s="14"/>
      <c r="C68" s="73" t="s">
        <v>1418</v>
      </c>
      <c r="D68" s="78" t="s">
        <v>126</v>
      </c>
      <c r="E68" s="13">
        <v>44535</v>
      </c>
      <c r="F68" s="76" t="s">
        <v>127</v>
      </c>
      <c r="G68" s="13">
        <v>44539</v>
      </c>
      <c r="H68" s="77" t="s">
        <v>1278</v>
      </c>
      <c r="I68" s="16">
        <v>60</v>
      </c>
      <c r="J68" s="16">
        <v>33</v>
      </c>
      <c r="K68" s="16">
        <v>14</v>
      </c>
      <c r="L68" s="16">
        <v>1</v>
      </c>
      <c r="M68" s="81">
        <v>6.93</v>
      </c>
      <c r="N68" s="96">
        <v>6.93</v>
      </c>
      <c r="O68" s="64">
        <v>2530</v>
      </c>
      <c r="P68" s="65">
        <f>Table224578910112345678910111213141516[[#This Row],[PEMBULATAN]]*O68</f>
        <v>17532.899999999998</v>
      </c>
    </row>
    <row r="69" spans="1:16" ht="26.25" customHeight="1" x14ac:dyDescent="0.2">
      <c r="A69" s="14"/>
      <c r="B69" s="14"/>
      <c r="C69" s="73" t="s">
        <v>1419</v>
      </c>
      <c r="D69" s="78" t="s">
        <v>126</v>
      </c>
      <c r="E69" s="13">
        <v>44535</v>
      </c>
      <c r="F69" s="76" t="s">
        <v>127</v>
      </c>
      <c r="G69" s="13">
        <v>44539</v>
      </c>
      <c r="H69" s="77" t="s">
        <v>1278</v>
      </c>
      <c r="I69" s="16">
        <v>60</v>
      </c>
      <c r="J69" s="16">
        <v>52</v>
      </c>
      <c r="K69" s="16">
        <v>29</v>
      </c>
      <c r="L69" s="16">
        <v>14</v>
      </c>
      <c r="M69" s="81">
        <v>22.62</v>
      </c>
      <c r="N69" s="96">
        <v>22.62</v>
      </c>
      <c r="O69" s="64">
        <v>2530</v>
      </c>
      <c r="P69" s="65">
        <f>Table224578910112345678910111213141516[[#This Row],[PEMBULATAN]]*O69</f>
        <v>57228.600000000006</v>
      </c>
    </row>
    <row r="70" spans="1:16" ht="26.25" customHeight="1" x14ac:dyDescent="0.2">
      <c r="A70" s="14"/>
      <c r="B70" s="14"/>
      <c r="C70" s="73" t="s">
        <v>1420</v>
      </c>
      <c r="D70" s="78" t="s">
        <v>126</v>
      </c>
      <c r="E70" s="13">
        <v>44535</v>
      </c>
      <c r="F70" s="76" t="s">
        <v>127</v>
      </c>
      <c r="G70" s="13">
        <v>44539</v>
      </c>
      <c r="H70" s="77" t="s">
        <v>1278</v>
      </c>
      <c r="I70" s="16">
        <v>57</v>
      </c>
      <c r="J70" s="16">
        <v>34</v>
      </c>
      <c r="K70" s="16">
        <v>20</v>
      </c>
      <c r="L70" s="16">
        <v>1</v>
      </c>
      <c r="M70" s="81">
        <v>9.69</v>
      </c>
      <c r="N70" s="96">
        <v>9.69</v>
      </c>
      <c r="O70" s="64">
        <v>2530</v>
      </c>
      <c r="P70" s="65">
        <f>Table224578910112345678910111213141516[[#This Row],[PEMBULATAN]]*O70</f>
        <v>24515.699999999997</v>
      </c>
    </row>
    <row r="71" spans="1:16" ht="26.25" customHeight="1" x14ac:dyDescent="0.2">
      <c r="A71" s="14"/>
      <c r="B71" s="14"/>
      <c r="C71" s="73" t="s">
        <v>1421</v>
      </c>
      <c r="D71" s="78" t="s">
        <v>126</v>
      </c>
      <c r="E71" s="13">
        <v>44535</v>
      </c>
      <c r="F71" s="76" t="s">
        <v>127</v>
      </c>
      <c r="G71" s="13">
        <v>44539</v>
      </c>
      <c r="H71" s="77" t="s">
        <v>1278</v>
      </c>
      <c r="I71" s="16">
        <v>114</v>
      </c>
      <c r="J71" s="16">
        <v>10</v>
      </c>
      <c r="K71" s="16">
        <v>55</v>
      </c>
      <c r="L71" s="16">
        <v>13</v>
      </c>
      <c r="M71" s="81">
        <v>15.675000000000001</v>
      </c>
      <c r="N71" s="96">
        <v>15.675000000000001</v>
      </c>
      <c r="O71" s="64">
        <v>2530</v>
      </c>
      <c r="P71" s="65">
        <f>Table224578910112345678910111213141516[[#This Row],[PEMBULATAN]]*O71</f>
        <v>39657.75</v>
      </c>
    </row>
    <row r="72" spans="1:16" ht="26.25" customHeight="1" x14ac:dyDescent="0.2">
      <c r="A72" s="14"/>
      <c r="B72" s="14"/>
      <c r="C72" s="73" t="s">
        <v>1422</v>
      </c>
      <c r="D72" s="78" t="s">
        <v>126</v>
      </c>
      <c r="E72" s="13">
        <v>44535</v>
      </c>
      <c r="F72" s="76" t="s">
        <v>127</v>
      </c>
      <c r="G72" s="13">
        <v>44539</v>
      </c>
      <c r="H72" s="77" t="s">
        <v>1278</v>
      </c>
      <c r="I72" s="16">
        <v>66</v>
      </c>
      <c r="J72" s="16">
        <v>62</v>
      </c>
      <c r="K72" s="16">
        <v>8</v>
      </c>
      <c r="L72" s="16">
        <v>4</v>
      </c>
      <c r="M72" s="81">
        <v>8.1839999999999993</v>
      </c>
      <c r="N72" s="96">
        <v>8.1839999999999993</v>
      </c>
      <c r="O72" s="64">
        <v>2530</v>
      </c>
      <c r="P72" s="65">
        <f>Table224578910112345678910111213141516[[#This Row],[PEMBULATAN]]*O72</f>
        <v>20705.519999999997</v>
      </c>
    </row>
    <row r="73" spans="1:16" ht="26.25" customHeight="1" x14ac:dyDescent="0.2">
      <c r="A73" s="14"/>
      <c r="B73" s="14"/>
      <c r="C73" s="73" t="s">
        <v>1423</v>
      </c>
      <c r="D73" s="78" t="s">
        <v>126</v>
      </c>
      <c r="E73" s="13">
        <v>44535</v>
      </c>
      <c r="F73" s="76" t="s">
        <v>127</v>
      </c>
      <c r="G73" s="13">
        <v>44539</v>
      </c>
      <c r="H73" s="77" t="s">
        <v>1278</v>
      </c>
      <c r="I73" s="16">
        <v>152</v>
      </c>
      <c r="J73" s="16">
        <v>4</v>
      </c>
      <c r="K73" s="16">
        <v>4</v>
      </c>
      <c r="L73" s="16">
        <v>1</v>
      </c>
      <c r="M73" s="81">
        <v>0.60799999999999998</v>
      </c>
      <c r="N73" s="96">
        <v>1</v>
      </c>
      <c r="O73" s="64">
        <v>2530</v>
      </c>
      <c r="P73" s="65">
        <f>Table224578910112345678910111213141516[[#This Row],[PEMBULATAN]]*O73</f>
        <v>2530</v>
      </c>
    </row>
    <row r="74" spans="1:16" ht="26.25" customHeight="1" x14ac:dyDescent="0.2">
      <c r="A74" s="14"/>
      <c r="B74" s="14"/>
      <c r="C74" s="73" t="s">
        <v>1424</v>
      </c>
      <c r="D74" s="78" t="s">
        <v>126</v>
      </c>
      <c r="E74" s="13">
        <v>44535</v>
      </c>
      <c r="F74" s="76" t="s">
        <v>127</v>
      </c>
      <c r="G74" s="13">
        <v>44539</v>
      </c>
      <c r="H74" s="77" t="s">
        <v>1278</v>
      </c>
      <c r="I74" s="16">
        <v>62</v>
      </c>
      <c r="J74" s="16">
        <v>52</v>
      </c>
      <c r="K74" s="16">
        <v>52</v>
      </c>
      <c r="L74" s="16">
        <v>3</v>
      </c>
      <c r="M74" s="81">
        <v>41.911999999999999</v>
      </c>
      <c r="N74" s="96">
        <v>41.911999999999999</v>
      </c>
      <c r="O74" s="64">
        <v>2530</v>
      </c>
      <c r="P74" s="65">
        <f>Table224578910112345678910111213141516[[#This Row],[PEMBULATAN]]*O74</f>
        <v>106037.36</v>
      </c>
    </row>
    <row r="75" spans="1:16" ht="26.25" customHeight="1" x14ac:dyDescent="0.2">
      <c r="A75" s="14"/>
      <c r="B75" s="14"/>
      <c r="C75" s="73" t="s">
        <v>1425</v>
      </c>
      <c r="D75" s="78" t="s">
        <v>126</v>
      </c>
      <c r="E75" s="13">
        <v>44535</v>
      </c>
      <c r="F75" s="76" t="s">
        <v>127</v>
      </c>
      <c r="G75" s="13">
        <v>44539</v>
      </c>
      <c r="H75" s="77" t="s">
        <v>1278</v>
      </c>
      <c r="I75" s="16">
        <v>63</v>
      </c>
      <c r="J75" s="16">
        <v>55</v>
      </c>
      <c r="K75" s="16">
        <v>43</v>
      </c>
      <c r="L75" s="16">
        <v>20</v>
      </c>
      <c r="M75" s="81">
        <v>37.248750000000001</v>
      </c>
      <c r="N75" s="96">
        <v>37.248750000000001</v>
      </c>
      <c r="O75" s="64">
        <v>2530</v>
      </c>
      <c r="P75" s="65">
        <f>Table224578910112345678910111213141516[[#This Row],[PEMBULATAN]]*O75</f>
        <v>94239.337500000009</v>
      </c>
    </row>
    <row r="76" spans="1:16" ht="26.25" customHeight="1" x14ac:dyDescent="0.2">
      <c r="A76" s="14"/>
      <c r="B76" s="14"/>
      <c r="C76" s="73" t="s">
        <v>1426</v>
      </c>
      <c r="D76" s="78" t="s">
        <v>126</v>
      </c>
      <c r="E76" s="13">
        <v>44535</v>
      </c>
      <c r="F76" s="76" t="s">
        <v>127</v>
      </c>
      <c r="G76" s="13">
        <v>44539</v>
      </c>
      <c r="H76" s="77" t="s">
        <v>1278</v>
      </c>
      <c r="I76" s="16">
        <v>76</v>
      </c>
      <c r="J76" s="16">
        <v>38</v>
      </c>
      <c r="K76" s="16">
        <v>38</v>
      </c>
      <c r="L76" s="16">
        <v>12</v>
      </c>
      <c r="M76" s="81">
        <v>27.436</v>
      </c>
      <c r="N76" s="96">
        <v>28</v>
      </c>
      <c r="O76" s="64">
        <v>2530</v>
      </c>
      <c r="P76" s="65">
        <f>Table224578910112345678910111213141516[[#This Row],[PEMBULATAN]]*O76</f>
        <v>70840</v>
      </c>
    </row>
    <row r="77" spans="1:16" ht="26.25" customHeight="1" x14ac:dyDescent="0.2">
      <c r="A77" s="14"/>
      <c r="B77" s="14"/>
      <c r="C77" s="73" t="s">
        <v>1427</v>
      </c>
      <c r="D77" s="78" t="s">
        <v>126</v>
      </c>
      <c r="E77" s="13">
        <v>44535</v>
      </c>
      <c r="F77" s="76" t="s">
        <v>127</v>
      </c>
      <c r="G77" s="13">
        <v>44539</v>
      </c>
      <c r="H77" s="77" t="s">
        <v>1278</v>
      </c>
      <c r="I77" s="16">
        <v>60</v>
      </c>
      <c r="J77" s="16">
        <v>40</v>
      </c>
      <c r="K77" s="16">
        <v>20</v>
      </c>
      <c r="L77" s="16">
        <v>4</v>
      </c>
      <c r="M77" s="81">
        <v>12</v>
      </c>
      <c r="N77" s="96">
        <v>12</v>
      </c>
      <c r="O77" s="64">
        <v>2530</v>
      </c>
      <c r="P77" s="65">
        <f>Table224578910112345678910111213141516[[#This Row],[PEMBULATAN]]*O77</f>
        <v>30360</v>
      </c>
    </row>
    <row r="78" spans="1:16" ht="26.25" customHeight="1" x14ac:dyDescent="0.2">
      <c r="A78" s="14"/>
      <c r="B78" s="14"/>
      <c r="C78" s="73" t="s">
        <v>1428</v>
      </c>
      <c r="D78" s="78" t="s">
        <v>126</v>
      </c>
      <c r="E78" s="13">
        <v>44535</v>
      </c>
      <c r="F78" s="76" t="s">
        <v>127</v>
      </c>
      <c r="G78" s="13">
        <v>44539</v>
      </c>
      <c r="H78" s="77" t="s">
        <v>1278</v>
      </c>
      <c r="I78" s="16">
        <v>73</v>
      </c>
      <c r="J78" s="16">
        <v>58</v>
      </c>
      <c r="K78" s="16">
        <v>24</v>
      </c>
      <c r="L78" s="16">
        <v>5</v>
      </c>
      <c r="M78" s="81">
        <v>25.404</v>
      </c>
      <c r="N78" s="96">
        <v>26</v>
      </c>
      <c r="O78" s="64">
        <v>2530</v>
      </c>
      <c r="P78" s="65">
        <f>Table224578910112345678910111213141516[[#This Row],[PEMBULATAN]]*O78</f>
        <v>65780</v>
      </c>
    </row>
    <row r="79" spans="1:16" ht="26.25" customHeight="1" x14ac:dyDescent="0.2">
      <c r="A79" s="14"/>
      <c r="B79" s="14"/>
      <c r="C79" s="73" t="s">
        <v>1429</v>
      </c>
      <c r="D79" s="78" t="s">
        <v>126</v>
      </c>
      <c r="E79" s="13">
        <v>44535</v>
      </c>
      <c r="F79" s="76" t="s">
        <v>127</v>
      </c>
      <c r="G79" s="13">
        <v>44539</v>
      </c>
      <c r="H79" s="77" t="s">
        <v>1278</v>
      </c>
      <c r="I79" s="16">
        <v>87</v>
      </c>
      <c r="J79" s="16">
        <v>63</v>
      </c>
      <c r="K79" s="16">
        <v>30</v>
      </c>
      <c r="L79" s="16">
        <v>16</v>
      </c>
      <c r="M79" s="81">
        <v>41.107500000000002</v>
      </c>
      <c r="N79" s="96">
        <v>41.107500000000002</v>
      </c>
      <c r="O79" s="64">
        <v>2530</v>
      </c>
      <c r="P79" s="65">
        <f>Table224578910112345678910111213141516[[#This Row],[PEMBULATAN]]*O79</f>
        <v>104001.97500000001</v>
      </c>
    </row>
    <row r="80" spans="1:16" ht="26.25" customHeight="1" x14ac:dyDescent="0.2">
      <c r="A80" s="14"/>
      <c r="B80" s="14"/>
      <c r="C80" s="73" t="s">
        <v>1430</v>
      </c>
      <c r="D80" s="78" t="s">
        <v>126</v>
      </c>
      <c r="E80" s="13">
        <v>44535</v>
      </c>
      <c r="F80" s="76" t="s">
        <v>127</v>
      </c>
      <c r="G80" s="13">
        <v>44539</v>
      </c>
      <c r="H80" s="77" t="s">
        <v>1278</v>
      </c>
      <c r="I80" s="16">
        <v>152</v>
      </c>
      <c r="J80" s="16">
        <v>14</v>
      </c>
      <c r="K80" s="16">
        <v>14</v>
      </c>
      <c r="L80" s="16">
        <v>3</v>
      </c>
      <c r="M80" s="81">
        <v>7.4480000000000004</v>
      </c>
      <c r="N80" s="96">
        <v>8</v>
      </c>
      <c r="O80" s="64">
        <v>2530</v>
      </c>
      <c r="P80" s="65">
        <f>Table224578910112345678910111213141516[[#This Row],[PEMBULATAN]]*O80</f>
        <v>20240</v>
      </c>
    </row>
    <row r="81" spans="1:16" ht="26.25" customHeight="1" x14ac:dyDescent="0.2">
      <c r="A81" s="14"/>
      <c r="B81" s="14"/>
      <c r="C81" s="73" t="s">
        <v>1431</v>
      </c>
      <c r="D81" s="78" t="s">
        <v>126</v>
      </c>
      <c r="E81" s="13">
        <v>44535</v>
      </c>
      <c r="F81" s="76" t="s">
        <v>127</v>
      </c>
      <c r="G81" s="13">
        <v>44539</v>
      </c>
      <c r="H81" s="77" t="s">
        <v>1278</v>
      </c>
      <c r="I81" s="16">
        <v>90</v>
      </c>
      <c r="J81" s="16">
        <v>62</v>
      </c>
      <c r="K81" s="16">
        <v>35</v>
      </c>
      <c r="L81" s="16">
        <v>38</v>
      </c>
      <c r="M81" s="81">
        <v>48.825000000000003</v>
      </c>
      <c r="N81" s="96">
        <v>48.825000000000003</v>
      </c>
      <c r="O81" s="64">
        <v>2530</v>
      </c>
      <c r="P81" s="65">
        <f>Table224578910112345678910111213141516[[#This Row],[PEMBULATAN]]*O81</f>
        <v>123527.25</v>
      </c>
    </row>
    <row r="82" spans="1:16" ht="26.25" customHeight="1" x14ac:dyDescent="0.2">
      <c r="A82" s="14"/>
      <c r="B82" s="14"/>
      <c r="C82" s="73" t="s">
        <v>1432</v>
      </c>
      <c r="D82" s="78" t="s">
        <v>126</v>
      </c>
      <c r="E82" s="13">
        <v>44535</v>
      </c>
      <c r="F82" s="76" t="s">
        <v>127</v>
      </c>
      <c r="G82" s="13">
        <v>44539</v>
      </c>
      <c r="H82" s="77" t="s">
        <v>1278</v>
      </c>
      <c r="I82" s="16">
        <v>84</v>
      </c>
      <c r="J82" s="16">
        <v>62</v>
      </c>
      <c r="K82" s="16">
        <v>23</v>
      </c>
      <c r="L82" s="16">
        <v>20</v>
      </c>
      <c r="M82" s="81">
        <v>29.946000000000002</v>
      </c>
      <c r="N82" s="96">
        <v>29.946000000000002</v>
      </c>
      <c r="O82" s="64">
        <v>2530</v>
      </c>
      <c r="P82" s="65">
        <f>Table224578910112345678910111213141516[[#This Row],[PEMBULATAN]]*O82</f>
        <v>75763.38</v>
      </c>
    </row>
    <row r="83" spans="1:16" ht="26.25" customHeight="1" x14ac:dyDescent="0.2">
      <c r="A83" s="14"/>
      <c r="B83" s="14"/>
      <c r="C83" s="73" t="s">
        <v>1433</v>
      </c>
      <c r="D83" s="78" t="s">
        <v>126</v>
      </c>
      <c r="E83" s="13">
        <v>44535</v>
      </c>
      <c r="F83" s="76" t="s">
        <v>127</v>
      </c>
      <c r="G83" s="13">
        <v>44539</v>
      </c>
      <c r="H83" s="77" t="s">
        <v>1278</v>
      </c>
      <c r="I83" s="16">
        <v>93</v>
      </c>
      <c r="J83" s="16">
        <v>64</v>
      </c>
      <c r="K83" s="16">
        <v>16</v>
      </c>
      <c r="L83" s="16">
        <v>15</v>
      </c>
      <c r="M83" s="81">
        <v>23.808</v>
      </c>
      <c r="N83" s="96">
        <v>23.808</v>
      </c>
      <c r="O83" s="64">
        <v>2530</v>
      </c>
      <c r="P83" s="65">
        <f>Table224578910112345678910111213141516[[#This Row],[PEMBULATAN]]*O83</f>
        <v>60234.239999999998</v>
      </c>
    </row>
    <row r="84" spans="1:16" ht="26.25" customHeight="1" x14ac:dyDescent="0.2">
      <c r="A84" s="14"/>
      <c r="B84" s="14"/>
      <c r="C84" s="73" t="s">
        <v>1434</v>
      </c>
      <c r="D84" s="78" t="s">
        <v>126</v>
      </c>
      <c r="E84" s="13">
        <v>44535</v>
      </c>
      <c r="F84" s="76" t="s">
        <v>127</v>
      </c>
      <c r="G84" s="13">
        <v>44539</v>
      </c>
      <c r="H84" s="77" t="s">
        <v>1278</v>
      </c>
      <c r="I84" s="16">
        <v>45</v>
      </c>
      <c r="J84" s="16">
        <v>40</v>
      </c>
      <c r="K84" s="16">
        <v>26</v>
      </c>
      <c r="L84" s="16">
        <v>5</v>
      </c>
      <c r="M84" s="81">
        <v>11.7</v>
      </c>
      <c r="N84" s="96">
        <v>11.7</v>
      </c>
      <c r="O84" s="64">
        <v>2530</v>
      </c>
      <c r="P84" s="65">
        <f>Table224578910112345678910111213141516[[#This Row],[PEMBULATAN]]*O84</f>
        <v>29601</v>
      </c>
    </row>
    <row r="85" spans="1:16" ht="26.25" customHeight="1" x14ac:dyDescent="0.2">
      <c r="A85" s="14"/>
      <c r="B85" s="14"/>
      <c r="C85" s="73" t="s">
        <v>1435</v>
      </c>
      <c r="D85" s="78" t="s">
        <v>126</v>
      </c>
      <c r="E85" s="13">
        <v>44535</v>
      </c>
      <c r="F85" s="76" t="s">
        <v>127</v>
      </c>
      <c r="G85" s="13">
        <v>44539</v>
      </c>
      <c r="H85" s="77" t="s">
        <v>1278</v>
      </c>
      <c r="I85" s="16">
        <v>130</v>
      </c>
      <c r="J85" s="16">
        <v>62</v>
      </c>
      <c r="K85" s="16">
        <v>20</v>
      </c>
      <c r="L85" s="16">
        <v>23</v>
      </c>
      <c r="M85" s="81">
        <v>40.299999999999997</v>
      </c>
      <c r="N85" s="96">
        <v>41</v>
      </c>
      <c r="O85" s="64">
        <v>2530</v>
      </c>
      <c r="P85" s="65">
        <f>Table224578910112345678910111213141516[[#This Row],[PEMBULATAN]]*O85</f>
        <v>103730</v>
      </c>
    </row>
    <row r="86" spans="1:16" ht="26.25" customHeight="1" x14ac:dyDescent="0.2">
      <c r="A86" s="14"/>
      <c r="B86" s="14"/>
      <c r="C86" s="73" t="s">
        <v>1436</v>
      </c>
      <c r="D86" s="78" t="s">
        <v>126</v>
      </c>
      <c r="E86" s="13">
        <v>44535</v>
      </c>
      <c r="F86" s="76" t="s">
        <v>127</v>
      </c>
      <c r="G86" s="13">
        <v>44539</v>
      </c>
      <c r="H86" s="77" t="s">
        <v>1278</v>
      </c>
      <c r="I86" s="16">
        <v>82</v>
      </c>
      <c r="J86" s="16">
        <v>64</v>
      </c>
      <c r="K86" s="16">
        <v>25</v>
      </c>
      <c r="L86" s="16">
        <v>13</v>
      </c>
      <c r="M86" s="81">
        <v>32.799999999999997</v>
      </c>
      <c r="N86" s="96">
        <v>32.799999999999997</v>
      </c>
      <c r="O86" s="64">
        <v>2530</v>
      </c>
      <c r="P86" s="65">
        <f>Table224578910112345678910111213141516[[#This Row],[PEMBULATAN]]*O86</f>
        <v>82984</v>
      </c>
    </row>
    <row r="87" spans="1:16" ht="26.25" customHeight="1" x14ac:dyDescent="0.2">
      <c r="A87" s="14"/>
      <c r="B87" s="14"/>
      <c r="C87" s="73" t="s">
        <v>1437</v>
      </c>
      <c r="D87" s="78" t="s">
        <v>126</v>
      </c>
      <c r="E87" s="13">
        <v>44535</v>
      </c>
      <c r="F87" s="76" t="s">
        <v>127</v>
      </c>
      <c r="G87" s="13">
        <v>44539</v>
      </c>
      <c r="H87" s="77" t="s">
        <v>1278</v>
      </c>
      <c r="I87" s="16">
        <v>44</v>
      </c>
      <c r="J87" s="16">
        <v>30</v>
      </c>
      <c r="K87" s="16">
        <v>32</v>
      </c>
      <c r="L87" s="16">
        <v>8</v>
      </c>
      <c r="M87" s="81">
        <v>10.56</v>
      </c>
      <c r="N87" s="96">
        <v>10.56</v>
      </c>
      <c r="O87" s="64">
        <v>2530</v>
      </c>
      <c r="P87" s="65">
        <f>Table224578910112345678910111213141516[[#This Row],[PEMBULATAN]]*O87</f>
        <v>26716.800000000003</v>
      </c>
    </row>
    <row r="88" spans="1:16" ht="26.25" customHeight="1" x14ac:dyDescent="0.2">
      <c r="A88" s="14"/>
      <c r="B88" s="14"/>
      <c r="C88" s="73" t="s">
        <v>1438</v>
      </c>
      <c r="D88" s="78" t="s">
        <v>126</v>
      </c>
      <c r="E88" s="13">
        <v>44535</v>
      </c>
      <c r="F88" s="76" t="s">
        <v>127</v>
      </c>
      <c r="G88" s="13">
        <v>44539</v>
      </c>
      <c r="H88" s="77" t="s">
        <v>1278</v>
      </c>
      <c r="I88" s="16">
        <v>80</v>
      </c>
      <c r="J88" s="16">
        <v>68</v>
      </c>
      <c r="K88" s="16">
        <v>25</v>
      </c>
      <c r="L88" s="16">
        <v>10</v>
      </c>
      <c r="M88" s="81">
        <v>34</v>
      </c>
      <c r="N88" s="96">
        <v>34</v>
      </c>
      <c r="O88" s="64">
        <v>2530</v>
      </c>
      <c r="P88" s="65">
        <f>Table224578910112345678910111213141516[[#This Row],[PEMBULATAN]]*O88</f>
        <v>86020</v>
      </c>
    </row>
    <row r="89" spans="1:16" ht="26.25" customHeight="1" x14ac:dyDescent="0.2">
      <c r="A89" s="14"/>
      <c r="B89" s="14"/>
      <c r="C89" s="73" t="s">
        <v>1439</v>
      </c>
      <c r="D89" s="78" t="s">
        <v>126</v>
      </c>
      <c r="E89" s="13">
        <v>44535</v>
      </c>
      <c r="F89" s="76" t="s">
        <v>127</v>
      </c>
      <c r="G89" s="13">
        <v>44539</v>
      </c>
      <c r="H89" s="77" t="s">
        <v>1278</v>
      </c>
      <c r="I89" s="16">
        <v>60</v>
      </c>
      <c r="J89" s="16">
        <v>35</v>
      </c>
      <c r="K89" s="16">
        <v>13</v>
      </c>
      <c r="L89" s="16">
        <v>5</v>
      </c>
      <c r="M89" s="81">
        <v>6.8250000000000002</v>
      </c>
      <c r="N89" s="96">
        <v>6.8250000000000002</v>
      </c>
      <c r="O89" s="64">
        <v>2530</v>
      </c>
      <c r="P89" s="65">
        <f>Table224578910112345678910111213141516[[#This Row],[PEMBULATAN]]*O89</f>
        <v>17267.25</v>
      </c>
    </row>
    <row r="90" spans="1:16" ht="26.25" customHeight="1" x14ac:dyDescent="0.2">
      <c r="A90" s="14"/>
      <c r="B90" s="14"/>
      <c r="C90" s="73" t="s">
        <v>1440</v>
      </c>
      <c r="D90" s="78" t="s">
        <v>126</v>
      </c>
      <c r="E90" s="13">
        <v>44535</v>
      </c>
      <c r="F90" s="76" t="s">
        <v>127</v>
      </c>
      <c r="G90" s="13">
        <v>44539</v>
      </c>
      <c r="H90" s="77" t="s">
        <v>1278</v>
      </c>
      <c r="I90" s="16">
        <v>92</v>
      </c>
      <c r="J90" s="16">
        <v>44</v>
      </c>
      <c r="K90" s="16">
        <v>10</v>
      </c>
      <c r="L90" s="16">
        <v>2</v>
      </c>
      <c r="M90" s="81">
        <v>10.119999999999999</v>
      </c>
      <c r="N90" s="96">
        <v>10.119999999999999</v>
      </c>
      <c r="O90" s="64">
        <v>2530</v>
      </c>
      <c r="P90" s="65">
        <f>Table224578910112345678910111213141516[[#This Row],[PEMBULATAN]]*O90</f>
        <v>25603.599999999999</v>
      </c>
    </row>
    <row r="91" spans="1:16" ht="26.25" customHeight="1" x14ac:dyDescent="0.2">
      <c r="A91" s="14"/>
      <c r="B91" s="14"/>
      <c r="C91" s="73" t="s">
        <v>1441</v>
      </c>
      <c r="D91" s="78" t="s">
        <v>126</v>
      </c>
      <c r="E91" s="13">
        <v>44535</v>
      </c>
      <c r="F91" s="76" t="s">
        <v>127</v>
      </c>
      <c r="G91" s="13">
        <v>44539</v>
      </c>
      <c r="H91" s="77" t="s">
        <v>1278</v>
      </c>
      <c r="I91" s="16">
        <v>103</v>
      </c>
      <c r="J91" s="16">
        <v>53</v>
      </c>
      <c r="K91" s="16">
        <v>35</v>
      </c>
      <c r="L91" s="16">
        <v>17</v>
      </c>
      <c r="M91" s="81">
        <v>47.766249999999999</v>
      </c>
      <c r="N91" s="96">
        <v>47.766249999999999</v>
      </c>
      <c r="O91" s="64">
        <v>2530</v>
      </c>
      <c r="P91" s="65">
        <f>Table224578910112345678910111213141516[[#This Row],[PEMBULATAN]]*O91</f>
        <v>120848.6125</v>
      </c>
    </row>
    <row r="92" spans="1:16" ht="26.25" customHeight="1" x14ac:dyDescent="0.2">
      <c r="A92" s="14"/>
      <c r="B92" s="14"/>
      <c r="C92" s="73" t="s">
        <v>1442</v>
      </c>
      <c r="D92" s="78" t="s">
        <v>126</v>
      </c>
      <c r="E92" s="13">
        <v>44535</v>
      </c>
      <c r="F92" s="76" t="s">
        <v>127</v>
      </c>
      <c r="G92" s="13">
        <v>44539</v>
      </c>
      <c r="H92" s="77" t="s">
        <v>1278</v>
      </c>
      <c r="I92" s="16">
        <v>37</v>
      </c>
      <c r="J92" s="16">
        <v>27</v>
      </c>
      <c r="K92" s="16">
        <v>24</v>
      </c>
      <c r="L92" s="16">
        <v>3</v>
      </c>
      <c r="M92" s="81">
        <v>5.9939999999999998</v>
      </c>
      <c r="N92" s="96">
        <v>5.9939999999999998</v>
      </c>
      <c r="O92" s="64">
        <v>2530</v>
      </c>
      <c r="P92" s="65">
        <f>Table224578910112345678910111213141516[[#This Row],[PEMBULATAN]]*O92</f>
        <v>15164.82</v>
      </c>
    </row>
    <row r="93" spans="1:16" ht="26.25" customHeight="1" x14ac:dyDescent="0.2">
      <c r="A93" s="14"/>
      <c r="B93" s="14"/>
      <c r="C93" s="73" t="s">
        <v>1443</v>
      </c>
      <c r="D93" s="78" t="s">
        <v>126</v>
      </c>
      <c r="E93" s="13">
        <v>44535</v>
      </c>
      <c r="F93" s="76" t="s">
        <v>127</v>
      </c>
      <c r="G93" s="13">
        <v>44539</v>
      </c>
      <c r="H93" s="77" t="s">
        <v>1278</v>
      </c>
      <c r="I93" s="16">
        <v>165</v>
      </c>
      <c r="J93" s="16">
        <v>14</v>
      </c>
      <c r="K93" s="16">
        <v>14</v>
      </c>
      <c r="L93" s="16">
        <v>6</v>
      </c>
      <c r="M93" s="81">
        <v>8.0850000000000009</v>
      </c>
      <c r="N93" s="96">
        <v>8.0850000000000009</v>
      </c>
      <c r="O93" s="64">
        <v>2530</v>
      </c>
      <c r="P93" s="65">
        <f>Table224578910112345678910111213141516[[#This Row],[PEMBULATAN]]*O93</f>
        <v>20455.050000000003</v>
      </c>
    </row>
    <row r="94" spans="1:16" ht="26.25" customHeight="1" x14ac:dyDescent="0.2">
      <c r="A94" s="14"/>
      <c r="B94" s="14"/>
      <c r="C94" s="73" t="s">
        <v>1444</v>
      </c>
      <c r="D94" s="78" t="s">
        <v>126</v>
      </c>
      <c r="E94" s="13">
        <v>44535</v>
      </c>
      <c r="F94" s="76" t="s">
        <v>127</v>
      </c>
      <c r="G94" s="13">
        <v>44539</v>
      </c>
      <c r="H94" s="77" t="s">
        <v>1278</v>
      </c>
      <c r="I94" s="16">
        <v>42</v>
      </c>
      <c r="J94" s="16">
        <v>30</v>
      </c>
      <c r="K94" s="16">
        <v>25</v>
      </c>
      <c r="L94" s="16">
        <v>3</v>
      </c>
      <c r="M94" s="81">
        <v>7.875</v>
      </c>
      <c r="N94" s="96">
        <v>7.875</v>
      </c>
      <c r="O94" s="64">
        <v>2530</v>
      </c>
      <c r="P94" s="65">
        <f>Table224578910112345678910111213141516[[#This Row],[PEMBULATAN]]*O94</f>
        <v>19923.75</v>
      </c>
    </row>
    <row r="95" spans="1:16" ht="26.25" customHeight="1" x14ac:dyDescent="0.2">
      <c r="A95" s="14"/>
      <c r="B95" s="14"/>
      <c r="C95" s="73" t="s">
        <v>1445</v>
      </c>
      <c r="D95" s="78" t="s">
        <v>126</v>
      </c>
      <c r="E95" s="13">
        <v>44535</v>
      </c>
      <c r="F95" s="76" t="s">
        <v>127</v>
      </c>
      <c r="G95" s="13">
        <v>44539</v>
      </c>
      <c r="H95" s="77" t="s">
        <v>1278</v>
      </c>
      <c r="I95" s="16">
        <v>46</v>
      </c>
      <c r="J95" s="16">
        <v>30</v>
      </c>
      <c r="K95" s="16">
        <v>25</v>
      </c>
      <c r="L95" s="16">
        <v>5</v>
      </c>
      <c r="M95" s="81">
        <v>8.625</v>
      </c>
      <c r="N95" s="96">
        <v>8.625</v>
      </c>
      <c r="O95" s="64">
        <v>2530</v>
      </c>
      <c r="P95" s="65">
        <f>Table224578910112345678910111213141516[[#This Row],[PEMBULATAN]]*O95</f>
        <v>21821.25</v>
      </c>
    </row>
    <row r="96" spans="1:16" ht="26.25" customHeight="1" x14ac:dyDescent="0.2">
      <c r="A96" s="14"/>
      <c r="B96" s="14"/>
      <c r="C96" s="73" t="s">
        <v>1446</v>
      </c>
      <c r="D96" s="78" t="s">
        <v>126</v>
      </c>
      <c r="E96" s="13">
        <v>44535</v>
      </c>
      <c r="F96" s="76" t="s">
        <v>127</v>
      </c>
      <c r="G96" s="13">
        <v>44539</v>
      </c>
      <c r="H96" s="77" t="s">
        <v>1278</v>
      </c>
      <c r="I96" s="16">
        <v>60</v>
      </c>
      <c r="J96" s="16">
        <v>40</v>
      </c>
      <c r="K96" s="16">
        <v>24</v>
      </c>
      <c r="L96" s="16">
        <v>1</v>
      </c>
      <c r="M96" s="81">
        <v>14.4</v>
      </c>
      <c r="N96" s="96">
        <v>15</v>
      </c>
      <c r="O96" s="64">
        <v>2530</v>
      </c>
      <c r="P96" s="65">
        <f>Table224578910112345678910111213141516[[#This Row],[PEMBULATAN]]*O96</f>
        <v>37950</v>
      </c>
    </row>
    <row r="97" spans="1:16" ht="26.25" customHeight="1" x14ac:dyDescent="0.2">
      <c r="A97" s="14"/>
      <c r="B97" s="14"/>
      <c r="C97" s="73" t="s">
        <v>1447</v>
      </c>
      <c r="D97" s="78" t="s">
        <v>126</v>
      </c>
      <c r="E97" s="13">
        <v>44535</v>
      </c>
      <c r="F97" s="76" t="s">
        <v>127</v>
      </c>
      <c r="G97" s="13">
        <v>44539</v>
      </c>
      <c r="H97" s="77" t="s">
        <v>1278</v>
      </c>
      <c r="I97" s="16">
        <v>95</v>
      </c>
      <c r="J97" s="16">
        <v>50</v>
      </c>
      <c r="K97" s="16">
        <v>38</v>
      </c>
      <c r="L97" s="16">
        <v>11</v>
      </c>
      <c r="M97" s="81">
        <v>45.125</v>
      </c>
      <c r="N97" s="96">
        <v>45.125</v>
      </c>
      <c r="O97" s="64">
        <v>2530</v>
      </c>
      <c r="P97" s="65">
        <f>Table224578910112345678910111213141516[[#This Row],[PEMBULATAN]]*O97</f>
        <v>114166.25</v>
      </c>
    </row>
    <row r="98" spans="1:16" ht="26.25" customHeight="1" x14ac:dyDescent="0.2">
      <c r="A98" s="14"/>
      <c r="B98" s="14"/>
      <c r="C98" s="73" t="s">
        <v>1448</v>
      </c>
      <c r="D98" s="78" t="s">
        <v>126</v>
      </c>
      <c r="E98" s="13">
        <v>44535</v>
      </c>
      <c r="F98" s="76" t="s">
        <v>127</v>
      </c>
      <c r="G98" s="13">
        <v>44539</v>
      </c>
      <c r="H98" s="77" t="s">
        <v>1278</v>
      </c>
      <c r="I98" s="16">
        <v>104</v>
      </c>
      <c r="J98" s="16">
        <v>42</v>
      </c>
      <c r="K98" s="16">
        <v>22</v>
      </c>
      <c r="L98" s="16">
        <v>10</v>
      </c>
      <c r="M98" s="81">
        <v>24.024000000000001</v>
      </c>
      <c r="N98" s="96">
        <v>24.024000000000001</v>
      </c>
      <c r="O98" s="64">
        <v>2530</v>
      </c>
      <c r="P98" s="65">
        <f>Table224578910112345678910111213141516[[#This Row],[PEMBULATAN]]*O98</f>
        <v>60780.72</v>
      </c>
    </row>
    <row r="99" spans="1:16" ht="26.25" customHeight="1" x14ac:dyDescent="0.2">
      <c r="A99" s="14"/>
      <c r="B99" s="14"/>
      <c r="C99" s="73" t="s">
        <v>1449</v>
      </c>
      <c r="D99" s="78" t="s">
        <v>126</v>
      </c>
      <c r="E99" s="13">
        <v>44535</v>
      </c>
      <c r="F99" s="76" t="s">
        <v>127</v>
      </c>
      <c r="G99" s="13">
        <v>44539</v>
      </c>
      <c r="H99" s="77" t="s">
        <v>1278</v>
      </c>
      <c r="I99" s="16">
        <v>67</v>
      </c>
      <c r="J99" s="16">
        <v>67</v>
      </c>
      <c r="K99" s="16">
        <v>16</v>
      </c>
      <c r="L99" s="16">
        <v>6</v>
      </c>
      <c r="M99" s="81">
        <v>17.956</v>
      </c>
      <c r="N99" s="96">
        <v>17.956</v>
      </c>
      <c r="O99" s="64">
        <v>2530</v>
      </c>
      <c r="P99" s="65">
        <f>Table224578910112345678910111213141516[[#This Row],[PEMBULATAN]]*O99</f>
        <v>45428.68</v>
      </c>
    </row>
    <row r="100" spans="1:16" ht="26.25" customHeight="1" x14ac:dyDescent="0.2">
      <c r="A100" s="14"/>
      <c r="B100" s="14"/>
      <c r="C100" s="73" t="s">
        <v>1450</v>
      </c>
      <c r="D100" s="78" t="s">
        <v>126</v>
      </c>
      <c r="E100" s="13">
        <v>44535</v>
      </c>
      <c r="F100" s="76" t="s">
        <v>127</v>
      </c>
      <c r="G100" s="13">
        <v>44539</v>
      </c>
      <c r="H100" s="77" t="s">
        <v>1278</v>
      </c>
      <c r="I100" s="16">
        <v>95</v>
      </c>
      <c r="J100" s="16">
        <v>58</v>
      </c>
      <c r="K100" s="16">
        <v>18</v>
      </c>
      <c r="L100" s="16">
        <v>9</v>
      </c>
      <c r="M100" s="81">
        <v>24.795000000000002</v>
      </c>
      <c r="N100" s="96">
        <v>24.795000000000002</v>
      </c>
      <c r="O100" s="64">
        <v>2530</v>
      </c>
      <c r="P100" s="65">
        <f>Table224578910112345678910111213141516[[#This Row],[PEMBULATAN]]*O100</f>
        <v>62731.350000000006</v>
      </c>
    </row>
    <row r="101" spans="1:16" ht="26.25" customHeight="1" x14ac:dyDescent="0.2">
      <c r="A101" s="14"/>
      <c r="B101" s="14"/>
      <c r="C101" s="73" t="s">
        <v>1451</v>
      </c>
      <c r="D101" s="78" t="s">
        <v>126</v>
      </c>
      <c r="E101" s="13">
        <v>44535</v>
      </c>
      <c r="F101" s="76" t="s">
        <v>127</v>
      </c>
      <c r="G101" s="13">
        <v>44539</v>
      </c>
      <c r="H101" s="77" t="s">
        <v>1278</v>
      </c>
      <c r="I101" s="16">
        <v>85</v>
      </c>
      <c r="J101" s="16">
        <v>24</v>
      </c>
      <c r="K101" s="16">
        <v>12</v>
      </c>
      <c r="L101" s="16">
        <v>4</v>
      </c>
      <c r="M101" s="81">
        <v>6.12</v>
      </c>
      <c r="N101" s="96">
        <v>6.12</v>
      </c>
      <c r="O101" s="64">
        <v>2530</v>
      </c>
      <c r="P101" s="65">
        <f>Table224578910112345678910111213141516[[#This Row],[PEMBULATAN]]*O101</f>
        <v>15483.6</v>
      </c>
    </row>
    <row r="102" spans="1:16" ht="26.25" customHeight="1" x14ac:dyDescent="0.2">
      <c r="A102" s="14"/>
      <c r="B102" s="14"/>
      <c r="C102" s="73" t="s">
        <v>1452</v>
      </c>
      <c r="D102" s="78" t="s">
        <v>126</v>
      </c>
      <c r="E102" s="13">
        <v>44535</v>
      </c>
      <c r="F102" s="76" t="s">
        <v>127</v>
      </c>
      <c r="G102" s="13">
        <v>44539</v>
      </c>
      <c r="H102" s="77" t="s">
        <v>1278</v>
      </c>
      <c r="I102" s="16">
        <v>40</v>
      </c>
      <c r="J102" s="16">
        <v>37</v>
      </c>
      <c r="K102" s="16">
        <v>40</v>
      </c>
      <c r="L102" s="16">
        <v>12</v>
      </c>
      <c r="M102" s="81">
        <v>14.8</v>
      </c>
      <c r="N102" s="96">
        <v>14.8</v>
      </c>
      <c r="O102" s="64">
        <v>2530</v>
      </c>
      <c r="P102" s="65">
        <f>Table224578910112345678910111213141516[[#This Row],[PEMBULATAN]]*O102</f>
        <v>37444</v>
      </c>
    </row>
    <row r="103" spans="1:16" ht="26.25" customHeight="1" x14ac:dyDescent="0.2">
      <c r="A103" s="14"/>
      <c r="B103" s="14"/>
      <c r="C103" s="73" t="s">
        <v>1453</v>
      </c>
      <c r="D103" s="78" t="s">
        <v>126</v>
      </c>
      <c r="E103" s="13">
        <v>44535</v>
      </c>
      <c r="F103" s="76" t="s">
        <v>127</v>
      </c>
      <c r="G103" s="13">
        <v>44539</v>
      </c>
      <c r="H103" s="77" t="s">
        <v>1278</v>
      </c>
      <c r="I103" s="16">
        <v>116</v>
      </c>
      <c r="J103" s="16">
        <v>20</v>
      </c>
      <c r="K103" s="16">
        <v>12</v>
      </c>
      <c r="L103" s="16">
        <v>6</v>
      </c>
      <c r="M103" s="81">
        <v>6.96</v>
      </c>
      <c r="N103" s="96">
        <v>6.96</v>
      </c>
      <c r="O103" s="64">
        <v>2530</v>
      </c>
      <c r="P103" s="65">
        <f>Table224578910112345678910111213141516[[#This Row],[PEMBULATAN]]*O103</f>
        <v>17608.8</v>
      </c>
    </row>
    <row r="104" spans="1:16" ht="26.25" customHeight="1" x14ac:dyDescent="0.2">
      <c r="A104" s="14"/>
      <c r="B104" s="14"/>
      <c r="C104" s="73" t="s">
        <v>1454</v>
      </c>
      <c r="D104" s="78" t="s">
        <v>126</v>
      </c>
      <c r="E104" s="13">
        <v>44535</v>
      </c>
      <c r="F104" s="76" t="s">
        <v>127</v>
      </c>
      <c r="G104" s="13">
        <v>44539</v>
      </c>
      <c r="H104" s="77" t="s">
        <v>1278</v>
      </c>
      <c r="I104" s="16">
        <v>44</v>
      </c>
      <c r="J104" s="16">
        <v>32</v>
      </c>
      <c r="K104" s="16">
        <v>26</v>
      </c>
      <c r="L104" s="16">
        <v>6</v>
      </c>
      <c r="M104" s="81">
        <v>9.1519999999999992</v>
      </c>
      <c r="N104" s="96">
        <v>9.1519999999999992</v>
      </c>
      <c r="O104" s="64">
        <v>2530</v>
      </c>
      <c r="P104" s="65">
        <f>Table224578910112345678910111213141516[[#This Row],[PEMBULATAN]]*O104</f>
        <v>23154.559999999998</v>
      </c>
    </row>
    <row r="105" spans="1:16" ht="26.25" customHeight="1" x14ac:dyDescent="0.2">
      <c r="A105" s="14"/>
      <c r="B105" s="14"/>
      <c r="C105" s="73" t="s">
        <v>1455</v>
      </c>
      <c r="D105" s="78" t="s">
        <v>126</v>
      </c>
      <c r="E105" s="13">
        <v>44535</v>
      </c>
      <c r="F105" s="76" t="s">
        <v>127</v>
      </c>
      <c r="G105" s="13">
        <v>44539</v>
      </c>
      <c r="H105" s="77" t="s">
        <v>1278</v>
      </c>
      <c r="I105" s="16">
        <v>80</v>
      </c>
      <c r="J105" s="16">
        <v>36</v>
      </c>
      <c r="K105" s="16">
        <v>27</v>
      </c>
      <c r="L105" s="16">
        <v>8</v>
      </c>
      <c r="M105" s="81">
        <v>19.440000000000001</v>
      </c>
      <c r="N105" s="96">
        <v>20</v>
      </c>
      <c r="O105" s="64">
        <v>2530</v>
      </c>
      <c r="P105" s="65">
        <f>Table224578910112345678910111213141516[[#This Row],[PEMBULATAN]]*O105</f>
        <v>50600</v>
      </c>
    </row>
    <row r="106" spans="1:16" ht="26.25" customHeight="1" x14ac:dyDescent="0.2">
      <c r="A106" s="14"/>
      <c r="B106" s="14"/>
      <c r="C106" s="73" t="s">
        <v>1456</v>
      </c>
      <c r="D106" s="78" t="s">
        <v>126</v>
      </c>
      <c r="E106" s="13">
        <v>44535</v>
      </c>
      <c r="F106" s="76" t="s">
        <v>127</v>
      </c>
      <c r="G106" s="13">
        <v>44539</v>
      </c>
      <c r="H106" s="77" t="s">
        <v>1278</v>
      </c>
      <c r="I106" s="16">
        <v>50</v>
      </c>
      <c r="J106" s="16">
        <v>56</v>
      </c>
      <c r="K106" s="16">
        <v>20</v>
      </c>
      <c r="L106" s="16">
        <v>5</v>
      </c>
      <c r="M106" s="81">
        <v>14</v>
      </c>
      <c r="N106" s="96">
        <v>14</v>
      </c>
      <c r="O106" s="64">
        <v>2530</v>
      </c>
      <c r="P106" s="65">
        <f>Table224578910112345678910111213141516[[#This Row],[PEMBULATAN]]*O106</f>
        <v>35420</v>
      </c>
    </row>
    <row r="107" spans="1:16" ht="26.25" customHeight="1" x14ac:dyDescent="0.2">
      <c r="A107" s="14"/>
      <c r="B107" s="14"/>
      <c r="C107" s="73" t="s">
        <v>1457</v>
      </c>
      <c r="D107" s="78" t="s">
        <v>126</v>
      </c>
      <c r="E107" s="13">
        <v>44535</v>
      </c>
      <c r="F107" s="76" t="s">
        <v>127</v>
      </c>
      <c r="G107" s="13">
        <v>44539</v>
      </c>
      <c r="H107" s="77" t="s">
        <v>1278</v>
      </c>
      <c r="I107" s="16">
        <v>66</v>
      </c>
      <c r="J107" s="16">
        <v>44</v>
      </c>
      <c r="K107" s="16">
        <v>7</v>
      </c>
      <c r="L107" s="16">
        <v>2</v>
      </c>
      <c r="M107" s="81">
        <v>5.0819999999999999</v>
      </c>
      <c r="N107" s="96">
        <v>5.0819999999999999</v>
      </c>
      <c r="O107" s="64">
        <v>2530</v>
      </c>
      <c r="P107" s="65">
        <f>Table224578910112345678910111213141516[[#This Row],[PEMBULATAN]]*O107</f>
        <v>12857.46</v>
      </c>
    </row>
    <row r="108" spans="1:16" ht="26.25" customHeight="1" x14ac:dyDescent="0.2">
      <c r="A108" s="14"/>
      <c r="B108" s="14"/>
      <c r="C108" s="73" t="s">
        <v>1458</v>
      </c>
      <c r="D108" s="78" t="s">
        <v>126</v>
      </c>
      <c r="E108" s="13">
        <v>44535</v>
      </c>
      <c r="F108" s="76" t="s">
        <v>127</v>
      </c>
      <c r="G108" s="13">
        <v>44539</v>
      </c>
      <c r="H108" s="77" t="s">
        <v>1278</v>
      </c>
      <c r="I108" s="16">
        <v>66</v>
      </c>
      <c r="J108" s="16">
        <v>44</v>
      </c>
      <c r="K108" s="16">
        <v>7</v>
      </c>
      <c r="L108" s="16">
        <v>2</v>
      </c>
      <c r="M108" s="81">
        <v>5.0819999999999999</v>
      </c>
      <c r="N108" s="96">
        <v>5.0819999999999999</v>
      </c>
      <c r="O108" s="64">
        <v>2530</v>
      </c>
      <c r="P108" s="65">
        <f>Table224578910112345678910111213141516[[#This Row],[PEMBULATAN]]*O108</f>
        <v>12857.46</v>
      </c>
    </row>
    <row r="109" spans="1:16" ht="26.25" customHeight="1" x14ac:dyDescent="0.2">
      <c r="A109" s="14"/>
      <c r="B109" s="14"/>
      <c r="C109" s="73" t="s">
        <v>1459</v>
      </c>
      <c r="D109" s="78" t="s">
        <v>126</v>
      </c>
      <c r="E109" s="13">
        <v>44535</v>
      </c>
      <c r="F109" s="76" t="s">
        <v>127</v>
      </c>
      <c r="G109" s="13">
        <v>44539</v>
      </c>
      <c r="H109" s="77" t="s">
        <v>1278</v>
      </c>
      <c r="I109" s="16">
        <v>150</v>
      </c>
      <c r="J109" s="16">
        <v>14</v>
      </c>
      <c r="K109" s="16">
        <v>6</v>
      </c>
      <c r="L109" s="16">
        <v>3</v>
      </c>
      <c r="M109" s="81">
        <v>3.15</v>
      </c>
      <c r="N109" s="96">
        <v>3</v>
      </c>
      <c r="O109" s="64">
        <v>2530</v>
      </c>
      <c r="P109" s="65">
        <f>Table224578910112345678910111213141516[[#This Row],[PEMBULATAN]]*O109</f>
        <v>7590</v>
      </c>
    </row>
    <row r="110" spans="1:16" ht="26.25" customHeight="1" x14ac:dyDescent="0.2">
      <c r="A110" s="14"/>
      <c r="B110" s="14"/>
      <c r="C110" s="73" t="s">
        <v>1460</v>
      </c>
      <c r="D110" s="78" t="s">
        <v>126</v>
      </c>
      <c r="E110" s="13">
        <v>44535</v>
      </c>
      <c r="F110" s="76" t="s">
        <v>127</v>
      </c>
      <c r="G110" s="13">
        <v>44539</v>
      </c>
      <c r="H110" s="77" t="s">
        <v>1278</v>
      </c>
      <c r="I110" s="16">
        <v>74</v>
      </c>
      <c r="J110" s="16">
        <v>62</v>
      </c>
      <c r="K110" s="16">
        <v>10</v>
      </c>
      <c r="L110" s="16">
        <v>7</v>
      </c>
      <c r="M110" s="81">
        <v>11.47</v>
      </c>
      <c r="N110" s="96">
        <v>12</v>
      </c>
      <c r="O110" s="64">
        <v>2530</v>
      </c>
      <c r="P110" s="65">
        <f>Table224578910112345678910111213141516[[#This Row],[PEMBULATAN]]*O110</f>
        <v>30360</v>
      </c>
    </row>
    <row r="111" spans="1:16" ht="26.25" customHeight="1" x14ac:dyDescent="0.2">
      <c r="A111" s="14"/>
      <c r="B111" s="14"/>
      <c r="C111" s="73" t="s">
        <v>1461</v>
      </c>
      <c r="D111" s="78" t="s">
        <v>126</v>
      </c>
      <c r="E111" s="13">
        <v>44535</v>
      </c>
      <c r="F111" s="76" t="s">
        <v>127</v>
      </c>
      <c r="G111" s="13">
        <v>44539</v>
      </c>
      <c r="H111" s="77" t="s">
        <v>1278</v>
      </c>
      <c r="I111" s="16">
        <v>87</v>
      </c>
      <c r="J111" s="16">
        <v>57</v>
      </c>
      <c r="K111" s="16">
        <v>20</v>
      </c>
      <c r="L111" s="16">
        <v>7</v>
      </c>
      <c r="M111" s="81">
        <v>24.795000000000002</v>
      </c>
      <c r="N111" s="96">
        <v>24.795000000000002</v>
      </c>
      <c r="O111" s="64">
        <v>2530</v>
      </c>
      <c r="P111" s="65">
        <f>Table224578910112345678910111213141516[[#This Row],[PEMBULATAN]]*O111</f>
        <v>62731.350000000006</v>
      </c>
    </row>
    <row r="112" spans="1:16" ht="26.25" customHeight="1" x14ac:dyDescent="0.2">
      <c r="A112" s="14"/>
      <c r="B112" s="14"/>
      <c r="C112" s="73" t="s">
        <v>1462</v>
      </c>
      <c r="D112" s="78" t="s">
        <v>126</v>
      </c>
      <c r="E112" s="13">
        <v>44535</v>
      </c>
      <c r="F112" s="76" t="s">
        <v>127</v>
      </c>
      <c r="G112" s="13">
        <v>44539</v>
      </c>
      <c r="H112" s="77" t="s">
        <v>1278</v>
      </c>
      <c r="I112" s="16">
        <v>44</v>
      </c>
      <c r="J112" s="16">
        <v>31</v>
      </c>
      <c r="K112" s="16">
        <v>31</v>
      </c>
      <c r="L112" s="16">
        <v>1</v>
      </c>
      <c r="M112" s="81">
        <v>10.571</v>
      </c>
      <c r="N112" s="96">
        <v>10.571</v>
      </c>
      <c r="O112" s="64">
        <v>2530</v>
      </c>
      <c r="P112" s="65">
        <f>Table224578910112345678910111213141516[[#This Row],[PEMBULATAN]]*O112</f>
        <v>26744.63</v>
      </c>
    </row>
    <row r="113" spans="1:16" ht="26.25" customHeight="1" x14ac:dyDescent="0.2">
      <c r="A113" s="14"/>
      <c r="B113" s="14"/>
      <c r="C113" s="73" t="s">
        <v>1463</v>
      </c>
      <c r="D113" s="78" t="s">
        <v>126</v>
      </c>
      <c r="E113" s="13">
        <v>44535</v>
      </c>
      <c r="F113" s="76" t="s">
        <v>127</v>
      </c>
      <c r="G113" s="13">
        <v>44539</v>
      </c>
      <c r="H113" s="77" t="s">
        <v>1278</v>
      </c>
      <c r="I113" s="16">
        <v>60</v>
      </c>
      <c r="J113" s="16">
        <v>33</v>
      </c>
      <c r="K113" s="16">
        <v>28</v>
      </c>
      <c r="L113" s="16">
        <v>5</v>
      </c>
      <c r="M113" s="81">
        <v>13.86</v>
      </c>
      <c r="N113" s="96">
        <v>13.86</v>
      </c>
      <c r="O113" s="64">
        <v>2530</v>
      </c>
      <c r="P113" s="65">
        <f>Table224578910112345678910111213141516[[#This Row],[PEMBULATAN]]*O113</f>
        <v>35065.799999999996</v>
      </c>
    </row>
    <row r="114" spans="1:16" ht="26.25" customHeight="1" x14ac:dyDescent="0.2">
      <c r="A114" s="14"/>
      <c r="B114" s="14"/>
      <c r="C114" s="73" t="s">
        <v>1464</v>
      </c>
      <c r="D114" s="78" t="s">
        <v>126</v>
      </c>
      <c r="E114" s="13">
        <v>44535</v>
      </c>
      <c r="F114" s="76" t="s">
        <v>127</v>
      </c>
      <c r="G114" s="13">
        <v>44539</v>
      </c>
      <c r="H114" s="77" t="s">
        <v>1278</v>
      </c>
      <c r="I114" s="16">
        <v>93</v>
      </c>
      <c r="J114" s="16">
        <v>67</v>
      </c>
      <c r="K114" s="16">
        <v>32</v>
      </c>
      <c r="L114" s="16">
        <v>23</v>
      </c>
      <c r="M114" s="81">
        <v>49.847999999999999</v>
      </c>
      <c r="N114" s="96">
        <v>49.847999999999999</v>
      </c>
      <c r="O114" s="64">
        <v>2530</v>
      </c>
      <c r="P114" s="65">
        <f>Table224578910112345678910111213141516[[#This Row],[PEMBULATAN]]*O114</f>
        <v>126115.44</v>
      </c>
    </row>
    <row r="115" spans="1:16" ht="26.25" customHeight="1" x14ac:dyDescent="0.2">
      <c r="A115" s="14"/>
      <c r="B115" s="14"/>
      <c r="C115" s="73" t="s">
        <v>1465</v>
      </c>
      <c r="D115" s="78" t="s">
        <v>126</v>
      </c>
      <c r="E115" s="13">
        <v>44535</v>
      </c>
      <c r="F115" s="76" t="s">
        <v>127</v>
      </c>
      <c r="G115" s="13">
        <v>44539</v>
      </c>
      <c r="H115" s="77" t="s">
        <v>1278</v>
      </c>
      <c r="I115" s="16">
        <v>50</v>
      </c>
      <c r="J115" s="16">
        <v>50</v>
      </c>
      <c r="K115" s="16">
        <v>20</v>
      </c>
      <c r="L115" s="16">
        <v>7</v>
      </c>
      <c r="M115" s="81">
        <v>12.5</v>
      </c>
      <c r="N115" s="96">
        <v>13</v>
      </c>
      <c r="O115" s="64">
        <v>2530</v>
      </c>
      <c r="P115" s="65">
        <f>Table224578910112345678910111213141516[[#This Row],[PEMBULATAN]]*O115</f>
        <v>32890</v>
      </c>
    </row>
    <row r="116" spans="1:16" ht="26.25" customHeight="1" x14ac:dyDescent="0.2">
      <c r="A116" s="14"/>
      <c r="B116" s="14"/>
      <c r="C116" s="73" t="s">
        <v>1466</v>
      </c>
      <c r="D116" s="78" t="s">
        <v>126</v>
      </c>
      <c r="E116" s="13">
        <v>44535</v>
      </c>
      <c r="F116" s="76" t="s">
        <v>127</v>
      </c>
      <c r="G116" s="13">
        <v>44539</v>
      </c>
      <c r="H116" s="77" t="s">
        <v>1278</v>
      </c>
      <c r="I116" s="16">
        <v>72</v>
      </c>
      <c r="J116" s="16">
        <v>60</v>
      </c>
      <c r="K116" s="16">
        <v>17</v>
      </c>
      <c r="L116" s="16">
        <v>9</v>
      </c>
      <c r="M116" s="81">
        <v>18.36</v>
      </c>
      <c r="N116" s="96">
        <v>19</v>
      </c>
      <c r="O116" s="64">
        <v>2530</v>
      </c>
      <c r="P116" s="65">
        <f>Table224578910112345678910111213141516[[#This Row],[PEMBULATAN]]*O116</f>
        <v>48070</v>
      </c>
    </row>
    <row r="117" spans="1:16" ht="26.25" customHeight="1" x14ac:dyDescent="0.2">
      <c r="A117" s="14"/>
      <c r="B117" s="14"/>
      <c r="C117" s="73" t="s">
        <v>1467</v>
      </c>
      <c r="D117" s="78" t="s">
        <v>126</v>
      </c>
      <c r="E117" s="13">
        <v>44535</v>
      </c>
      <c r="F117" s="76" t="s">
        <v>127</v>
      </c>
      <c r="G117" s="13">
        <v>44539</v>
      </c>
      <c r="H117" s="77" t="s">
        <v>1278</v>
      </c>
      <c r="I117" s="16">
        <v>100</v>
      </c>
      <c r="J117" s="16">
        <v>60</v>
      </c>
      <c r="K117" s="16">
        <v>36</v>
      </c>
      <c r="L117" s="16">
        <v>34</v>
      </c>
      <c r="M117" s="81">
        <v>54</v>
      </c>
      <c r="N117" s="96">
        <v>54</v>
      </c>
      <c r="O117" s="64">
        <v>2530</v>
      </c>
      <c r="P117" s="65">
        <f>Table224578910112345678910111213141516[[#This Row],[PEMBULATAN]]*O117</f>
        <v>136620</v>
      </c>
    </row>
    <row r="118" spans="1:16" ht="26.25" customHeight="1" x14ac:dyDescent="0.2">
      <c r="A118" s="14"/>
      <c r="B118" s="14"/>
      <c r="C118" s="73" t="s">
        <v>1468</v>
      </c>
      <c r="D118" s="78" t="s">
        <v>126</v>
      </c>
      <c r="E118" s="13">
        <v>44535</v>
      </c>
      <c r="F118" s="76" t="s">
        <v>127</v>
      </c>
      <c r="G118" s="13">
        <v>44539</v>
      </c>
      <c r="H118" s="77" t="s">
        <v>1278</v>
      </c>
      <c r="I118" s="16">
        <v>77</v>
      </c>
      <c r="J118" s="16">
        <v>64</v>
      </c>
      <c r="K118" s="16">
        <v>18</v>
      </c>
      <c r="L118" s="16">
        <v>8</v>
      </c>
      <c r="M118" s="81">
        <v>22.175999999999998</v>
      </c>
      <c r="N118" s="96">
        <v>22.175999999999998</v>
      </c>
      <c r="O118" s="64">
        <v>2530</v>
      </c>
      <c r="P118" s="65">
        <f>Table224578910112345678910111213141516[[#This Row],[PEMBULATAN]]*O118</f>
        <v>56105.279999999999</v>
      </c>
    </row>
    <row r="119" spans="1:16" ht="26.25" customHeight="1" x14ac:dyDescent="0.2">
      <c r="A119" s="14"/>
      <c r="B119" s="14"/>
      <c r="C119" s="73" t="s">
        <v>1469</v>
      </c>
      <c r="D119" s="78" t="s">
        <v>126</v>
      </c>
      <c r="E119" s="13">
        <v>44535</v>
      </c>
      <c r="F119" s="76" t="s">
        <v>127</v>
      </c>
      <c r="G119" s="13">
        <v>44539</v>
      </c>
      <c r="H119" s="77" t="s">
        <v>1278</v>
      </c>
      <c r="I119" s="16">
        <v>68</v>
      </c>
      <c r="J119" s="16">
        <v>60</v>
      </c>
      <c r="K119" s="16">
        <v>20</v>
      </c>
      <c r="L119" s="16">
        <v>7</v>
      </c>
      <c r="M119" s="81">
        <v>20.399999999999999</v>
      </c>
      <c r="N119" s="96">
        <v>21</v>
      </c>
      <c r="O119" s="64">
        <v>2530</v>
      </c>
      <c r="P119" s="65">
        <f>Table224578910112345678910111213141516[[#This Row],[PEMBULATAN]]*O119</f>
        <v>53130</v>
      </c>
    </row>
    <row r="120" spans="1:16" ht="26.25" customHeight="1" x14ac:dyDescent="0.2">
      <c r="A120" s="14"/>
      <c r="B120" s="14"/>
      <c r="C120" s="73" t="s">
        <v>1470</v>
      </c>
      <c r="D120" s="78" t="s">
        <v>126</v>
      </c>
      <c r="E120" s="13">
        <v>44535</v>
      </c>
      <c r="F120" s="76" t="s">
        <v>127</v>
      </c>
      <c r="G120" s="13">
        <v>44539</v>
      </c>
      <c r="H120" s="77" t="s">
        <v>1278</v>
      </c>
      <c r="I120" s="16">
        <v>102</v>
      </c>
      <c r="J120" s="16">
        <v>72</v>
      </c>
      <c r="K120" s="16">
        <v>30</v>
      </c>
      <c r="L120" s="16">
        <v>23</v>
      </c>
      <c r="M120" s="81">
        <v>55.08</v>
      </c>
      <c r="N120" s="96">
        <v>55.08</v>
      </c>
      <c r="O120" s="64">
        <v>2530</v>
      </c>
      <c r="P120" s="65">
        <f>Table224578910112345678910111213141516[[#This Row],[PEMBULATAN]]*O120</f>
        <v>139352.4</v>
      </c>
    </row>
    <row r="121" spans="1:16" ht="26.25" customHeight="1" x14ac:dyDescent="0.2">
      <c r="A121" s="14"/>
      <c r="B121" s="14"/>
      <c r="C121" s="73" t="s">
        <v>1471</v>
      </c>
      <c r="D121" s="78" t="s">
        <v>126</v>
      </c>
      <c r="E121" s="13">
        <v>44535</v>
      </c>
      <c r="F121" s="76" t="s">
        <v>127</v>
      </c>
      <c r="G121" s="13">
        <v>44539</v>
      </c>
      <c r="H121" s="77" t="s">
        <v>1278</v>
      </c>
      <c r="I121" s="16">
        <v>43</v>
      </c>
      <c r="J121" s="16">
        <v>43</v>
      </c>
      <c r="K121" s="16">
        <v>16</v>
      </c>
      <c r="L121" s="16">
        <v>2</v>
      </c>
      <c r="M121" s="81">
        <v>7.3959999999999999</v>
      </c>
      <c r="N121" s="96">
        <v>8</v>
      </c>
      <c r="O121" s="64">
        <v>2530</v>
      </c>
      <c r="P121" s="65">
        <f>Table224578910112345678910111213141516[[#This Row],[PEMBULATAN]]*O121</f>
        <v>20240</v>
      </c>
    </row>
    <row r="122" spans="1:16" ht="26.25" customHeight="1" x14ac:dyDescent="0.2">
      <c r="A122" s="14"/>
      <c r="B122" s="14"/>
      <c r="C122" s="73" t="s">
        <v>1472</v>
      </c>
      <c r="D122" s="78" t="s">
        <v>126</v>
      </c>
      <c r="E122" s="13">
        <v>44535</v>
      </c>
      <c r="F122" s="76" t="s">
        <v>127</v>
      </c>
      <c r="G122" s="13">
        <v>44539</v>
      </c>
      <c r="H122" s="77" t="s">
        <v>1278</v>
      </c>
      <c r="I122" s="16">
        <v>35</v>
      </c>
      <c r="J122" s="16">
        <v>27</v>
      </c>
      <c r="K122" s="16">
        <v>15</v>
      </c>
      <c r="L122" s="16">
        <v>1</v>
      </c>
      <c r="M122" s="81">
        <v>3.5437500000000002</v>
      </c>
      <c r="N122" s="96">
        <v>3.5437500000000002</v>
      </c>
      <c r="O122" s="64">
        <v>2530</v>
      </c>
      <c r="P122" s="65">
        <f>Table224578910112345678910111213141516[[#This Row],[PEMBULATAN]]*O122</f>
        <v>8965.6875</v>
      </c>
    </row>
    <row r="123" spans="1:16" ht="26.25" customHeight="1" x14ac:dyDescent="0.2">
      <c r="A123" s="14"/>
      <c r="B123" s="14"/>
      <c r="C123" s="73" t="s">
        <v>1473</v>
      </c>
      <c r="D123" s="78" t="s">
        <v>126</v>
      </c>
      <c r="E123" s="13">
        <v>44535</v>
      </c>
      <c r="F123" s="76" t="s">
        <v>127</v>
      </c>
      <c r="G123" s="13">
        <v>44539</v>
      </c>
      <c r="H123" s="77" t="s">
        <v>1278</v>
      </c>
      <c r="I123" s="16">
        <v>56</v>
      </c>
      <c r="J123" s="16">
        <v>40</v>
      </c>
      <c r="K123" s="16">
        <v>35</v>
      </c>
      <c r="L123" s="16">
        <v>14</v>
      </c>
      <c r="M123" s="81">
        <v>19.600000000000001</v>
      </c>
      <c r="N123" s="96">
        <v>19.600000000000001</v>
      </c>
      <c r="O123" s="64">
        <v>2530</v>
      </c>
      <c r="P123" s="65">
        <f>Table224578910112345678910111213141516[[#This Row],[PEMBULATAN]]*O123</f>
        <v>49588</v>
      </c>
    </row>
    <row r="124" spans="1:16" ht="26.25" customHeight="1" x14ac:dyDescent="0.2">
      <c r="A124" s="14"/>
      <c r="B124" s="14"/>
      <c r="C124" s="73" t="s">
        <v>1474</v>
      </c>
      <c r="D124" s="78" t="s">
        <v>126</v>
      </c>
      <c r="E124" s="13">
        <v>44535</v>
      </c>
      <c r="F124" s="76" t="s">
        <v>127</v>
      </c>
      <c r="G124" s="13">
        <v>44539</v>
      </c>
      <c r="H124" s="77" t="s">
        <v>1278</v>
      </c>
      <c r="I124" s="16">
        <v>32</v>
      </c>
      <c r="J124" s="16">
        <v>26</v>
      </c>
      <c r="K124" s="16">
        <v>26</v>
      </c>
      <c r="L124" s="16">
        <v>4</v>
      </c>
      <c r="M124" s="81">
        <v>5.4080000000000004</v>
      </c>
      <c r="N124" s="96">
        <v>6</v>
      </c>
      <c r="O124" s="64">
        <v>2530</v>
      </c>
      <c r="P124" s="65">
        <f>Table224578910112345678910111213141516[[#This Row],[PEMBULATAN]]*O124</f>
        <v>15180</v>
      </c>
    </row>
    <row r="125" spans="1:16" ht="26.25" customHeight="1" x14ac:dyDescent="0.2">
      <c r="A125" s="14"/>
      <c r="B125" s="14"/>
      <c r="C125" s="73" t="s">
        <v>1475</v>
      </c>
      <c r="D125" s="78" t="s">
        <v>126</v>
      </c>
      <c r="E125" s="13">
        <v>44535</v>
      </c>
      <c r="F125" s="76" t="s">
        <v>127</v>
      </c>
      <c r="G125" s="13">
        <v>44539</v>
      </c>
      <c r="H125" s="77" t="s">
        <v>1278</v>
      </c>
      <c r="I125" s="16">
        <v>41</v>
      </c>
      <c r="J125" s="16">
        <v>25</v>
      </c>
      <c r="K125" s="16">
        <v>30</v>
      </c>
      <c r="L125" s="16">
        <v>12</v>
      </c>
      <c r="M125" s="81">
        <v>7.6875</v>
      </c>
      <c r="N125" s="96">
        <v>12</v>
      </c>
      <c r="O125" s="64">
        <v>2530</v>
      </c>
      <c r="P125" s="65">
        <f>Table224578910112345678910111213141516[[#This Row],[PEMBULATAN]]*O125</f>
        <v>30360</v>
      </c>
    </row>
    <row r="126" spans="1:16" ht="26.25" customHeight="1" x14ac:dyDescent="0.2">
      <c r="A126" s="14"/>
      <c r="B126" s="14"/>
      <c r="C126" s="73" t="s">
        <v>1476</v>
      </c>
      <c r="D126" s="78" t="s">
        <v>126</v>
      </c>
      <c r="E126" s="13">
        <v>44535</v>
      </c>
      <c r="F126" s="76" t="s">
        <v>127</v>
      </c>
      <c r="G126" s="13">
        <v>44539</v>
      </c>
      <c r="H126" s="77" t="s">
        <v>1278</v>
      </c>
      <c r="I126" s="16">
        <v>53</v>
      </c>
      <c r="J126" s="16">
        <v>48</v>
      </c>
      <c r="K126" s="16">
        <v>50</v>
      </c>
      <c r="L126" s="16">
        <v>8</v>
      </c>
      <c r="M126" s="81">
        <v>31.8</v>
      </c>
      <c r="N126" s="96">
        <v>31.8</v>
      </c>
      <c r="O126" s="64">
        <v>2530</v>
      </c>
      <c r="P126" s="65">
        <f>Table224578910112345678910111213141516[[#This Row],[PEMBULATAN]]*O126</f>
        <v>80454</v>
      </c>
    </row>
    <row r="127" spans="1:16" ht="26.25" customHeight="1" x14ac:dyDescent="0.2">
      <c r="A127" s="14"/>
      <c r="B127" s="14"/>
      <c r="C127" s="73" t="s">
        <v>1477</v>
      </c>
      <c r="D127" s="78" t="s">
        <v>126</v>
      </c>
      <c r="E127" s="13">
        <v>44535</v>
      </c>
      <c r="F127" s="76" t="s">
        <v>127</v>
      </c>
      <c r="G127" s="13">
        <v>44539</v>
      </c>
      <c r="H127" s="77" t="s">
        <v>1278</v>
      </c>
      <c r="I127" s="16">
        <v>82</v>
      </c>
      <c r="J127" s="16">
        <v>64</v>
      </c>
      <c r="K127" s="16">
        <v>17</v>
      </c>
      <c r="L127" s="16">
        <v>5</v>
      </c>
      <c r="M127" s="81">
        <v>22.303999999999998</v>
      </c>
      <c r="N127" s="96">
        <v>23</v>
      </c>
      <c r="O127" s="64">
        <v>2530</v>
      </c>
      <c r="P127" s="65">
        <f>Table224578910112345678910111213141516[[#This Row],[PEMBULATAN]]*O127</f>
        <v>58190</v>
      </c>
    </row>
    <row r="128" spans="1:16" ht="26.25" customHeight="1" x14ac:dyDescent="0.2">
      <c r="A128" s="14"/>
      <c r="B128" s="14"/>
      <c r="C128" s="73" t="s">
        <v>1478</v>
      </c>
      <c r="D128" s="78" t="s">
        <v>126</v>
      </c>
      <c r="E128" s="13">
        <v>44535</v>
      </c>
      <c r="F128" s="76" t="s">
        <v>127</v>
      </c>
      <c r="G128" s="13">
        <v>44539</v>
      </c>
      <c r="H128" s="77" t="s">
        <v>1278</v>
      </c>
      <c r="I128" s="16">
        <v>57</v>
      </c>
      <c r="J128" s="16">
        <v>57</v>
      </c>
      <c r="K128" s="16">
        <v>15</v>
      </c>
      <c r="L128" s="16">
        <v>4</v>
      </c>
      <c r="M128" s="81">
        <v>12.18375</v>
      </c>
      <c r="N128" s="96">
        <v>12.18375</v>
      </c>
      <c r="O128" s="64">
        <v>2530</v>
      </c>
      <c r="P128" s="65">
        <f>Table224578910112345678910111213141516[[#This Row],[PEMBULATAN]]*O128</f>
        <v>30824.887500000001</v>
      </c>
    </row>
    <row r="129" spans="1:16" ht="26.25" customHeight="1" x14ac:dyDescent="0.2">
      <c r="A129" s="14"/>
      <c r="B129" s="14"/>
      <c r="C129" s="73" t="s">
        <v>1479</v>
      </c>
      <c r="D129" s="78" t="s">
        <v>126</v>
      </c>
      <c r="E129" s="13">
        <v>44535</v>
      </c>
      <c r="F129" s="76" t="s">
        <v>127</v>
      </c>
      <c r="G129" s="13">
        <v>44539</v>
      </c>
      <c r="H129" s="77" t="s">
        <v>1278</v>
      </c>
      <c r="I129" s="16">
        <v>104</v>
      </c>
      <c r="J129" s="16">
        <v>12</v>
      </c>
      <c r="K129" s="16">
        <v>12</v>
      </c>
      <c r="L129" s="16">
        <v>2</v>
      </c>
      <c r="M129" s="81">
        <v>3.7440000000000002</v>
      </c>
      <c r="N129" s="96">
        <v>3.7440000000000002</v>
      </c>
      <c r="O129" s="64">
        <v>2530</v>
      </c>
      <c r="P129" s="65">
        <f>Table224578910112345678910111213141516[[#This Row],[PEMBULATAN]]*O129</f>
        <v>9472.32</v>
      </c>
    </row>
    <row r="130" spans="1:16" ht="26.25" customHeight="1" x14ac:dyDescent="0.2">
      <c r="A130" s="14"/>
      <c r="B130" s="14"/>
      <c r="C130" s="73" t="s">
        <v>1480</v>
      </c>
      <c r="D130" s="78" t="s">
        <v>126</v>
      </c>
      <c r="E130" s="13">
        <v>44535</v>
      </c>
      <c r="F130" s="76" t="s">
        <v>127</v>
      </c>
      <c r="G130" s="13">
        <v>44539</v>
      </c>
      <c r="H130" s="77" t="s">
        <v>1278</v>
      </c>
      <c r="I130" s="16">
        <v>72</v>
      </c>
      <c r="J130" s="16">
        <v>62</v>
      </c>
      <c r="K130" s="16">
        <v>20</v>
      </c>
      <c r="L130" s="16">
        <v>11</v>
      </c>
      <c r="M130" s="81">
        <v>22.32</v>
      </c>
      <c r="N130" s="96">
        <v>23</v>
      </c>
      <c r="O130" s="64">
        <v>2530</v>
      </c>
      <c r="P130" s="65">
        <f>Table224578910112345678910111213141516[[#This Row],[PEMBULATAN]]*O130</f>
        <v>58190</v>
      </c>
    </row>
    <row r="131" spans="1:16" ht="26.25" customHeight="1" x14ac:dyDescent="0.2">
      <c r="A131" s="14"/>
      <c r="B131" s="14"/>
      <c r="C131" s="73" t="s">
        <v>1481</v>
      </c>
      <c r="D131" s="78" t="s">
        <v>126</v>
      </c>
      <c r="E131" s="13">
        <v>44535</v>
      </c>
      <c r="F131" s="76" t="s">
        <v>127</v>
      </c>
      <c r="G131" s="13">
        <v>44539</v>
      </c>
      <c r="H131" s="77" t="s">
        <v>1278</v>
      </c>
      <c r="I131" s="16">
        <v>85</v>
      </c>
      <c r="J131" s="16">
        <v>55</v>
      </c>
      <c r="K131" s="16">
        <v>40</v>
      </c>
      <c r="L131" s="16">
        <v>22</v>
      </c>
      <c r="M131" s="81">
        <v>46.75</v>
      </c>
      <c r="N131" s="96">
        <v>46.75</v>
      </c>
      <c r="O131" s="64">
        <v>2530</v>
      </c>
      <c r="P131" s="65">
        <f>Table224578910112345678910111213141516[[#This Row],[PEMBULATAN]]*O131</f>
        <v>118277.5</v>
      </c>
    </row>
    <row r="132" spans="1:16" ht="26.25" customHeight="1" x14ac:dyDescent="0.2">
      <c r="A132" s="14"/>
      <c r="B132" s="14"/>
      <c r="C132" s="73" t="s">
        <v>1482</v>
      </c>
      <c r="D132" s="78" t="s">
        <v>126</v>
      </c>
      <c r="E132" s="13">
        <v>44535</v>
      </c>
      <c r="F132" s="76" t="s">
        <v>127</v>
      </c>
      <c r="G132" s="13">
        <v>44539</v>
      </c>
      <c r="H132" s="77" t="s">
        <v>1278</v>
      </c>
      <c r="I132" s="16">
        <v>40</v>
      </c>
      <c r="J132" s="16">
        <v>35</v>
      </c>
      <c r="K132" s="16">
        <v>18</v>
      </c>
      <c r="L132" s="16">
        <v>2</v>
      </c>
      <c r="M132" s="81">
        <v>6.3</v>
      </c>
      <c r="N132" s="96">
        <v>7</v>
      </c>
      <c r="O132" s="64">
        <v>2530</v>
      </c>
      <c r="P132" s="65">
        <f>Table224578910112345678910111213141516[[#This Row],[PEMBULATAN]]*O132</f>
        <v>17710</v>
      </c>
    </row>
    <row r="133" spans="1:16" ht="26.25" customHeight="1" x14ac:dyDescent="0.2">
      <c r="A133" s="14"/>
      <c r="B133" s="14"/>
      <c r="C133" s="73" t="s">
        <v>1483</v>
      </c>
      <c r="D133" s="78" t="s">
        <v>126</v>
      </c>
      <c r="E133" s="13">
        <v>44535</v>
      </c>
      <c r="F133" s="76" t="s">
        <v>127</v>
      </c>
      <c r="G133" s="13">
        <v>44539</v>
      </c>
      <c r="H133" s="77" t="s">
        <v>1278</v>
      </c>
      <c r="I133" s="16">
        <v>66</v>
      </c>
      <c r="J133" s="16">
        <v>57</v>
      </c>
      <c r="K133" s="16">
        <v>28</v>
      </c>
      <c r="L133" s="16">
        <v>4</v>
      </c>
      <c r="M133" s="81">
        <v>26.334</v>
      </c>
      <c r="N133" s="96">
        <v>27</v>
      </c>
      <c r="O133" s="64">
        <v>2530</v>
      </c>
      <c r="P133" s="65">
        <f>Table224578910112345678910111213141516[[#This Row],[PEMBULATAN]]*O133</f>
        <v>68310</v>
      </c>
    </row>
    <row r="134" spans="1:16" ht="26.25" customHeight="1" x14ac:dyDescent="0.2">
      <c r="A134" s="14"/>
      <c r="B134" s="14"/>
      <c r="C134" s="73" t="s">
        <v>1484</v>
      </c>
      <c r="D134" s="78" t="s">
        <v>126</v>
      </c>
      <c r="E134" s="13">
        <v>44535</v>
      </c>
      <c r="F134" s="76" t="s">
        <v>127</v>
      </c>
      <c r="G134" s="13">
        <v>44539</v>
      </c>
      <c r="H134" s="77" t="s">
        <v>1278</v>
      </c>
      <c r="I134" s="16">
        <v>38</v>
      </c>
      <c r="J134" s="16">
        <v>28</v>
      </c>
      <c r="K134" s="16">
        <v>17</v>
      </c>
      <c r="L134" s="16">
        <v>5</v>
      </c>
      <c r="M134" s="81">
        <v>4.5220000000000002</v>
      </c>
      <c r="N134" s="96">
        <v>5</v>
      </c>
      <c r="O134" s="64">
        <v>2530</v>
      </c>
      <c r="P134" s="65">
        <f>Table224578910112345678910111213141516[[#This Row],[PEMBULATAN]]*O134</f>
        <v>12650</v>
      </c>
    </row>
    <row r="135" spans="1:16" ht="26.25" customHeight="1" x14ac:dyDescent="0.2">
      <c r="A135" s="14"/>
      <c r="B135" s="14"/>
      <c r="C135" s="73" t="s">
        <v>1485</v>
      </c>
      <c r="D135" s="78" t="s">
        <v>126</v>
      </c>
      <c r="E135" s="13">
        <v>44535</v>
      </c>
      <c r="F135" s="76" t="s">
        <v>127</v>
      </c>
      <c r="G135" s="13">
        <v>44539</v>
      </c>
      <c r="H135" s="77" t="s">
        <v>1278</v>
      </c>
      <c r="I135" s="16">
        <v>72</v>
      </c>
      <c r="J135" s="16">
        <v>64</v>
      </c>
      <c r="K135" s="16">
        <v>20</v>
      </c>
      <c r="L135" s="16">
        <v>11</v>
      </c>
      <c r="M135" s="81">
        <v>23.04</v>
      </c>
      <c r="N135" s="96">
        <v>23.04</v>
      </c>
      <c r="O135" s="64">
        <v>2530</v>
      </c>
      <c r="P135" s="65">
        <f>Table224578910112345678910111213141516[[#This Row],[PEMBULATAN]]*O135</f>
        <v>58291.199999999997</v>
      </c>
    </row>
    <row r="136" spans="1:16" ht="26.25" customHeight="1" x14ac:dyDescent="0.2">
      <c r="A136" s="14"/>
      <c r="B136" s="14"/>
      <c r="C136" s="73" t="s">
        <v>1486</v>
      </c>
      <c r="D136" s="78" t="s">
        <v>126</v>
      </c>
      <c r="E136" s="13">
        <v>44535</v>
      </c>
      <c r="F136" s="76" t="s">
        <v>127</v>
      </c>
      <c r="G136" s="13">
        <v>44539</v>
      </c>
      <c r="H136" s="77" t="s">
        <v>1278</v>
      </c>
      <c r="I136" s="16">
        <v>64</v>
      </c>
      <c r="J136" s="16">
        <v>46</v>
      </c>
      <c r="K136" s="16">
        <v>26</v>
      </c>
      <c r="L136" s="16">
        <v>1</v>
      </c>
      <c r="M136" s="81">
        <v>19.135999999999999</v>
      </c>
      <c r="N136" s="96">
        <v>19.135999999999999</v>
      </c>
      <c r="O136" s="64">
        <v>2530</v>
      </c>
      <c r="P136" s="65">
        <f>Table224578910112345678910111213141516[[#This Row],[PEMBULATAN]]*O136</f>
        <v>48414.079999999994</v>
      </c>
    </row>
    <row r="137" spans="1:16" ht="26.25" customHeight="1" x14ac:dyDescent="0.2">
      <c r="A137" s="14"/>
      <c r="B137" s="14"/>
      <c r="C137" s="73" t="s">
        <v>1487</v>
      </c>
      <c r="D137" s="78" t="s">
        <v>126</v>
      </c>
      <c r="E137" s="13">
        <v>44535</v>
      </c>
      <c r="F137" s="76" t="s">
        <v>127</v>
      </c>
      <c r="G137" s="13">
        <v>44539</v>
      </c>
      <c r="H137" s="77" t="s">
        <v>1278</v>
      </c>
      <c r="I137" s="16">
        <v>77</v>
      </c>
      <c r="J137" s="16">
        <v>31</v>
      </c>
      <c r="K137" s="16">
        <v>15</v>
      </c>
      <c r="L137" s="16">
        <v>10</v>
      </c>
      <c r="M137" s="81">
        <v>8.9512499999999999</v>
      </c>
      <c r="N137" s="96">
        <v>10</v>
      </c>
      <c r="O137" s="64">
        <v>2530</v>
      </c>
      <c r="P137" s="65">
        <f>Table224578910112345678910111213141516[[#This Row],[PEMBULATAN]]*O137</f>
        <v>25300</v>
      </c>
    </row>
    <row r="138" spans="1:16" ht="26.25" customHeight="1" x14ac:dyDescent="0.2">
      <c r="A138" s="14"/>
      <c r="B138" s="14"/>
      <c r="C138" s="73" t="s">
        <v>1488</v>
      </c>
      <c r="D138" s="78" t="s">
        <v>126</v>
      </c>
      <c r="E138" s="13">
        <v>44535</v>
      </c>
      <c r="F138" s="76" t="s">
        <v>127</v>
      </c>
      <c r="G138" s="13">
        <v>44539</v>
      </c>
      <c r="H138" s="77" t="s">
        <v>1278</v>
      </c>
      <c r="I138" s="16">
        <v>97</v>
      </c>
      <c r="J138" s="16">
        <v>50</v>
      </c>
      <c r="K138" s="16">
        <v>36</v>
      </c>
      <c r="L138" s="16">
        <v>29</v>
      </c>
      <c r="M138" s="81">
        <v>43.65</v>
      </c>
      <c r="N138" s="96">
        <v>43.65</v>
      </c>
      <c r="O138" s="64">
        <v>2530</v>
      </c>
      <c r="P138" s="65">
        <f>Table224578910112345678910111213141516[[#This Row],[PEMBULATAN]]*O138</f>
        <v>110434.5</v>
      </c>
    </row>
    <row r="139" spans="1:16" ht="26.25" customHeight="1" x14ac:dyDescent="0.2">
      <c r="A139" s="14"/>
      <c r="B139" s="14"/>
      <c r="C139" s="73" t="s">
        <v>1489</v>
      </c>
      <c r="D139" s="78" t="s">
        <v>126</v>
      </c>
      <c r="E139" s="13">
        <v>44535</v>
      </c>
      <c r="F139" s="76" t="s">
        <v>127</v>
      </c>
      <c r="G139" s="13">
        <v>44539</v>
      </c>
      <c r="H139" s="77" t="s">
        <v>1278</v>
      </c>
      <c r="I139" s="16">
        <v>40</v>
      </c>
      <c r="J139" s="16">
        <v>36</v>
      </c>
      <c r="K139" s="16">
        <v>36</v>
      </c>
      <c r="L139" s="16">
        <v>5</v>
      </c>
      <c r="M139" s="81">
        <v>12.96</v>
      </c>
      <c r="N139" s="96">
        <v>12.96</v>
      </c>
      <c r="O139" s="64">
        <v>2530</v>
      </c>
      <c r="P139" s="65">
        <f>Table224578910112345678910111213141516[[#This Row],[PEMBULATAN]]*O139</f>
        <v>32788.800000000003</v>
      </c>
    </row>
    <row r="140" spans="1:16" ht="26.25" customHeight="1" x14ac:dyDescent="0.2">
      <c r="A140" s="14"/>
      <c r="B140" s="14"/>
      <c r="C140" s="73" t="s">
        <v>1490</v>
      </c>
      <c r="D140" s="78" t="s">
        <v>126</v>
      </c>
      <c r="E140" s="13">
        <v>44535</v>
      </c>
      <c r="F140" s="76" t="s">
        <v>127</v>
      </c>
      <c r="G140" s="13">
        <v>44539</v>
      </c>
      <c r="H140" s="77" t="s">
        <v>1278</v>
      </c>
      <c r="I140" s="16">
        <v>48</v>
      </c>
      <c r="J140" s="16">
        <v>36</v>
      </c>
      <c r="K140" s="16">
        <v>4</v>
      </c>
      <c r="L140" s="16">
        <v>4</v>
      </c>
      <c r="M140" s="81">
        <v>1.728</v>
      </c>
      <c r="N140" s="96">
        <v>4</v>
      </c>
      <c r="O140" s="64">
        <v>2530</v>
      </c>
      <c r="P140" s="65">
        <f>Table224578910112345678910111213141516[[#This Row],[PEMBULATAN]]*O140</f>
        <v>10120</v>
      </c>
    </row>
    <row r="141" spans="1:16" ht="26.25" customHeight="1" x14ac:dyDescent="0.2">
      <c r="A141" s="14"/>
      <c r="B141" s="14"/>
      <c r="C141" s="73" t="s">
        <v>1491</v>
      </c>
      <c r="D141" s="78" t="s">
        <v>126</v>
      </c>
      <c r="E141" s="13">
        <v>44535</v>
      </c>
      <c r="F141" s="76" t="s">
        <v>127</v>
      </c>
      <c r="G141" s="13">
        <v>44539</v>
      </c>
      <c r="H141" s="77" t="s">
        <v>1278</v>
      </c>
      <c r="I141" s="16">
        <v>38</v>
      </c>
      <c r="J141" s="16">
        <v>33</v>
      </c>
      <c r="K141" s="16">
        <v>23</v>
      </c>
      <c r="L141" s="16">
        <v>7</v>
      </c>
      <c r="M141" s="81">
        <v>7.2104999999999997</v>
      </c>
      <c r="N141" s="96">
        <v>7.2104999999999997</v>
      </c>
      <c r="O141" s="64">
        <v>2530</v>
      </c>
      <c r="P141" s="65">
        <f>Table224578910112345678910111213141516[[#This Row],[PEMBULATAN]]*O141</f>
        <v>18242.564999999999</v>
      </c>
    </row>
    <row r="142" spans="1:16" ht="26.25" customHeight="1" x14ac:dyDescent="0.2">
      <c r="A142" s="14"/>
      <c r="B142" s="14"/>
      <c r="C142" s="73" t="s">
        <v>1492</v>
      </c>
      <c r="D142" s="78" t="s">
        <v>126</v>
      </c>
      <c r="E142" s="13">
        <v>44535</v>
      </c>
      <c r="F142" s="76" t="s">
        <v>127</v>
      </c>
      <c r="G142" s="13">
        <v>44539</v>
      </c>
      <c r="H142" s="77" t="s">
        <v>1278</v>
      </c>
      <c r="I142" s="16">
        <v>43</v>
      </c>
      <c r="J142" s="16">
        <v>43</v>
      </c>
      <c r="K142" s="16">
        <v>12</v>
      </c>
      <c r="L142" s="16">
        <v>1</v>
      </c>
      <c r="M142" s="81">
        <v>5.5469999999999997</v>
      </c>
      <c r="N142" s="96">
        <v>5.5469999999999997</v>
      </c>
      <c r="O142" s="64">
        <v>2530</v>
      </c>
      <c r="P142" s="65">
        <f>Table224578910112345678910111213141516[[#This Row],[PEMBULATAN]]*O142</f>
        <v>14033.91</v>
      </c>
    </row>
    <row r="143" spans="1:16" ht="26.25" customHeight="1" x14ac:dyDescent="0.2">
      <c r="A143" s="14"/>
      <c r="B143" s="14"/>
      <c r="C143" s="73" t="s">
        <v>1493</v>
      </c>
      <c r="D143" s="78" t="s">
        <v>126</v>
      </c>
      <c r="E143" s="13">
        <v>44535</v>
      </c>
      <c r="F143" s="76" t="s">
        <v>127</v>
      </c>
      <c r="G143" s="13">
        <v>44539</v>
      </c>
      <c r="H143" s="77" t="s">
        <v>1278</v>
      </c>
      <c r="I143" s="16">
        <v>80</v>
      </c>
      <c r="J143" s="16">
        <v>55</v>
      </c>
      <c r="K143" s="16">
        <v>12</v>
      </c>
      <c r="L143" s="16">
        <v>1</v>
      </c>
      <c r="M143" s="81">
        <v>13.2</v>
      </c>
      <c r="N143" s="96">
        <v>13.2</v>
      </c>
      <c r="O143" s="64">
        <v>2530</v>
      </c>
      <c r="P143" s="65">
        <f>Table224578910112345678910111213141516[[#This Row],[PEMBULATAN]]*O143</f>
        <v>33396</v>
      </c>
    </row>
    <row r="144" spans="1:16" ht="26.25" customHeight="1" x14ac:dyDescent="0.2">
      <c r="A144" s="14"/>
      <c r="B144" s="14"/>
      <c r="C144" s="73" t="s">
        <v>1494</v>
      </c>
      <c r="D144" s="78" t="s">
        <v>126</v>
      </c>
      <c r="E144" s="13">
        <v>44535</v>
      </c>
      <c r="F144" s="76" t="s">
        <v>127</v>
      </c>
      <c r="G144" s="13">
        <v>44539</v>
      </c>
      <c r="H144" s="77" t="s">
        <v>1278</v>
      </c>
      <c r="I144" s="16">
        <v>65</v>
      </c>
      <c r="J144" s="16">
        <v>40</v>
      </c>
      <c r="K144" s="16">
        <v>15</v>
      </c>
      <c r="L144" s="16">
        <v>10</v>
      </c>
      <c r="M144" s="81">
        <v>9.75</v>
      </c>
      <c r="N144" s="96">
        <v>10</v>
      </c>
      <c r="O144" s="64">
        <v>2530</v>
      </c>
      <c r="P144" s="65">
        <f>Table224578910112345678910111213141516[[#This Row],[PEMBULATAN]]*O144</f>
        <v>25300</v>
      </c>
    </row>
    <row r="145" spans="1:16" ht="26.25" customHeight="1" x14ac:dyDescent="0.2">
      <c r="A145" s="14"/>
      <c r="B145" s="14"/>
      <c r="C145" s="73" t="s">
        <v>1495</v>
      </c>
      <c r="D145" s="78" t="s">
        <v>126</v>
      </c>
      <c r="E145" s="13">
        <v>44535</v>
      </c>
      <c r="F145" s="76" t="s">
        <v>127</v>
      </c>
      <c r="G145" s="13">
        <v>44539</v>
      </c>
      <c r="H145" s="77" t="s">
        <v>1278</v>
      </c>
      <c r="I145" s="16">
        <v>60</v>
      </c>
      <c r="J145" s="16">
        <v>55</v>
      </c>
      <c r="K145" s="16">
        <v>24</v>
      </c>
      <c r="L145" s="16">
        <v>19</v>
      </c>
      <c r="M145" s="81">
        <v>19.8</v>
      </c>
      <c r="N145" s="96">
        <v>19.8</v>
      </c>
      <c r="O145" s="64">
        <v>2530</v>
      </c>
      <c r="P145" s="65">
        <f>Table224578910112345678910111213141516[[#This Row],[PEMBULATAN]]*O145</f>
        <v>50094</v>
      </c>
    </row>
    <row r="146" spans="1:16" ht="26.25" customHeight="1" x14ac:dyDescent="0.2">
      <c r="A146" s="14"/>
      <c r="B146" s="14"/>
      <c r="C146" s="73" t="s">
        <v>1496</v>
      </c>
      <c r="D146" s="78" t="s">
        <v>126</v>
      </c>
      <c r="E146" s="13">
        <v>44535</v>
      </c>
      <c r="F146" s="76" t="s">
        <v>127</v>
      </c>
      <c r="G146" s="13">
        <v>44539</v>
      </c>
      <c r="H146" s="77" t="s">
        <v>1278</v>
      </c>
      <c r="I146" s="16">
        <v>56</v>
      </c>
      <c r="J146" s="16">
        <v>45</v>
      </c>
      <c r="K146" s="16">
        <v>27</v>
      </c>
      <c r="L146" s="16">
        <v>2</v>
      </c>
      <c r="M146" s="81">
        <v>17.010000000000002</v>
      </c>
      <c r="N146" s="96">
        <v>17.010000000000002</v>
      </c>
      <c r="O146" s="64">
        <v>2530</v>
      </c>
      <c r="P146" s="65">
        <f>Table224578910112345678910111213141516[[#This Row],[PEMBULATAN]]*O146</f>
        <v>43035.3</v>
      </c>
    </row>
    <row r="147" spans="1:16" ht="26.25" customHeight="1" x14ac:dyDescent="0.2">
      <c r="A147" s="14"/>
      <c r="B147" s="14"/>
      <c r="C147" s="73" t="s">
        <v>1497</v>
      </c>
      <c r="D147" s="78" t="s">
        <v>126</v>
      </c>
      <c r="E147" s="13">
        <v>44535</v>
      </c>
      <c r="F147" s="76" t="s">
        <v>127</v>
      </c>
      <c r="G147" s="13">
        <v>44539</v>
      </c>
      <c r="H147" s="77" t="s">
        <v>1278</v>
      </c>
      <c r="I147" s="16">
        <v>50</v>
      </c>
      <c r="J147" s="16">
        <v>40</v>
      </c>
      <c r="K147" s="16">
        <v>24</v>
      </c>
      <c r="L147" s="16">
        <v>3</v>
      </c>
      <c r="M147" s="81">
        <v>12</v>
      </c>
      <c r="N147" s="96">
        <v>12</v>
      </c>
      <c r="O147" s="64">
        <v>2530</v>
      </c>
      <c r="P147" s="65">
        <f>Table224578910112345678910111213141516[[#This Row],[PEMBULATAN]]*O147</f>
        <v>30360</v>
      </c>
    </row>
    <row r="148" spans="1:16" ht="26.25" customHeight="1" x14ac:dyDescent="0.2">
      <c r="A148" s="14"/>
      <c r="B148" s="14"/>
      <c r="C148" s="73" t="s">
        <v>1498</v>
      </c>
      <c r="D148" s="78" t="s">
        <v>126</v>
      </c>
      <c r="E148" s="13">
        <v>44535</v>
      </c>
      <c r="F148" s="76" t="s">
        <v>127</v>
      </c>
      <c r="G148" s="13">
        <v>44539</v>
      </c>
      <c r="H148" s="77" t="s">
        <v>1278</v>
      </c>
      <c r="I148" s="16">
        <v>94</v>
      </c>
      <c r="J148" s="16">
        <v>20</v>
      </c>
      <c r="K148" s="16">
        <v>7</v>
      </c>
      <c r="L148" s="16">
        <v>2</v>
      </c>
      <c r="M148" s="81">
        <v>3.29</v>
      </c>
      <c r="N148" s="96">
        <v>3.29</v>
      </c>
      <c r="O148" s="64">
        <v>2530</v>
      </c>
      <c r="P148" s="65">
        <f>Table224578910112345678910111213141516[[#This Row],[PEMBULATAN]]*O148</f>
        <v>8323.7000000000007</v>
      </c>
    </row>
    <row r="149" spans="1:16" ht="26.25" customHeight="1" x14ac:dyDescent="0.2">
      <c r="A149" s="14"/>
      <c r="B149" s="14"/>
      <c r="C149" s="73" t="s">
        <v>1499</v>
      </c>
      <c r="D149" s="78" t="s">
        <v>126</v>
      </c>
      <c r="E149" s="13">
        <v>44535</v>
      </c>
      <c r="F149" s="76" t="s">
        <v>127</v>
      </c>
      <c r="G149" s="13">
        <v>44539</v>
      </c>
      <c r="H149" s="77" t="s">
        <v>1278</v>
      </c>
      <c r="I149" s="16">
        <v>45</v>
      </c>
      <c r="J149" s="16">
        <v>26</v>
      </c>
      <c r="K149" s="16">
        <v>12</v>
      </c>
      <c r="L149" s="16">
        <v>9</v>
      </c>
      <c r="M149" s="81">
        <v>3.51</v>
      </c>
      <c r="N149" s="96">
        <v>9</v>
      </c>
      <c r="O149" s="64">
        <v>2530</v>
      </c>
      <c r="P149" s="65">
        <f>Table224578910112345678910111213141516[[#This Row],[PEMBULATAN]]*O149</f>
        <v>22770</v>
      </c>
    </row>
    <row r="150" spans="1:16" ht="26.25" customHeight="1" x14ac:dyDescent="0.2">
      <c r="A150" s="14"/>
      <c r="B150" s="14"/>
      <c r="C150" s="73" t="s">
        <v>1500</v>
      </c>
      <c r="D150" s="78" t="s">
        <v>126</v>
      </c>
      <c r="E150" s="13">
        <v>44535</v>
      </c>
      <c r="F150" s="76" t="s">
        <v>127</v>
      </c>
      <c r="G150" s="13">
        <v>44539</v>
      </c>
      <c r="H150" s="77" t="s">
        <v>1278</v>
      </c>
      <c r="I150" s="16">
        <v>48</v>
      </c>
      <c r="J150" s="16">
        <v>48</v>
      </c>
      <c r="K150" s="16">
        <v>16</v>
      </c>
      <c r="L150" s="16">
        <v>16</v>
      </c>
      <c r="M150" s="81">
        <v>9.2159999999999993</v>
      </c>
      <c r="N150" s="96">
        <v>16</v>
      </c>
      <c r="O150" s="64">
        <v>2530</v>
      </c>
      <c r="P150" s="65">
        <f>Table224578910112345678910111213141516[[#This Row],[PEMBULATAN]]*O150</f>
        <v>40480</v>
      </c>
    </row>
    <row r="151" spans="1:16" ht="26.25" customHeight="1" x14ac:dyDescent="0.2">
      <c r="A151" s="14"/>
      <c r="B151" s="14"/>
      <c r="C151" s="73" t="s">
        <v>1501</v>
      </c>
      <c r="D151" s="78" t="s">
        <v>126</v>
      </c>
      <c r="E151" s="13">
        <v>44535</v>
      </c>
      <c r="F151" s="76" t="s">
        <v>127</v>
      </c>
      <c r="G151" s="13">
        <v>44539</v>
      </c>
      <c r="H151" s="77" t="s">
        <v>1278</v>
      </c>
      <c r="I151" s="16">
        <v>97</v>
      </c>
      <c r="J151" s="16">
        <v>55</v>
      </c>
      <c r="K151" s="16">
        <v>30</v>
      </c>
      <c r="L151" s="16">
        <v>20</v>
      </c>
      <c r="M151" s="81">
        <v>40.012500000000003</v>
      </c>
      <c r="N151" s="96">
        <v>40.012500000000003</v>
      </c>
      <c r="O151" s="64">
        <v>2530</v>
      </c>
      <c r="P151" s="65">
        <f>Table224578910112345678910111213141516[[#This Row],[PEMBULATAN]]*O151</f>
        <v>101231.625</v>
      </c>
    </row>
    <row r="152" spans="1:16" ht="26.25" customHeight="1" x14ac:dyDescent="0.2">
      <c r="A152" s="14"/>
      <c r="B152" s="14"/>
      <c r="C152" s="73" t="s">
        <v>1502</v>
      </c>
      <c r="D152" s="78" t="s">
        <v>126</v>
      </c>
      <c r="E152" s="13">
        <v>44535</v>
      </c>
      <c r="F152" s="76" t="s">
        <v>127</v>
      </c>
      <c r="G152" s="13">
        <v>44539</v>
      </c>
      <c r="H152" s="77" t="s">
        <v>1278</v>
      </c>
      <c r="I152" s="16">
        <v>98</v>
      </c>
      <c r="J152" s="16">
        <v>50</v>
      </c>
      <c r="K152" s="16">
        <v>32</v>
      </c>
      <c r="L152" s="16">
        <v>26</v>
      </c>
      <c r="M152" s="81">
        <v>39.200000000000003</v>
      </c>
      <c r="N152" s="96">
        <v>39.200000000000003</v>
      </c>
      <c r="O152" s="64">
        <v>2530</v>
      </c>
      <c r="P152" s="65">
        <f>Table224578910112345678910111213141516[[#This Row],[PEMBULATAN]]*O152</f>
        <v>99176</v>
      </c>
    </row>
    <row r="153" spans="1:16" ht="26.25" customHeight="1" x14ac:dyDescent="0.2">
      <c r="A153" s="14"/>
      <c r="B153" s="14"/>
      <c r="C153" s="73" t="s">
        <v>1503</v>
      </c>
      <c r="D153" s="78" t="s">
        <v>126</v>
      </c>
      <c r="E153" s="13">
        <v>44535</v>
      </c>
      <c r="F153" s="76" t="s">
        <v>127</v>
      </c>
      <c r="G153" s="13">
        <v>44539</v>
      </c>
      <c r="H153" s="77" t="s">
        <v>1278</v>
      </c>
      <c r="I153" s="16">
        <v>56</v>
      </c>
      <c r="J153" s="16">
        <v>56</v>
      </c>
      <c r="K153" s="16">
        <v>22</v>
      </c>
      <c r="L153" s="16">
        <v>6</v>
      </c>
      <c r="M153" s="81">
        <v>17.248000000000001</v>
      </c>
      <c r="N153" s="96">
        <v>17.248000000000001</v>
      </c>
      <c r="O153" s="64">
        <v>2530</v>
      </c>
      <c r="P153" s="65">
        <f>Table224578910112345678910111213141516[[#This Row],[PEMBULATAN]]*O153</f>
        <v>43637.440000000002</v>
      </c>
    </row>
    <row r="154" spans="1:16" ht="26.25" customHeight="1" x14ac:dyDescent="0.2">
      <c r="A154" s="14"/>
      <c r="B154" s="14"/>
      <c r="C154" s="73" t="s">
        <v>1504</v>
      </c>
      <c r="D154" s="78" t="s">
        <v>126</v>
      </c>
      <c r="E154" s="13">
        <v>44535</v>
      </c>
      <c r="F154" s="76" t="s">
        <v>127</v>
      </c>
      <c r="G154" s="13">
        <v>44539</v>
      </c>
      <c r="H154" s="77" t="s">
        <v>1278</v>
      </c>
      <c r="I154" s="16">
        <v>160</v>
      </c>
      <c r="J154" s="16">
        <v>45</v>
      </c>
      <c r="K154" s="16">
        <v>28</v>
      </c>
      <c r="L154" s="16">
        <v>17</v>
      </c>
      <c r="M154" s="81">
        <v>50.4</v>
      </c>
      <c r="N154" s="96">
        <v>51</v>
      </c>
      <c r="O154" s="64">
        <v>2530</v>
      </c>
      <c r="P154" s="65">
        <f>Table224578910112345678910111213141516[[#This Row],[PEMBULATAN]]*O154</f>
        <v>129030</v>
      </c>
    </row>
    <row r="155" spans="1:16" ht="26.25" customHeight="1" x14ac:dyDescent="0.2">
      <c r="A155" s="14"/>
      <c r="B155" s="14"/>
      <c r="C155" s="73" t="s">
        <v>1505</v>
      </c>
      <c r="D155" s="78" t="s">
        <v>126</v>
      </c>
      <c r="E155" s="13">
        <v>44535</v>
      </c>
      <c r="F155" s="76" t="s">
        <v>127</v>
      </c>
      <c r="G155" s="13">
        <v>44539</v>
      </c>
      <c r="H155" s="77" t="s">
        <v>1278</v>
      </c>
      <c r="I155" s="16">
        <v>38</v>
      </c>
      <c r="J155" s="16">
        <v>38</v>
      </c>
      <c r="K155" s="16">
        <v>38</v>
      </c>
      <c r="L155" s="16">
        <v>7</v>
      </c>
      <c r="M155" s="81">
        <v>13.718</v>
      </c>
      <c r="N155" s="96">
        <v>13.718</v>
      </c>
      <c r="O155" s="64">
        <v>2530</v>
      </c>
      <c r="P155" s="65">
        <f>Table224578910112345678910111213141516[[#This Row],[PEMBULATAN]]*O155</f>
        <v>34706.54</v>
      </c>
    </row>
    <row r="156" spans="1:16" ht="26.25" customHeight="1" x14ac:dyDescent="0.2">
      <c r="A156" s="14"/>
      <c r="B156" s="14"/>
      <c r="C156" s="73" t="s">
        <v>1506</v>
      </c>
      <c r="D156" s="78" t="s">
        <v>126</v>
      </c>
      <c r="E156" s="13">
        <v>44535</v>
      </c>
      <c r="F156" s="76" t="s">
        <v>127</v>
      </c>
      <c r="G156" s="13">
        <v>44539</v>
      </c>
      <c r="H156" s="77" t="s">
        <v>1278</v>
      </c>
      <c r="I156" s="16">
        <v>96</v>
      </c>
      <c r="J156" s="16">
        <v>55</v>
      </c>
      <c r="K156" s="16">
        <v>36</v>
      </c>
      <c r="L156" s="16">
        <v>28</v>
      </c>
      <c r="M156" s="81">
        <v>47.52</v>
      </c>
      <c r="N156" s="96">
        <v>47.52</v>
      </c>
      <c r="O156" s="64">
        <v>2530</v>
      </c>
      <c r="P156" s="65">
        <f>Table224578910112345678910111213141516[[#This Row],[PEMBULATAN]]*O156</f>
        <v>120225.60000000001</v>
      </c>
    </row>
    <row r="157" spans="1:16" ht="26.25" customHeight="1" x14ac:dyDescent="0.2">
      <c r="A157" s="14"/>
      <c r="B157" s="14"/>
      <c r="C157" s="73" t="s">
        <v>1507</v>
      </c>
      <c r="D157" s="78" t="s">
        <v>126</v>
      </c>
      <c r="E157" s="13">
        <v>44535</v>
      </c>
      <c r="F157" s="76" t="s">
        <v>127</v>
      </c>
      <c r="G157" s="13">
        <v>44539</v>
      </c>
      <c r="H157" s="77" t="s">
        <v>1278</v>
      </c>
      <c r="I157" s="16">
        <v>38</v>
      </c>
      <c r="J157" s="16">
        <v>32</v>
      </c>
      <c r="K157" s="16">
        <v>25</v>
      </c>
      <c r="L157" s="16">
        <v>2</v>
      </c>
      <c r="M157" s="81">
        <v>7.6</v>
      </c>
      <c r="N157" s="96">
        <v>7.6</v>
      </c>
      <c r="O157" s="64">
        <v>2530</v>
      </c>
      <c r="P157" s="65">
        <f>Table224578910112345678910111213141516[[#This Row],[PEMBULATAN]]*O157</f>
        <v>19228</v>
      </c>
    </row>
    <row r="158" spans="1:16" ht="26.25" customHeight="1" x14ac:dyDescent="0.2">
      <c r="A158" s="14"/>
      <c r="B158" s="14"/>
      <c r="C158" s="73" t="s">
        <v>1508</v>
      </c>
      <c r="D158" s="78" t="s">
        <v>126</v>
      </c>
      <c r="E158" s="13">
        <v>44535</v>
      </c>
      <c r="F158" s="76" t="s">
        <v>127</v>
      </c>
      <c r="G158" s="13">
        <v>44539</v>
      </c>
      <c r="H158" s="77" t="s">
        <v>1278</v>
      </c>
      <c r="I158" s="16">
        <v>87</v>
      </c>
      <c r="J158" s="16">
        <v>40</v>
      </c>
      <c r="K158" s="16">
        <v>11</v>
      </c>
      <c r="L158" s="16">
        <v>5</v>
      </c>
      <c r="M158" s="81">
        <v>9.57</v>
      </c>
      <c r="N158" s="96">
        <v>9.57</v>
      </c>
      <c r="O158" s="64">
        <v>2530</v>
      </c>
      <c r="P158" s="65">
        <f>Table224578910112345678910111213141516[[#This Row],[PEMBULATAN]]*O158</f>
        <v>24212.100000000002</v>
      </c>
    </row>
    <row r="159" spans="1:16" ht="26.25" customHeight="1" x14ac:dyDescent="0.2">
      <c r="A159" s="14"/>
      <c r="B159" s="14"/>
      <c r="C159" s="73" t="s">
        <v>1509</v>
      </c>
      <c r="D159" s="78" t="s">
        <v>126</v>
      </c>
      <c r="E159" s="13">
        <v>44535</v>
      </c>
      <c r="F159" s="76" t="s">
        <v>127</v>
      </c>
      <c r="G159" s="13">
        <v>44539</v>
      </c>
      <c r="H159" s="77" t="s">
        <v>1278</v>
      </c>
      <c r="I159" s="16">
        <v>60</v>
      </c>
      <c r="J159" s="16">
        <v>35</v>
      </c>
      <c r="K159" s="16">
        <v>15</v>
      </c>
      <c r="L159" s="16">
        <v>6</v>
      </c>
      <c r="M159" s="81">
        <v>7.875</v>
      </c>
      <c r="N159" s="96">
        <v>7.875</v>
      </c>
      <c r="O159" s="64">
        <v>2530</v>
      </c>
      <c r="P159" s="65">
        <f>Table224578910112345678910111213141516[[#This Row],[PEMBULATAN]]*O159</f>
        <v>19923.75</v>
      </c>
    </row>
    <row r="160" spans="1:16" ht="26.25" customHeight="1" x14ac:dyDescent="0.2">
      <c r="A160" s="14"/>
      <c r="B160" s="14"/>
      <c r="C160" s="73" t="s">
        <v>1510</v>
      </c>
      <c r="D160" s="78" t="s">
        <v>126</v>
      </c>
      <c r="E160" s="13">
        <v>44535</v>
      </c>
      <c r="F160" s="76" t="s">
        <v>127</v>
      </c>
      <c r="G160" s="13">
        <v>44539</v>
      </c>
      <c r="H160" s="77" t="s">
        <v>1278</v>
      </c>
      <c r="I160" s="16">
        <v>54</v>
      </c>
      <c r="J160" s="16">
        <v>54</v>
      </c>
      <c r="K160" s="16">
        <v>25</v>
      </c>
      <c r="L160" s="16">
        <v>16</v>
      </c>
      <c r="M160" s="81">
        <v>18.225000000000001</v>
      </c>
      <c r="N160" s="96">
        <v>18.225000000000001</v>
      </c>
      <c r="O160" s="64">
        <v>2530</v>
      </c>
      <c r="P160" s="65">
        <f>Table224578910112345678910111213141516[[#This Row],[PEMBULATAN]]*O160</f>
        <v>46109.25</v>
      </c>
    </row>
    <row r="161" spans="1:16" ht="26.25" customHeight="1" x14ac:dyDescent="0.2">
      <c r="A161" s="14"/>
      <c r="B161" s="14"/>
      <c r="C161" s="73" t="s">
        <v>1511</v>
      </c>
      <c r="D161" s="78" t="s">
        <v>126</v>
      </c>
      <c r="E161" s="13">
        <v>44535</v>
      </c>
      <c r="F161" s="76" t="s">
        <v>127</v>
      </c>
      <c r="G161" s="13">
        <v>44539</v>
      </c>
      <c r="H161" s="77" t="s">
        <v>1278</v>
      </c>
      <c r="I161" s="16">
        <v>97</v>
      </c>
      <c r="J161" s="16">
        <v>20</v>
      </c>
      <c r="K161" s="16">
        <v>16</v>
      </c>
      <c r="L161" s="16">
        <v>5</v>
      </c>
      <c r="M161" s="81">
        <v>7.76</v>
      </c>
      <c r="N161" s="96">
        <v>7.76</v>
      </c>
      <c r="O161" s="64">
        <v>2530</v>
      </c>
      <c r="P161" s="65">
        <f>Table224578910112345678910111213141516[[#This Row],[PEMBULATAN]]*O161</f>
        <v>19632.8</v>
      </c>
    </row>
    <row r="162" spans="1:16" ht="26.25" customHeight="1" x14ac:dyDescent="0.2">
      <c r="A162" s="14"/>
      <c r="B162" s="14"/>
      <c r="C162" s="73" t="s">
        <v>1512</v>
      </c>
      <c r="D162" s="78" t="s">
        <v>126</v>
      </c>
      <c r="E162" s="13">
        <v>44535</v>
      </c>
      <c r="F162" s="76" t="s">
        <v>127</v>
      </c>
      <c r="G162" s="13">
        <v>44539</v>
      </c>
      <c r="H162" s="77" t="s">
        <v>1278</v>
      </c>
      <c r="I162" s="16">
        <v>95</v>
      </c>
      <c r="J162" s="16">
        <v>48</v>
      </c>
      <c r="K162" s="16">
        <v>28</v>
      </c>
      <c r="L162" s="16">
        <v>22</v>
      </c>
      <c r="M162" s="81">
        <v>31.92</v>
      </c>
      <c r="N162" s="96">
        <v>31.92</v>
      </c>
      <c r="O162" s="64">
        <v>2530</v>
      </c>
      <c r="P162" s="65">
        <f>Table224578910112345678910111213141516[[#This Row],[PEMBULATAN]]*O162</f>
        <v>80757.600000000006</v>
      </c>
    </row>
    <row r="163" spans="1:16" ht="26.25" customHeight="1" x14ac:dyDescent="0.2">
      <c r="A163" s="14"/>
      <c r="B163" s="14"/>
      <c r="C163" s="73" t="s">
        <v>1513</v>
      </c>
      <c r="D163" s="78" t="s">
        <v>126</v>
      </c>
      <c r="E163" s="13">
        <v>44535</v>
      </c>
      <c r="F163" s="76" t="s">
        <v>127</v>
      </c>
      <c r="G163" s="13">
        <v>44539</v>
      </c>
      <c r="H163" s="77" t="s">
        <v>1278</v>
      </c>
      <c r="I163" s="16">
        <v>77</v>
      </c>
      <c r="J163" s="16">
        <v>14</v>
      </c>
      <c r="K163" s="16">
        <v>14</v>
      </c>
      <c r="L163" s="16">
        <v>2</v>
      </c>
      <c r="M163" s="81">
        <v>3.7730000000000001</v>
      </c>
      <c r="N163" s="96">
        <v>3.7730000000000001</v>
      </c>
      <c r="O163" s="64">
        <v>2530</v>
      </c>
      <c r="P163" s="65">
        <f>Table224578910112345678910111213141516[[#This Row],[PEMBULATAN]]*O163</f>
        <v>9545.69</v>
      </c>
    </row>
    <row r="164" spans="1:16" ht="26.25" customHeight="1" x14ac:dyDescent="0.2">
      <c r="A164" s="14"/>
      <c r="B164" s="14"/>
      <c r="C164" s="73" t="s">
        <v>1514</v>
      </c>
      <c r="D164" s="78" t="s">
        <v>126</v>
      </c>
      <c r="E164" s="13">
        <v>44535</v>
      </c>
      <c r="F164" s="76" t="s">
        <v>127</v>
      </c>
      <c r="G164" s="13">
        <v>44539</v>
      </c>
      <c r="H164" s="77" t="s">
        <v>1278</v>
      </c>
      <c r="I164" s="16">
        <v>80</v>
      </c>
      <c r="J164" s="16">
        <v>46</v>
      </c>
      <c r="K164" s="16">
        <v>40</v>
      </c>
      <c r="L164" s="16">
        <v>27</v>
      </c>
      <c r="M164" s="81">
        <v>36.799999999999997</v>
      </c>
      <c r="N164" s="96">
        <v>36.799999999999997</v>
      </c>
      <c r="O164" s="64">
        <v>2530</v>
      </c>
      <c r="P164" s="65">
        <f>Table224578910112345678910111213141516[[#This Row],[PEMBULATAN]]*O164</f>
        <v>93104</v>
      </c>
    </row>
    <row r="165" spans="1:16" ht="26.25" customHeight="1" x14ac:dyDescent="0.2">
      <c r="A165" s="14"/>
      <c r="B165" s="14"/>
      <c r="C165" s="73" t="s">
        <v>1515</v>
      </c>
      <c r="D165" s="78" t="s">
        <v>126</v>
      </c>
      <c r="E165" s="13">
        <v>44535</v>
      </c>
      <c r="F165" s="76" t="s">
        <v>127</v>
      </c>
      <c r="G165" s="13">
        <v>44539</v>
      </c>
      <c r="H165" s="77" t="s">
        <v>1278</v>
      </c>
      <c r="I165" s="16">
        <v>86</v>
      </c>
      <c r="J165" s="16">
        <v>46</v>
      </c>
      <c r="K165" s="16">
        <v>32</v>
      </c>
      <c r="L165" s="16">
        <v>31</v>
      </c>
      <c r="M165" s="81">
        <v>31.648</v>
      </c>
      <c r="N165" s="96">
        <v>31.648</v>
      </c>
      <c r="O165" s="64">
        <v>2530</v>
      </c>
      <c r="P165" s="65">
        <f>Table224578910112345678910111213141516[[#This Row],[PEMBULATAN]]*O165</f>
        <v>80069.440000000002</v>
      </c>
    </row>
    <row r="166" spans="1:16" ht="26.25" customHeight="1" x14ac:dyDescent="0.2">
      <c r="A166" s="14"/>
      <c r="B166" s="14"/>
      <c r="C166" s="73" t="s">
        <v>1516</v>
      </c>
      <c r="D166" s="78" t="s">
        <v>126</v>
      </c>
      <c r="E166" s="13">
        <v>44535</v>
      </c>
      <c r="F166" s="76" t="s">
        <v>127</v>
      </c>
      <c r="G166" s="13">
        <v>44539</v>
      </c>
      <c r="H166" s="77" t="s">
        <v>1278</v>
      </c>
      <c r="I166" s="16">
        <v>96</v>
      </c>
      <c r="J166" s="16">
        <v>18</v>
      </c>
      <c r="K166" s="16">
        <v>12</v>
      </c>
      <c r="L166" s="16">
        <v>3</v>
      </c>
      <c r="M166" s="81">
        <v>5.1840000000000002</v>
      </c>
      <c r="N166" s="96">
        <v>5.1840000000000002</v>
      </c>
      <c r="O166" s="64">
        <v>2530</v>
      </c>
      <c r="P166" s="65">
        <f>Table224578910112345678910111213141516[[#This Row],[PEMBULATAN]]*O166</f>
        <v>13115.52</v>
      </c>
    </row>
    <row r="167" spans="1:16" ht="26.25" customHeight="1" x14ac:dyDescent="0.2">
      <c r="A167" s="14"/>
      <c r="B167" s="14"/>
      <c r="C167" s="73" t="s">
        <v>1517</v>
      </c>
      <c r="D167" s="78" t="s">
        <v>126</v>
      </c>
      <c r="E167" s="13">
        <v>44535</v>
      </c>
      <c r="F167" s="76" t="s">
        <v>127</v>
      </c>
      <c r="G167" s="13">
        <v>44539</v>
      </c>
      <c r="H167" s="77" t="s">
        <v>1278</v>
      </c>
      <c r="I167" s="16">
        <v>48</v>
      </c>
      <c r="J167" s="16">
        <v>36</v>
      </c>
      <c r="K167" s="16">
        <v>22</v>
      </c>
      <c r="L167" s="16">
        <v>6</v>
      </c>
      <c r="M167" s="81">
        <v>9.5039999999999996</v>
      </c>
      <c r="N167" s="96">
        <v>11</v>
      </c>
      <c r="O167" s="64">
        <v>2530</v>
      </c>
      <c r="P167" s="65">
        <f>Table224578910112345678910111213141516[[#This Row],[PEMBULATAN]]*O167</f>
        <v>27830</v>
      </c>
    </row>
    <row r="168" spans="1:16" ht="26.25" customHeight="1" x14ac:dyDescent="0.2">
      <c r="A168" s="14"/>
      <c r="B168" s="14"/>
      <c r="C168" s="73" t="s">
        <v>1518</v>
      </c>
      <c r="D168" s="78" t="s">
        <v>126</v>
      </c>
      <c r="E168" s="13">
        <v>44535</v>
      </c>
      <c r="F168" s="76" t="s">
        <v>127</v>
      </c>
      <c r="G168" s="13">
        <v>44539</v>
      </c>
      <c r="H168" s="77" t="s">
        <v>1278</v>
      </c>
      <c r="I168" s="16">
        <v>142</v>
      </c>
      <c r="J168" s="16">
        <v>13</v>
      </c>
      <c r="K168" s="16">
        <v>6</v>
      </c>
      <c r="L168" s="16">
        <v>3</v>
      </c>
      <c r="M168" s="81">
        <v>2.7690000000000001</v>
      </c>
      <c r="N168" s="96">
        <v>3</v>
      </c>
      <c r="O168" s="64">
        <v>2530</v>
      </c>
      <c r="P168" s="65">
        <f>Table224578910112345678910111213141516[[#This Row],[PEMBULATAN]]*O168</f>
        <v>7590</v>
      </c>
    </row>
    <row r="169" spans="1:16" ht="26.25" customHeight="1" x14ac:dyDescent="0.2">
      <c r="A169" s="14"/>
      <c r="B169" s="14"/>
      <c r="C169" s="73" t="s">
        <v>1519</v>
      </c>
      <c r="D169" s="78" t="s">
        <v>126</v>
      </c>
      <c r="E169" s="13">
        <v>44535</v>
      </c>
      <c r="F169" s="76" t="s">
        <v>127</v>
      </c>
      <c r="G169" s="13">
        <v>44539</v>
      </c>
      <c r="H169" s="77" t="s">
        <v>1278</v>
      </c>
      <c r="I169" s="16">
        <v>160</v>
      </c>
      <c r="J169" s="16">
        <v>34</v>
      </c>
      <c r="K169" s="16">
        <v>10</v>
      </c>
      <c r="L169" s="16">
        <v>3</v>
      </c>
      <c r="M169" s="81">
        <v>13.6</v>
      </c>
      <c r="N169" s="96">
        <v>13.6</v>
      </c>
      <c r="O169" s="64">
        <v>2530</v>
      </c>
      <c r="P169" s="65">
        <f>Table224578910112345678910111213141516[[#This Row],[PEMBULATAN]]*O169</f>
        <v>34408</v>
      </c>
    </row>
    <row r="170" spans="1:16" ht="26.25" customHeight="1" x14ac:dyDescent="0.2">
      <c r="A170" s="14"/>
      <c r="B170" s="14"/>
      <c r="C170" s="73" t="s">
        <v>1520</v>
      </c>
      <c r="D170" s="78" t="s">
        <v>126</v>
      </c>
      <c r="E170" s="13">
        <v>44535</v>
      </c>
      <c r="F170" s="76" t="s">
        <v>127</v>
      </c>
      <c r="G170" s="13">
        <v>44539</v>
      </c>
      <c r="H170" s="77" t="s">
        <v>1278</v>
      </c>
      <c r="I170" s="16">
        <v>47</v>
      </c>
      <c r="J170" s="16">
        <v>44</v>
      </c>
      <c r="K170" s="16">
        <v>17</v>
      </c>
      <c r="L170" s="16">
        <v>5</v>
      </c>
      <c r="M170" s="81">
        <v>8.7889999999999997</v>
      </c>
      <c r="N170" s="96">
        <v>8.7889999999999997</v>
      </c>
      <c r="O170" s="64">
        <v>2530</v>
      </c>
      <c r="P170" s="65">
        <f>Table224578910112345678910111213141516[[#This Row],[PEMBULATAN]]*O170</f>
        <v>22236.17</v>
      </c>
    </row>
    <row r="171" spans="1:16" ht="26.25" customHeight="1" x14ac:dyDescent="0.2">
      <c r="A171" s="14"/>
      <c r="B171" s="14"/>
      <c r="C171" s="73" t="s">
        <v>1521</v>
      </c>
      <c r="D171" s="78" t="s">
        <v>126</v>
      </c>
      <c r="E171" s="13">
        <v>44535</v>
      </c>
      <c r="F171" s="76" t="s">
        <v>127</v>
      </c>
      <c r="G171" s="13">
        <v>44539</v>
      </c>
      <c r="H171" s="77" t="s">
        <v>1278</v>
      </c>
      <c r="I171" s="16">
        <v>26</v>
      </c>
      <c r="J171" s="16">
        <v>7</v>
      </c>
      <c r="K171" s="16">
        <v>7</v>
      </c>
      <c r="L171" s="16">
        <v>1</v>
      </c>
      <c r="M171" s="81">
        <v>0.31850000000000001</v>
      </c>
      <c r="N171" s="96">
        <v>2</v>
      </c>
      <c r="O171" s="64">
        <v>2530</v>
      </c>
      <c r="P171" s="65">
        <f>Table224578910112345678910111213141516[[#This Row],[PEMBULATAN]]*O171</f>
        <v>5060</v>
      </c>
    </row>
    <row r="172" spans="1:16" ht="26.25" customHeight="1" x14ac:dyDescent="0.2">
      <c r="A172" s="14"/>
      <c r="B172" s="14"/>
      <c r="C172" s="73" t="s">
        <v>1522</v>
      </c>
      <c r="D172" s="78" t="s">
        <v>126</v>
      </c>
      <c r="E172" s="13">
        <v>44535</v>
      </c>
      <c r="F172" s="76" t="s">
        <v>127</v>
      </c>
      <c r="G172" s="13">
        <v>44539</v>
      </c>
      <c r="H172" s="77" t="s">
        <v>1278</v>
      </c>
      <c r="I172" s="16">
        <v>55</v>
      </c>
      <c r="J172" s="16">
        <v>40</v>
      </c>
      <c r="K172" s="16">
        <v>30</v>
      </c>
      <c r="L172" s="16">
        <v>13</v>
      </c>
      <c r="M172" s="81">
        <v>16.5</v>
      </c>
      <c r="N172" s="96">
        <v>17</v>
      </c>
      <c r="O172" s="64">
        <v>2530</v>
      </c>
      <c r="P172" s="65">
        <f>Table224578910112345678910111213141516[[#This Row],[PEMBULATAN]]*O172</f>
        <v>43010</v>
      </c>
    </row>
    <row r="173" spans="1:16" ht="26.25" customHeight="1" x14ac:dyDescent="0.2">
      <c r="A173" s="14"/>
      <c r="B173" s="14"/>
      <c r="C173" s="73" t="s">
        <v>1523</v>
      </c>
      <c r="D173" s="78" t="s">
        <v>126</v>
      </c>
      <c r="E173" s="13">
        <v>44535</v>
      </c>
      <c r="F173" s="76" t="s">
        <v>127</v>
      </c>
      <c r="G173" s="13">
        <v>44539</v>
      </c>
      <c r="H173" s="77" t="s">
        <v>1278</v>
      </c>
      <c r="I173" s="16">
        <v>100</v>
      </c>
      <c r="J173" s="16">
        <v>46</v>
      </c>
      <c r="K173" s="16">
        <v>37</v>
      </c>
      <c r="L173" s="16">
        <v>18</v>
      </c>
      <c r="M173" s="81">
        <v>42.55</v>
      </c>
      <c r="N173" s="96">
        <v>42.55</v>
      </c>
      <c r="O173" s="64">
        <v>2530</v>
      </c>
      <c r="P173" s="65">
        <f>Table224578910112345678910111213141516[[#This Row],[PEMBULATAN]]*O173</f>
        <v>107651.5</v>
      </c>
    </row>
    <row r="174" spans="1:16" ht="26.25" customHeight="1" x14ac:dyDescent="0.2">
      <c r="A174" s="14"/>
      <c r="B174" s="14"/>
      <c r="C174" s="73" t="s">
        <v>1524</v>
      </c>
      <c r="D174" s="78" t="s">
        <v>126</v>
      </c>
      <c r="E174" s="13">
        <v>44535</v>
      </c>
      <c r="F174" s="76" t="s">
        <v>127</v>
      </c>
      <c r="G174" s="13">
        <v>44539</v>
      </c>
      <c r="H174" s="77" t="s">
        <v>1278</v>
      </c>
      <c r="I174" s="16">
        <v>86</v>
      </c>
      <c r="J174" s="16">
        <v>55</v>
      </c>
      <c r="K174" s="16">
        <v>10</v>
      </c>
      <c r="L174" s="16">
        <v>1</v>
      </c>
      <c r="M174" s="81">
        <v>11.824999999999999</v>
      </c>
      <c r="N174" s="96">
        <v>11.824999999999999</v>
      </c>
      <c r="O174" s="64">
        <v>2530</v>
      </c>
      <c r="P174" s="65">
        <f>Table224578910112345678910111213141516[[#This Row],[PEMBULATAN]]*O174</f>
        <v>29917.25</v>
      </c>
    </row>
    <row r="175" spans="1:16" ht="26.25" customHeight="1" x14ac:dyDescent="0.2">
      <c r="A175" s="14"/>
      <c r="B175" s="14"/>
      <c r="C175" s="73" t="s">
        <v>1525</v>
      </c>
      <c r="D175" s="78" t="s">
        <v>126</v>
      </c>
      <c r="E175" s="13">
        <v>44535</v>
      </c>
      <c r="F175" s="76" t="s">
        <v>127</v>
      </c>
      <c r="G175" s="13">
        <v>44539</v>
      </c>
      <c r="H175" s="77" t="s">
        <v>1278</v>
      </c>
      <c r="I175" s="16">
        <v>65</v>
      </c>
      <c r="J175" s="16">
        <v>46</v>
      </c>
      <c r="K175" s="16">
        <v>25</v>
      </c>
      <c r="L175" s="16">
        <v>1</v>
      </c>
      <c r="M175" s="81">
        <v>18.6875</v>
      </c>
      <c r="N175" s="96">
        <v>18.6875</v>
      </c>
      <c r="O175" s="64">
        <v>2530</v>
      </c>
      <c r="P175" s="65">
        <f>Table224578910112345678910111213141516[[#This Row],[PEMBULATAN]]*O175</f>
        <v>47279.375</v>
      </c>
    </row>
    <row r="176" spans="1:16" ht="26.25" customHeight="1" x14ac:dyDescent="0.2">
      <c r="A176" s="14"/>
      <c r="B176" s="14"/>
      <c r="C176" s="73" t="s">
        <v>1526</v>
      </c>
      <c r="D176" s="78" t="s">
        <v>126</v>
      </c>
      <c r="E176" s="13">
        <v>44535</v>
      </c>
      <c r="F176" s="76" t="s">
        <v>127</v>
      </c>
      <c r="G176" s="13">
        <v>44539</v>
      </c>
      <c r="H176" s="77" t="s">
        <v>1278</v>
      </c>
      <c r="I176" s="16">
        <v>92</v>
      </c>
      <c r="J176" s="16">
        <v>62</v>
      </c>
      <c r="K176" s="16">
        <v>5</v>
      </c>
      <c r="L176" s="16">
        <v>6</v>
      </c>
      <c r="M176" s="81">
        <v>7.13</v>
      </c>
      <c r="N176" s="96">
        <v>7.13</v>
      </c>
      <c r="O176" s="64">
        <v>2530</v>
      </c>
      <c r="P176" s="65">
        <f>Table224578910112345678910111213141516[[#This Row],[PEMBULATAN]]*O176</f>
        <v>18038.900000000001</v>
      </c>
    </row>
    <row r="177" spans="1:16" ht="26.25" customHeight="1" x14ac:dyDescent="0.2">
      <c r="A177" s="14"/>
      <c r="B177" s="14"/>
      <c r="C177" s="73" t="s">
        <v>1527</v>
      </c>
      <c r="D177" s="78" t="s">
        <v>126</v>
      </c>
      <c r="E177" s="13">
        <v>44535</v>
      </c>
      <c r="F177" s="76" t="s">
        <v>127</v>
      </c>
      <c r="G177" s="13">
        <v>44539</v>
      </c>
      <c r="H177" s="77" t="s">
        <v>1278</v>
      </c>
      <c r="I177" s="16">
        <v>42</v>
      </c>
      <c r="J177" s="16">
        <v>26</v>
      </c>
      <c r="K177" s="16">
        <v>17</v>
      </c>
      <c r="L177" s="16">
        <v>5</v>
      </c>
      <c r="M177" s="81">
        <v>4.641</v>
      </c>
      <c r="N177" s="96">
        <v>5</v>
      </c>
      <c r="O177" s="64">
        <v>2530</v>
      </c>
      <c r="P177" s="65">
        <f>Table224578910112345678910111213141516[[#This Row],[PEMBULATAN]]*O177</f>
        <v>12650</v>
      </c>
    </row>
    <row r="178" spans="1:16" ht="26.25" customHeight="1" x14ac:dyDescent="0.2">
      <c r="A178" s="14"/>
      <c r="B178" s="14"/>
      <c r="C178" s="73" t="s">
        <v>1528</v>
      </c>
      <c r="D178" s="78" t="s">
        <v>126</v>
      </c>
      <c r="E178" s="13">
        <v>44535</v>
      </c>
      <c r="F178" s="76" t="s">
        <v>127</v>
      </c>
      <c r="G178" s="13">
        <v>44539</v>
      </c>
      <c r="H178" s="77" t="s">
        <v>1278</v>
      </c>
      <c r="I178" s="16">
        <v>42</v>
      </c>
      <c r="J178" s="16">
        <v>26</v>
      </c>
      <c r="K178" s="16">
        <v>17</v>
      </c>
      <c r="L178" s="16">
        <v>5</v>
      </c>
      <c r="M178" s="81">
        <v>4.641</v>
      </c>
      <c r="N178" s="96">
        <v>5</v>
      </c>
      <c r="O178" s="64">
        <v>2530</v>
      </c>
      <c r="P178" s="65">
        <f>Table224578910112345678910111213141516[[#This Row],[PEMBULATAN]]*O178</f>
        <v>12650</v>
      </c>
    </row>
    <row r="179" spans="1:16" ht="26.25" customHeight="1" x14ac:dyDescent="0.2">
      <c r="A179" s="14"/>
      <c r="B179" s="14"/>
      <c r="C179" s="73" t="s">
        <v>1529</v>
      </c>
      <c r="D179" s="78" t="s">
        <v>126</v>
      </c>
      <c r="E179" s="13">
        <v>44535</v>
      </c>
      <c r="F179" s="76" t="s">
        <v>127</v>
      </c>
      <c r="G179" s="13">
        <v>44539</v>
      </c>
      <c r="H179" s="77" t="s">
        <v>1278</v>
      </c>
      <c r="I179" s="16">
        <v>42</v>
      </c>
      <c r="J179" s="16">
        <v>26</v>
      </c>
      <c r="K179" s="16">
        <v>17</v>
      </c>
      <c r="L179" s="16">
        <v>5</v>
      </c>
      <c r="M179" s="81">
        <v>4.641</v>
      </c>
      <c r="N179" s="96">
        <v>5</v>
      </c>
      <c r="O179" s="64">
        <v>2530</v>
      </c>
      <c r="P179" s="65">
        <f>Table224578910112345678910111213141516[[#This Row],[PEMBULATAN]]*O179</f>
        <v>12650</v>
      </c>
    </row>
    <row r="180" spans="1:16" ht="26.25" customHeight="1" x14ac:dyDescent="0.2">
      <c r="A180" s="14"/>
      <c r="B180" s="14"/>
      <c r="C180" s="73" t="s">
        <v>1530</v>
      </c>
      <c r="D180" s="78" t="s">
        <v>126</v>
      </c>
      <c r="E180" s="13">
        <v>44535</v>
      </c>
      <c r="F180" s="76" t="s">
        <v>127</v>
      </c>
      <c r="G180" s="13">
        <v>44539</v>
      </c>
      <c r="H180" s="77" t="s">
        <v>1278</v>
      </c>
      <c r="I180" s="16">
        <v>42</v>
      </c>
      <c r="J180" s="16">
        <v>26</v>
      </c>
      <c r="K180" s="16">
        <v>17</v>
      </c>
      <c r="L180" s="16">
        <v>5</v>
      </c>
      <c r="M180" s="81">
        <v>4.641</v>
      </c>
      <c r="N180" s="96">
        <v>5</v>
      </c>
      <c r="O180" s="64">
        <v>2530</v>
      </c>
      <c r="P180" s="65">
        <f>Table224578910112345678910111213141516[[#This Row],[PEMBULATAN]]*O180</f>
        <v>12650</v>
      </c>
    </row>
    <row r="181" spans="1:16" ht="26.25" customHeight="1" x14ac:dyDescent="0.2">
      <c r="A181" s="14"/>
      <c r="B181" s="14"/>
      <c r="C181" s="73" t="s">
        <v>1531</v>
      </c>
      <c r="D181" s="78" t="s">
        <v>126</v>
      </c>
      <c r="E181" s="13">
        <v>44535</v>
      </c>
      <c r="F181" s="76" t="s">
        <v>127</v>
      </c>
      <c r="G181" s="13">
        <v>44539</v>
      </c>
      <c r="H181" s="77" t="s">
        <v>1278</v>
      </c>
      <c r="I181" s="16">
        <v>67</v>
      </c>
      <c r="J181" s="16">
        <v>50</v>
      </c>
      <c r="K181" s="16">
        <v>8</v>
      </c>
      <c r="L181" s="16">
        <v>4</v>
      </c>
      <c r="M181" s="81">
        <v>6.7</v>
      </c>
      <c r="N181" s="96">
        <v>6.7</v>
      </c>
      <c r="O181" s="64">
        <v>2530</v>
      </c>
      <c r="P181" s="65">
        <f>Table224578910112345678910111213141516[[#This Row],[PEMBULATAN]]*O181</f>
        <v>16951</v>
      </c>
    </row>
    <row r="182" spans="1:16" ht="26.25" customHeight="1" x14ac:dyDescent="0.2">
      <c r="A182" s="14"/>
      <c r="B182" s="14"/>
      <c r="C182" s="73" t="s">
        <v>1532</v>
      </c>
      <c r="D182" s="78" t="s">
        <v>126</v>
      </c>
      <c r="E182" s="13">
        <v>44535</v>
      </c>
      <c r="F182" s="76" t="s">
        <v>127</v>
      </c>
      <c r="G182" s="13">
        <v>44539</v>
      </c>
      <c r="H182" s="77" t="s">
        <v>1278</v>
      </c>
      <c r="I182" s="16">
        <v>88</v>
      </c>
      <c r="J182" s="16">
        <v>64</v>
      </c>
      <c r="K182" s="16">
        <v>20</v>
      </c>
      <c r="L182" s="16">
        <v>6</v>
      </c>
      <c r="M182" s="81">
        <v>28.16</v>
      </c>
      <c r="N182" s="96">
        <v>28.16</v>
      </c>
      <c r="O182" s="64">
        <v>2530</v>
      </c>
      <c r="P182" s="65">
        <f>Table224578910112345678910111213141516[[#This Row],[PEMBULATAN]]*O182</f>
        <v>71244.800000000003</v>
      </c>
    </row>
    <row r="183" spans="1:16" ht="26.25" customHeight="1" x14ac:dyDescent="0.2">
      <c r="A183" s="14"/>
      <c r="B183" s="14"/>
      <c r="C183" s="73" t="s">
        <v>1533</v>
      </c>
      <c r="D183" s="78" t="s">
        <v>126</v>
      </c>
      <c r="E183" s="13">
        <v>44535</v>
      </c>
      <c r="F183" s="76" t="s">
        <v>127</v>
      </c>
      <c r="G183" s="13">
        <v>44539</v>
      </c>
      <c r="H183" s="77" t="s">
        <v>1278</v>
      </c>
      <c r="I183" s="16">
        <v>68</v>
      </c>
      <c r="J183" s="16">
        <v>56</v>
      </c>
      <c r="K183" s="16">
        <v>4</v>
      </c>
      <c r="L183" s="16">
        <v>7</v>
      </c>
      <c r="M183" s="81">
        <v>3.8079999999999998</v>
      </c>
      <c r="N183" s="96">
        <v>7</v>
      </c>
      <c r="O183" s="64">
        <v>2530</v>
      </c>
      <c r="P183" s="65">
        <f>Table224578910112345678910111213141516[[#This Row],[PEMBULATAN]]*O183</f>
        <v>17710</v>
      </c>
    </row>
    <row r="184" spans="1:16" ht="26.25" customHeight="1" x14ac:dyDescent="0.2">
      <c r="A184" s="14"/>
      <c r="B184" s="14"/>
      <c r="C184" s="73" t="s">
        <v>1534</v>
      </c>
      <c r="D184" s="78" t="s">
        <v>126</v>
      </c>
      <c r="E184" s="13">
        <v>44535</v>
      </c>
      <c r="F184" s="76" t="s">
        <v>127</v>
      </c>
      <c r="G184" s="13">
        <v>44539</v>
      </c>
      <c r="H184" s="77" t="s">
        <v>1278</v>
      </c>
      <c r="I184" s="16">
        <v>74</v>
      </c>
      <c r="J184" s="16">
        <v>64</v>
      </c>
      <c r="K184" s="16">
        <v>16</v>
      </c>
      <c r="L184" s="16">
        <v>7</v>
      </c>
      <c r="M184" s="81">
        <v>18.943999999999999</v>
      </c>
      <c r="N184" s="96">
        <v>18.943999999999999</v>
      </c>
      <c r="O184" s="64">
        <v>2530</v>
      </c>
      <c r="P184" s="65">
        <f>Table224578910112345678910111213141516[[#This Row],[PEMBULATAN]]*O184</f>
        <v>47928.32</v>
      </c>
    </row>
    <row r="185" spans="1:16" ht="26.25" customHeight="1" x14ac:dyDescent="0.2">
      <c r="A185" s="14"/>
      <c r="B185" s="14"/>
      <c r="C185" s="73" t="s">
        <v>1535</v>
      </c>
      <c r="D185" s="78" t="s">
        <v>126</v>
      </c>
      <c r="E185" s="13">
        <v>44535</v>
      </c>
      <c r="F185" s="76" t="s">
        <v>127</v>
      </c>
      <c r="G185" s="13">
        <v>44539</v>
      </c>
      <c r="H185" s="77" t="s">
        <v>1278</v>
      </c>
      <c r="I185" s="16">
        <v>67</v>
      </c>
      <c r="J185" s="16">
        <v>68</v>
      </c>
      <c r="K185" s="16">
        <v>16</v>
      </c>
      <c r="L185" s="16">
        <v>8</v>
      </c>
      <c r="M185" s="81">
        <v>18.224</v>
      </c>
      <c r="N185" s="96">
        <v>18.224</v>
      </c>
      <c r="O185" s="64">
        <v>2530</v>
      </c>
      <c r="P185" s="65">
        <f>Table224578910112345678910111213141516[[#This Row],[PEMBULATAN]]*O185</f>
        <v>46106.720000000001</v>
      </c>
    </row>
    <row r="186" spans="1:16" ht="26.25" customHeight="1" x14ac:dyDescent="0.2">
      <c r="A186" s="14"/>
      <c r="B186" s="14"/>
      <c r="C186" s="73" t="s">
        <v>1536</v>
      </c>
      <c r="D186" s="78" t="s">
        <v>126</v>
      </c>
      <c r="E186" s="13">
        <v>44535</v>
      </c>
      <c r="F186" s="76" t="s">
        <v>127</v>
      </c>
      <c r="G186" s="13">
        <v>44539</v>
      </c>
      <c r="H186" s="77" t="s">
        <v>1278</v>
      </c>
      <c r="I186" s="16">
        <v>57</v>
      </c>
      <c r="J186" s="16">
        <v>42</v>
      </c>
      <c r="K186" s="16">
        <v>53</v>
      </c>
      <c r="L186" s="16">
        <v>12</v>
      </c>
      <c r="M186" s="81">
        <v>31.720500000000001</v>
      </c>
      <c r="N186" s="96">
        <v>31.720500000000001</v>
      </c>
      <c r="O186" s="64">
        <v>2530</v>
      </c>
      <c r="P186" s="65">
        <f>Table224578910112345678910111213141516[[#This Row],[PEMBULATAN]]*O186</f>
        <v>80252.865000000005</v>
      </c>
    </row>
    <row r="187" spans="1:16" ht="26.25" customHeight="1" x14ac:dyDescent="0.2">
      <c r="A187" s="14"/>
      <c r="B187" s="14"/>
      <c r="C187" s="73" t="s">
        <v>1537</v>
      </c>
      <c r="D187" s="78" t="s">
        <v>126</v>
      </c>
      <c r="E187" s="13">
        <v>44535</v>
      </c>
      <c r="F187" s="76" t="s">
        <v>127</v>
      </c>
      <c r="G187" s="13">
        <v>44539</v>
      </c>
      <c r="H187" s="77" t="s">
        <v>1278</v>
      </c>
      <c r="I187" s="16">
        <v>44</v>
      </c>
      <c r="J187" s="16">
        <v>40</v>
      </c>
      <c r="K187" s="16">
        <v>16</v>
      </c>
      <c r="L187" s="16">
        <v>4</v>
      </c>
      <c r="M187" s="81">
        <v>7.04</v>
      </c>
      <c r="N187" s="96">
        <v>7.04</v>
      </c>
      <c r="O187" s="64">
        <v>2530</v>
      </c>
      <c r="P187" s="65">
        <f>Table224578910112345678910111213141516[[#This Row],[PEMBULATAN]]*O187</f>
        <v>17811.2</v>
      </c>
    </row>
    <row r="188" spans="1:16" ht="26.25" customHeight="1" x14ac:dyDescent="0.2">
      <c r="A188" s="14"/>
      <c r="B188" s="14"/>
      <c r="C188" s="73" t="s">
        <v>1538</v>
      </c>
      <c r="D188" s="78" t="s">
        <v>126</v>
      </c>
      <c r="E188" s="13">
        <v>44535</v>
      </c>
      <c r="F188" s="76" t="s">
        <v>127</v>
      </c>
      <c r="G188" s="13">
        <v>44539</v>
      </c>
      <c r="H188" s="77" t="s">
        <v>1278</v>
      </c>
      <c r="I188" s="16">
        <v>48</v>
      </c>
      <c r="J188" s="16">
        <v>27</v>
      </c>
      <c r="K188" s="16">
        <v>20</v>
      </c>
      <c r="L188" s="16">
        <v>1</v>
      </c>
      <c r="M188" s="81">
        <v>6.48</v>
      </c>
      <c r="N188" s="96">
        <v>7</v>
      </c>
      <c r="O188" s="64">
        <v>2530</v>
      </c>
      <c r="P188" s="65">
        <f>Table224578910112345678910111213141516[[#This Row],[PEMBULATAN]]*O188</f>
        <v>17710</v>
      </c>
    </row>
    <row r="189" spans="1:16" ht="26.25" customHeight="1" x14ac:dyDescent="0.2">
      <c r="A189" s="14"/>
      <c r="B189" s="14"/>
      <c r="C189" s="73" t="s">
        <v>1539</v>
      </c>
      <c r="D189" s="78" t="s">
        <v>126</v>
      </c>
      <c r="E189" s="13">
        <v>44535</v>
      </c>
      <c r="F189" s="76" t="s">
        <v>127</v>
      </c>
      <c r="G189" s="13">
        <v>44539</v>
      </c>
      <c r="H189" s="77" t="s">
        <v>1278</v>
      </c>
      <c r="I189" s="16">
        <v>102</v>
      </c>
      <c r="J189" s="16">
        <v>7</v>
      </c>
      <c r="K189" s="16">
        <v>7</v>
      </c>
      <c r="L189" s="16">
        <v>2</v>
      </c>
      <c r="M189" s="81">
        <v>1.2495000000000001</v>
      </c>
      <c r="N189" s="96">
        <v>2</v>
      </c>
      <c r="O189" s="64">
        <v>2530</v>
      </c>
      <c r="P189" s="65">
        <f>Table224578910112345678910111213141516[[#This Row],[PEMBULATAN]]*O189</f>
        <v>5060</v>
      </c>
    </row>
    <row r="190" spans="1:16" ht="26.25" customHeight="1" x14ac:dyDescent="0.2">
      <c r="A190" s="14"/>
      <c r="B190" s="14"/>
      <c r="C190" s="73" t="s">
        <v>1540</v>
      </c>
      <c r="D190" s="78" t="s">
        <v>126</v>
      </c>
      <c r="E190" s="13">
        <v>44535</v>
      </c>
      <c r="F190" s="76" t="s">
        <v>127</v>
      </c>
      <c r="G190" s="13">
        <v>44539</v>
      </c>
      <c r="H190" s="77" t="s">
        <v>1278</v>
      </c>
      <c r="I190" s="16">
        <v>64</v>
      </c>
      <c r="J190" s="16">
        <v>42</v>
      </c>
      <c r="K190" s="16">
        <v>15</v>
      </c>
      <c r="L190" s="16">
        <v>5</v>
      </c>
      <c r="M190" s="81">
        <v>10.08</v>
      </c>
      <c r="N190" s="96">
        <v>10.08</v>
      </c>
      <c r="O190" s="64">
        <v>2530</v>
      </c>
      <c r="P190" s="65">
        <f>Table224578910112345678910111213141516[[#This Row],[PEMBULATAN]]*O190</f>
        <v>25502.400000000001</v>
      </c>
    </row>
    <row r="191" spans="1:16" ht="26.25" customHeight="1" x14ac:dyDescent="0.2">
      <c r="A191" s="14"/>
      <c r="B191" s="14"/>
      <c r="C191" s="73" t="s">
        <v>1541</v>
      </c>
      <c r="D191" s="78" t="s">
        <v>126</v>
      </c>
      <c r="E191" s="13">
        <v>44535</v>
      </c>
      <c r="F191" s="76" t="s">
        <v>127</v>
      </c>
      <c r="G191" s="13">
        <v>44539</v>
      </c>
      <c r="H191" s="77" t="s">
        <v>1278</v>
      </c>
      <c r="I191" s="16">
        <v>50</v>
      </c>
      <c r="J191" s="16">
        <v>50</v>
      </c>
      <c r="K191" s="16">
        <v>22</v>
      </c>
      <c r="L191" s="16">
        <v>4</v>
      </c>
      <c r="M191" s="81">
        <v>13.75</v>
      </c>
      <c r="N191" s="96">
        <v>13.75</v>
      </c>
      <c r="O191" s="64">
        <v>2530</v>
      </c>
      <c r="P191" s="65">
        <f>Table224578910112345678910111213141516[[#This Row],[PEMBULATAN]]*O191</f>
        <v>34787.5</v>
      </c>
    </row>
    <row r="192" spans="1:16" ht="26.25" customHeight="1" x14ac:dyDescent="0.2">
      <c r="A192" s="14"/>
      <c r="B192" s="14"/>
      <c r="C192" s="73" t="s">
        <v>1542</v>
      </c>
      <c r="D192" s="78" t="s">
        <v>126</v>
      </c>
      <c r="E192" s="13">
        <v>44535</v>
      </c>
      <c r="F192" s="76" t="s">
        <v>127</v>
      </c>
      <c r="G192" s="13">
        <v>44539</v>
      </c>
      <c r="H192" s="77" t="s">
        <v>1278</v>
      </c>
      <c r="I192" s="16">
        <v>100</v>
      </c>
      <c r="J192" s="16">
        <v>63</v>
      </c>
      <c r="K192" s="16">
        <v>25</v>
      </c>
      <c r="L192" s="16">
        <v>17</v>
      </c>
      <c r="M192" s="81">
        <v>39.375</v>
      </c>
      <c r="N192" s="96">
        <v>40</v>
      </c>
      <c r="O192" s="64">
        <v>2530</v>
      </c>
      <c r="P192" s="65">
        <f>Table224578910112345678910111213141516[[#This Row],[PEMBULATAN]]*O192</f>
        <v>101200</v>
      </c>
    </row>
    <row r="193" spans="1:16" ht="26.25" customHeight="1" x14ac:dyDescent="0.2">
      <c r="A193" s="14"/>
      <c r="B193" s="14"/>
      <c r="C193" s="73" t="s">
        <v>1543</v>
      </c>
      <c r="D193" s="78" t="s">
        <v>126</v>
      </c>
      <c r="E193" s="13">
        <v>44535</v>
      </c>
      <c r="F193" s="76" t="s">
        <v>127</v>
      </c>
      <c r="G193" s="13">
        <v>44539</v>
      </c>
      <c r="H193" s="77" t="s">
        <v>1278</v>
      </c>
      <c r="I193" s="16">
        <v>97</v>
      </c>
      <c r="J193" s="16">
        <v>57</v>
      </c>
      <c r="K193" s="16">
        <v>27</v>
      </c>
      <c r="L193" s="16">
        <v>26</v>
      </c>
      <c r="M193" s="81">
        <v>37.320749999999997</v>
      </c>
      <c r="N193" s="96">
        <v>38</v>
      </c>
      <c r="O193" s="64">
        <v>2530</v>
      </c>
      <c r="P193" s="65">
        <f>Table224578910112345678910111213141516[[#This Row],[PEMBULATAN]]*O193</f>
        <v>96140</v>
      </c>
    </row>
    <row r="194" spans="1:16" ht="26.25" customHeight="1" x14ac:dyDescent="0.2">
      <c r="A194" s="14"/>
      <c r="B194" s="14"/>
      <c r="C194" s="73" t="s">
        <v>1544</v>
      </c>
      <c r="D194" s="78" t="s">
        <v>126</v>
      </c>
      <c r="E194" s="13">
        <v>44535</v>
      </c>
      <c r="F194" s="76" t="s">
        <v>127</v>
      </c>
      <c r="G194" s="13">
        <v>44539</v>
      </c>
      <c r="H194" s="77" t="s">
        <v>1278</v>
      </c>
      <c r="I194" s="16">
        <v>65</v>
      </c>
      <c r="J194" s="16">
        <v>45</v>
      </c>
      <c r="K194" s="16">
        <v>34</v>
      </c>
      <c r="L194" s="16">
        <v>12</v>
      </c>
      <c r="M194" s="81">
        <v>24.862500000000001</v>
      </c>
      <c r="N194" s="96">
        <v>24.862500000000001</v>
      </c>
      <c r="O194" s="64">
        <v>2530</v>
      </c>
      <c r="P194" s="65">
        <f>Table224578910112345678910111213141516[[#This Row],[PEMBULATAN]]*O194</f>
        <v>62902.125</v>
      </c>
    </row>
    <row r="195" spans="1:16" ht="26.25" customHeight="1" x14ac:dyDescent="0.2">
      <c r="A195" s="14"/>
      <c r="B195" s="14"/>
      <c r="C195" s="73" t="s">
        <v>1545</v>
      </c>
      <c r="D195" s="78" t="s">
        <v>126</v>
      </c>
      <c r="E195" s="13">
        <v>44535</v>
      </c>
      <c r="F195" s="76" t="s">
        <v>127</v>
      </c>
      <c r="G195" s="13">
        <v>44539</v>
      </c>
      <c r="H195" s="77" t="s">
        <v>1278</v>
      </c>
      <c r="I195" s="16">
        <v>90</v>
      </c>
      <c r="J195" s="16">
        <v>40</v>
      </c>
      <c r="K195" s="16">
        <v>40</v>
      </c>
      <c r="L195" s="16">
        <v>25</v>
      </c>
      <c r="M195" s="81">
        <v>36</v>
      </c>
      <c r="N195" s="96">
        <v>36</v>
      </c>
      <c r="O195" s="64">
        <v>2530</v>
      </c>
      <c r="P195" s="65">
        <f>Table224578910112345678910111213141516[[#This Row],[PEMBULATAN]]*O195</f>
        <v>91080</v>
      </c>
    </row>
    <row r="196" spans="1:16" ht="26.25" customHeight="1" x14ac:dyDescent="0.2">
      <c r="A196" s="14"/>
      <c r="B196" s="14"/>
      <c r="C196" s="73" t="s">
        <v>1546</v>
      </c>
      <c r="D196" s="78" t="s">
        <v>126</v>
      </c>
      <c r="E196" s="13">
        <v>44535</v>
      </c>
      <c r="F196" s="76" t="s">
        <v>127</v>
      </c>
      <c r="G196" s="13">
        <v>44539</v>
      </c>
      <c r="H196" s="77" t="s">
        <v>1278</v>
      </c>
      <c r="I196" s="16">
        <v>84</v>
      </c>
      <c r="J196" s="16">
        <v>34</v>
      </c>
      <c r="K196" s="16">
        <v>28</v>
      </c>
      <c r="L196" s="16">
        <v>4</v>
      </c>
      <c r="M196" s="81">
        <v>19.992000000000001</v>
      </c>
      <c r="N196" s="96">
        <v>19.992000000000001</v>
      </c>
      <c r="O196" s="64">
        <v>2530</v>
      </c>
      <c r="P196" s="65">
        <f>Table224578910112345678910111213141516[[#This Row],[PEMBULATAN]]*O196</f>
        <v>50579.76</v>
      </c>
    </row>
    <row r="197" spans="1:16" ht="26.25" customHeight="1" x14ac:dyDescent="0.2">
      <c r="A197" s="14"/>
      <c r="B197" s="14"/>
      <c r="C197" s="73" t="s">
        <v>1547</v>
      </c>
      <c r="D197" s="78" t="s">
        <v>126</v>
      </c>
      <c r="E197" s="13">
        <v>44535</v>
      </c>
      <c r="F197" s="76" t="s">
        <v>127</v>
      </c>
      <c r="G197" s="13">
        <v>44539</v>
      </c>
      <c r="H197" s="77" t="s">
        <v>1278</v>
      </c>
      <c r="I197" s="16">
        <v>78</v>
      </c>
      <c r="J197" s="16">
        <v>44</v>
      </c>
      <c r="K197" s="16">
        <v>40</v>
      </c>
      <c r="L197" s="16">
        <v>10</v>
      </c>
      <c r="M197" s="81">
        <v>34.32</v>
      </c>
      <c r="N197" s="96">
        <v>35</v>
      </c>
      <c r="O197" s="64">
        <v>2530</v>
      </c>
      <c r="P197" s="65">
        <f>Table224578910112345678910111213141516[[#This Row],[PEMBULATAN]]*O197</f>
        <v>88550</v>
      </c>
    </row>
    <row r="198" spans="1:16" ht="26.25" customHeight="1" x14ac:dyDescent="0.2">
      <c r="A198" s="14"/>
      <c r="B198" s="14"/>
      <c r="C198" s="73" t="s">
        <v>1548</v>
      </c>
      <c r="D198" s="78" t="s">
        <v>126</v>
      </c>
      <c r="E198" s="13">
        <v>44535</v>
      </c>
      <c r="F198" s="76" t="s">
        <v>127</v>
      </c>
      <c r="G198" s="13">
        <v>44539</v>
      </c>
      <c r="H198" s="77" t="s">
        <v>1278</v>
      </c>
      <c r="I198" s="16">
        <v>82</v>
      </c>
      <c r="J198" s="16">
        <v>47</v>
      </c>
      <c r="K198" s="16">
        <v>22</v>
      </c>
      <c r="L198" s="16">
        <v>13</v>
      </c>
      <c r="M198" s="81">
        <v>21.196999999999999</v>
      </c>
      <c r="N198" s="96">
        <v>21.196999999999999</v>
      </c>
      <c r="O198" s="64">
        <v>2530</v>
      </c>
      <c r="P198" s="65">
        <f>Table224578910112345678910111213141516[[#This Row],[PEMBULATAN]]*O198</f>
        <v>53628.409999999996</v>
      </c>
    </row>
    <row r="199" spans="1:16" ht="26.25" customHeight="1" x14ac:dyDescent="0.2">
      <c r="A199" s="14"/>
      <c r="B199" s="14"/>
      <c r="C199" s="73" t="s">
        <v>1549</v>
      </c>
      <c r="D199" s="78" t="s">
        <v>126</v>
      </c>
      <c r="E199" s="13">
        <v>44535</v>
      </c>
      <c r="F199" s="76" t="s">
        <v>127</v>
      </c>
      <c r="G199" s="13">
        <v>44539</v>
      </c>
      <c r="H199" s="77" t="s">
        <v>1278</v>
      </c>
      <c r="I199" s="16">
        <v>40</v>
      </c>
      <c r="J199" s="16">
        <v>32</v>
      </c>
      <c r="K199" s="16">
        <v>17</v>
      </c>
      <c r="L199" s="16">
        <v>5</v>
      </c>
      <c r="M199" s="81">
        <v>5.44</v>
      </c>
      <c r="N199" s="96">
        <v>6</v>
      </c>
      <c r="O199" s="64">
        <v>2530</v>
      </c>
      <c r="P199" s="65">
        <f>Table224578910112345678910111213141516[[#This Row],[PEMBULATAN]]*O199</f>
        <v>15180</v>
      </c>
    </row>
    <row r="200" spans="1:16" ht="26.25" customHeight="1" x14ac:dyDescent="0.2">
      <c r="A200" s="14"/>
      <c r="B200" s="14"/>
      <c r="C200" s="73" t="s">
        <v>1550</v>
      </c>
      <c r="D200" s="78" t="s">
        <v>126</v>
      </c>
      <c r="E200" s="13">
        <v>44535</v>
      </c>
      <c r="F200" s="76" t="s">
        <v>127</v>
      </c>
      <c r="G200" s="13">
        <v>44539</v>
      </c>
      <c r="H200" s="77" t="s">
        <v>1278</v>
      </c>
      <c r="I200" s="16">
        <v>85</v>
      </c>
      <c r="J200" s="16">
        <v>55</v>
      </c>
      <c r="K200" s="16">
        <v>32</v>
      </c>
      <c r="L200" s="16">
        <v>16</v>
      </c>
      <c r="M200" s="81">
        <v>37.4</v>
      </c>
      <c r="N200" s="96">
        <v>38</v>
      </c>
      <c r="O200" s="64">
        <v>2530</v>
      </c>
      <c r="P200" s="65">
        <f>Table224578910112345678910111213141516[[#This Row],[PEMBULATAN]]*O200</f>
        <v>96140</v>
      </c>
    </row>
    <row r="201" spans="1:16" ht="26.25" customHeight="1" x14ac:dyDescent="0.2">
      <c r="A201" s="14"/>
      <c r="B201" s="14"/>
      <c r="C201" s="73" t="s">
        <v>1551</v>
      </c>
      <c r="D201" s="78" t="s">
        <v>126</v>
      </c>
      <c r="E201" s="13">
        <v>44535</v>
      </c>
      <c r="F201" s="76" t="s">
        <v>127</v>
      </c>
      <c r="G201" s="13">
        <v>44539</v>
      </c>
      <c r="H201" s="77" t="s">
        <v>1278</v>
      </c>
      <c r="I201" s="16">
        <v>52</v>
      </c>
      <c r="J201" s="16">
        <v>30</v>
      </c>
      <c r="K201" s="16">
        <v>53</v>
      </c>
      <c r="L201" s="16">
        <v>8</v>
      </c>
      <c r="M201" s="81">
        <v>20.67</v>
      </c>
      <c r="N201" s="96">
        <v>20.67</v>
      </c>
      <c r="O201" s="64">
        <v>2530</v>
      </c>
      <c r="P201" s="65">
        <f>Table224578910112345678910111213141516[[#This Row],[PEMBULATAN]]*O201</f>
        <v>52295.100000000006</v>
      </c>
    </row>
    <row r="202" spans="1:16" ht="26.25" customHeight="1" x14ac:dyDescent="0.2">
      <c r="A202" s="14"/>
      <c r="B202" s="14"/>
      <c r="C202" s="73" t="s">
        <v>1552</v>
      </c>
      <c r="D202" s="78" t="s">
        <v>126</v>
      </c>
      <c r="E202" s="13">
        <v>44535</v>
      </c>
      <c r="F202" s="76" t="s">
        <v>127</v>
      </c>
      <c r="G202" s="13">
        <v>44539</v>
      </c>
      <c r="H202" s="77" t="s">
        <v>1278</v>
      </c>
      <c r="I202" s="16">
        <v>90</v>
      </c>
      <c r="J202" s="16">
        <v>52</v>
      </c>
      <c r="K202" s="16">
        <v>24</v>
      </c>
      <c r="L202" s="16">
        <v>24</v>
      </c>
      <c r="M202" s="81">
        <v>28.08</v>
      </c>
      <c r="N202" s="96">
        <v>28.08</v>
      </c>
      <c r="O202" s="64">
        <v>2530</v>
      </c>
      <c r="P202" s="65">
        <f>Table224578910112345678910111213141516[[#This Row],[PEMBULATAN]]*O202</f>
        <v>71042.399999999994</v>
      </c>
    </row>
    <row r="203" spans="1:16" ht="26.25" customHeight="1" x14ac:dyDescent="0.2">
      <c r="A203" s="14"/>
      <c r="B203" s="14"/>
      <c r="C203" s="73" t="s">
        <v>1553</v>
      </c>
      <c r="D203" s="78" t="s">
        <v>126</v>
      </c>
      <c r="E203" s="13">
        <v>44535</v>
      </c>
      <c r="F203" s="76" t="s">
        <v>127</v>
      </c>
      <c r="G203" s="13">
        <v>44539</v>
      </c>
      <c r="H203" s="77" t="s">
        <v>1278</v>
      </c>
      <c r="I203" s="16">
        <v>92</v>
      </c>
      <c r="J203" s="16">
        <v>50</v>
      </c>
      <c r="K203" s="16">
        <v>20</v>
      </c>
      <c r="L203" s="16">
        <v>11</v>
      </c>
      <c r="M203" s="81">
        <v>23</v>
      </c>
      <c r="N203" s="96">
        <v>23</v>
      </c>
      <c r="O203" s="64">
        <v>2530</v>
      </c>
      <c r="P203" s="65">
        <f>Table224578910112345678910111213141516[[#This Row],[PEMBULATAN]]*O203</f>
        <v>58190</v>
      </c>
    </row>
    <row r="204" spans="1:16" ht="26.25" customHeight="1" x14ac:dyDescent="0.2">
      <c r="A204" s="14"/>
      <c r="B204" s="14"/>
      <c r="C204" s="73" t="s">
        <v>1554</v>
      </c>
      <c r="D204" s="78" t="s">
        <v>126</v>
      </c>
      <c r="E204" s="13">
        <v>44535</v>
      </c>
      <c r="F204" s="76" t="s">
        <v>127</v>
      </c>
      <c r="G204" s="13">
        <v>44539</v>
      </c>
      <c r="H204" s="77" t="s">
        <v>1278</v>
      </c>
      <c r="I204" s="16">
        <v>74</v>
      </c>
      <c r="J204" s="16">
        <v>57</v>
      </c>
      <c r="K204" s="16">
        <v>43</v>
      </c>
      <c r="L204" s="16">
        <v>16</v>
      </c>
      <c r="M204" s="81">
        <v>45.343499999999999</v>
      </c>
      <c r="N204" s="96">
        <v>46</v>
      </c>
      <c r="O204" s="64">
        <v>2530</v>
      </c>
      <c r="P204" s="65">
        <f>Table224578910112345678910111213141516[[#This Row],[PEMBULATAN]]*O204</f>
        <v>116380</v>
      </c>
    </row>
    <row r="205" spans="1:16" ht="26.25" customHeight="1" x14ac:dyDescent="0.2">
      <c r="A205" s="14"/>
      <c r="B205" s="14"/>
      <c r="C205" s="73" t="s">
        <v>1555</v>
      </c>
      <c r="D205" s="78" t="s">
        <v>126</v>
      </c>
      <c r="E205" s="13">
        <v>44535</v>
      </c>
      <c r="F205" s="76" t="s">
        <v>127</v>
      </c>
      <c r="G205" s="13">
        <v>44539</v>
      </c>
      <c r="H205" s="77" t="s">
        <v>1278</v>
      </c>
      <c r="I205" s="16">
        <v>97</v>
      </c>
      <c r="J205" s="16">
        <v>63</v>
      </c>
      <c r="K205" s="16">
        <v>25</v>
      </c>
      <c r="L205" s="16">
        <v>34</v>
      </c>
      <c r="M205" s="81">
        <v>38.193750000000001</v>
      </c>
      <c r="N205" s="96">
        <v>38.193750000000001</v>
      </c>
      <c r="O205" s="64">
        <v>2530</v>
      </c>
      <c r="P205" s="65">
        <f>Table224578910112345678910111213141516[[#This Row],[PEMBULATAN]]*O205</f>
        <v>96630.1875</v>
      </c>
    </row>
    <row r="206" spans="1:16" ht="26.25" customHeight="1" x14ac:dyDescent="0.2">
      <c r="A206" s="14"/>
      <c r="B206" s="14"/>
      <c r="C206" s="73" t="s">
        <v>1556</v>
      </c>
      <c r="D206" s="78" t="s">
        <v>126</v>
      </c>
      <c r="E206" s="13">
        <v>44535</v>
      </c>
      <c r="F206" s="76" t="s">
        <v>127</v>
      </c>
      <c r="G206" s="13">
        <v>44539</v>
      </c>
      <c r="H206" s="77" t="s">
        <v>1278</v>
      </c>
      <c r="I206" s="16">
        <v>62</v>
      </c>
      <c r="J206" s="16">
        <v>45</v>
      </c>
      <c r="K206" s="16">
        <v>43</v>
      </c>
      <c r="L206" s="16">
        <v>24</v>
      </c>
      <c r="M206" s="81">
        <v>29.9925</v>
      </c>
      <c r="N206" s="96">
        <v>29.9925</v>
      </c>
      <c r="O206" s="64">
        <v>2530</v>
      </c>
      <c r="P206" s="65">
        <f>Table224578910112345678910111213141516[[#This Row],[PEMBULATAN]]*O206</f>
        <v>75881.024999999994</v>
      </c>
    </row>
    <row r="207" spans="1:16" ht="26.25" customHeight="1" x14ac:dyDescent="0.2">
      <c r="A207" s="14"/>
      <c r="B207" s="14"/>
      <c r="C207" s="73" t="s">
        <v>1557</v>
      </c>
      <c r="D207" s="78" t="s">
        <v>126</v>
      </c>
      <c r="E207" s="13">
        <v>44535</v>
      </c>
      <c r="F207" s="76" t="s">
        <v>127</v>
      </c>
      <c r="G207" s="13">
        <v>44539</v>
      </c>
      <c r="H207" s="77" t="s">
        <v>1278</v>
      </c>
      <c r="I207" s="16">
        <v>64</v>
      </c>
      <c r="J207" s="16">
        <v>54</v>
      </c>
      <c r="K207" s="16">
        <v>22</v>
      </c>
      <c r="L207" s="16">
        <v>8</v>
      </c>
      <c r="M207" s="81">
        <v>19.007999999999999</v>
      </c>
      <c r="N207" s="96">
        <v>19.007999999999999</v>
      </c>
      <c r="O207" s="64">
        <v>2530</v>
      </c>
      <c r="P207" s="65">
        <f>Table224578910112345678910111213141516[[#This Row],[PEMBULATAN]]*O207</f>
        <v>48090.239999999998</v>
      </c>
    </row>
    <row r="208" spans="1:16" ht="26.25" customHeight="1" x14ac:dyDescent="0.2">
      <c r="A208" s="14"/>
      <c r="B208" s="14"/>
      <c r="C208" s="73" t="s">
        <v>1558</v>
      </c>
      <c r="D208" s="78" t="s">
        <v>126</v>
      </c>
      <c r="E208" s="13">
        <v>44535</v>
      </c>
      <c r="F208" s="76" t="s">
        <v>127</v>
      </c>
      <c r="G208" s="13">
        <v>44539</v>
      </c>
      <c r="H208" s="77" t="s">
        <v>1278</v>
      </c>
      <c r="I208" s="16">
        <v>54</v>
      </c>
      <c r="J208" s="16">
        <v>37</v>
      </c>
      <c r="K208" s="16">
        <v>23</v>
      </c>
      <c r="L208" s="16">
        <v>3</v>
      </c>
      <c r="M208" s="81">
        <v>11.4885</v>
      </c>
      <c r="N208" s="96">
        <v>12</v>
      </c>
      <c r="O208" s="64">
        <v>2530</v>
      </c>
      <c r="P208" s="65">
        <f>Table224578910112345678910111213141516[[#This Row],[PEMBULATAN]]*O208</f>
        <v>30360</v>
      </c>
    </row>
    <row r="209" spans="1:16" ht="26.25" customHeight="1" x14ac:dyDescent="0.2">
      <c r="A209" s="14"/>
      <c r="B209" s="14"/>
      <c r="C209" s="73" t="s">
        <v>1559</v>
      </c>
      <c r="D209" s="78" t="s">
        <v>126</v>
      </c>
      <c r="E209" s="13">
        <v>44535</v>
      </c>
      <c r="F209" s="76" t="s">
        <v>127</v>
      </c>
      <c r="G209" s="13">
        <v>44539</v>
      </c>
      <c r="H209" s="77" t="s">
        <v>1278</v>
      </c>
      <c r="I209" s="16">
        <v>45</v>
      </c>
      <c r="J209" s="16">
        <v>35</v>
      </c>
      <c r="K209" s="16">
        <v>35</v>
      </c>
      <c r="L209" s="16">
        <v>1</v>
      </c>
      <c r="M209" s="81">
        <v>13.78125</v>
      </c>
      <c r="N209" s="96">
        <v>13.78125</v>
      </c>
      <c r="O209" s="64">
        <v>2530</v>
      </c>
      <c r="P209" s="65">
        <f>Table224578910112345678910111213141516[[#This Row],[PEMBULATAN]]*O209</f>
        <v>34866.5625</v>
      </c>
    </row>
    <row r="210" spans="1:16" ht="26.25" customHeight="1" x14ac:dyDescent="0.2">
      <c r="A210" s="14"/>
      <c r="B210" s="14"/>
      <c r="C210" s="73" t="s">
        <v>1560</v>
      </c>
      <c r="D210" s="78" t="s">
        <v>126</v>
      </c>
      <c r="E210" s="13">
        <v>44535</v>
      </c>
      <c r="F210" s="76" t="s">
        <v>127</v>
      </c>
      <c r="G210" s="13">
        <v>44539</v>
      </c>
      <c r="H210" s="77" t="s">
        <v>1278</v>
      </c>
      <c r="I210" s="16">
        <v>62</v>
      </c>
      <c r="J210" s="16">
        <v>62</v>
      </c>
      <c r="K210" s="16">
        <v>20</v>
      </c>
      <c r="L210" s="16">
        <v>3</v>
      </c>
      <c r="M210" s="81">
        <v>19.22</v>
      </c>
      <c r="N210" s="96">
        <v>19.22</v>
      </c>
      <c r="O210" s="64">
        <v>2530</v>
      </c>
      <c r="P210" s="65">
        <f>Table224578910112345678910111213141516[[#This Row],[PEMBULATAN]]*O210</f>
        <v>48626.6</v>
      </c>
    </row>
    <row r="211" spans="1:16" ht="26.25" customHeight="1" x14ac:dyDescent="0.2">
      <c r="A211" s="14"/>
      <c r="B211" s="14"/>
      <c r="C211" s="73" t="s">
        <v>1561</v>
      </c>
      <c r="D211" s="78" t="s">
        <v>126</v>
      </c>
      <c r="E211" s="13">
        <v>44535</v>
      </c>
      <c r="F211" s="76" t="s">
        <v>127</v>
      </c>
      <c r="G211" s="13">
        <v>44539</v>
      </c>
      <c r="H211" s="77" t="s">
        <v>1278</v>
      </c>
      <c r="I211" s="16">
        <v>60</v>
      </c>
      <c r="J211" s="16">
        <v>66</v>
      </c>
      <c r="K211" s="16">
        <v>25</v>
      </c>
      <c r="L211" s="16">
        <v>6</v>
      </c>
      <c r="M211" s="81">
        <v>24.75</v>
      </c>
      <c r="N211" s="96">
        <v>24.75</v>
      </c>
      <c r="O211" s="64">
        <v>2530</v>
      </c>
      <c r="P211" s="65">
        <f>Table224578910112345678910111213141516[[#This Row],[PEMBULATAN]]*O211</f>
        <v>62617.5</v>
      </c>
    </row>
    <row r="212" spans="1:16" ht="26.25" customHeight="1" x14ac:dyDescent="0.2">
      <c r="A212" s="14"/>
      <c r="B212" s="14"/>
      <c r="C212" s="73" t="s">
        <v>1562</v>
      </c>
      <c r="D212" s="78" t="s">
        <v>126</v>
      </c>
      <c r="E212" s="13">
        <v>44535</v>
      </c>
      <c r="F212" s="76" t="s">
        <v>127</v>
      </c>
      <c r="G212" s="13">
        <v>44539</v>
      </c>
      <c r="H212" s="77" t="s">
        <v>1278</v>
      </c>
      <c r="I212" s="16">
        <v>97</v>
      </c>
      <c r="J212" s="16">
        <v>62</v>
      </c>
      <c r="K212" s="16">
        <v>17</v>
      </c>
      <c r="L212" s="16">
        <v>12</v>
      </c>
      <c r="M212" s="81">
        <v>25.5595</v>
      </c>
      <c r="N212" s="96">
        <v>25.5595</v>
      </c>
      <c r="O212" s="64">
        <v>2530</v>
      </c>
      <c r="P212" s="65">
        <f>Table224578910112345678910111213141516[[#This Row],[PEMBULATAN]]*O212</f>
        <v>64665.534999999996</v>
      </c>
    </row>
    <row r="213" spans="1:16" ht="26.25" customHeight="1" x14ac:dyDescent="0.2">
      <c r="A213" s="14"/>
      <c r="B213" s="14"/>
      <c r="C213" s="73" t="s">
        <v>1563</v>
      </c>
      <c r="D213" s="78" t="s">
        <v>126</v>
      </c>
      <c r="E213" s="13">
        <v>44535</v>
      </c>
      <c r="F213" s="76" t="s">
        <v>127</v>
      </c>
      <c r="G213" s="13">
        <v>44539</v>
      </c>
      <c r="H213" s="77" t="s">
        <v>1278</v>
      </c>
      <c r="I213" s="16">
        <v>85</v>
      </c>
      <c r="J213" s="16">
        <v>67</v>
      </c>
      <c r="K213" s="16">
        <v>26</v>
      </c>
      <c r="L213" s="16">
        <v>17</v>
      </c>
      <c r="M213" s="81">
        <v>37.017499999999998</v>
      </c>
      <c r="N213" s="96">
        <v>37.017499999999998</v>
      </c>
      <c r="O213" s="64">
        <v>2530</v>
      </c>
      <c r="P213" s="65">
        <f>Table224578910112345678910111213141516[[#This Row],[PEMBULATAN]]*O213</f>
        <v>93654.274999999994</v>
      </c>
    </row>
    <row r="214" spans="1:16" ht="26.25" customHeight="1" x14ac:dyDescent="0.2">
      <c r="A214" s="14"/>
      <c r="B214" s="14"/>
      <c r="C214" s="73" t="s">
        <v>1564</v>
      </c>
      <c r="D214" s="78" t="s">
        <v>126</v>
      </c>
      <c r="E214" s="13">
        <v>44535</v>
      </c>
      <c r="F214" s="76" t="s">
        <v>127</v>
      </c>
      <c r="G214" s="13">
        <v>44539</v>
      </c>
      <c r="H214" s="77" t="s">
        <v>1278</v>
      </c>
      <c r="I214" s="16">
        <v>65</v>
      </c>
      <c r="J214" s="16">
        <v>40</v>
      </c>
      <c r="K214" s="16">
        <v>17</v>
      </c>
      <c r="L214" s="16">
        <v>4</v>
      </c>
      <c r="M214" s="81">
        <v>11.05</v>
      </c>
      <c r="N214" s="96">
        <v>11.05</v>
      </c>
      <c r="O214" s="64">
        <v>2530</v>
      </c>
      <c r="P214" s="65">
        <f>Table224578910112345678910111213141516[[#This Row],[PEMBULATAN]]*O214</f>
        <v>27956.5</v>
      </c>
    </row>
    <row r="215" spans="1:16" ht="26.25" customHeight="1" x14ac:dyDescent="0.2">
      <c r="A215" s="14"/>
      <c r="B215" s="14"/>
      <c r="C215" s="73" t="s">
        <v>1565</v>
      </c>
      <c r="D215" s="78" t="s">
        <v>126</v>
      </c>
      <c r="E215" s="13">
        <v>44535</v>
      </c>
      <c r="F215" s="76" t="s">
        <v>127</v>
      </c>
      <c r="G215" s="13">
        <v>44539</v>
      </c>
      <c r="H215" s="77" t="s">
        <v>1278</v>
      </c>
      <c r="I215" s="16">
        <v>100</v>
      </c>
      <c r="J215" s="16">
        <v>55</v>
      </c>
      <c r="K215" s="16">
        <v>16</v>
      </c>
      <c r="L215" s="16">
        <v>7</v>
      </c>
      <c r="M215" s="81">
        <v>22</v>
      </c>
      <c r="N215" s="96">
        <v>22</v>
      </c>
      <c r="O215" s="64">
        <v>2530</v>
      </c>
      <c r="P215" s="65">
        <f>Table224578910112345678910111213141516[[#This Row],[PEMBULATAN]]*O215</f>
        <v>55660</v>
      </c>
    </row>
    <row r="216" spans="1:16" ht="26.25" customHeight="1" x14ac:dyDescent="0.2">
      <c r="A216" s="14"/>
      <c r="B216" s="14"/>
      <c r="C216" s="73" t="s">
        <v>1566</v>
      </c>
      <c r="D216" s="78" t="s">
        <v>126</v>
      </c>
      <c r="E216" s="13">
        <v>44535</v>
      </c>
      <c r="F216" s="76" t="s">
        <v>127</v>
      </c>
      <c r="G216" s="13">
        <v>44539</v>
      </c>
      <c r="H216" s="77" t="s">
        <v>1278</v>
      </c>
      <c r="I216" s="16">
        <v>55</v>
      </c>
      <c r="J216" s="16">
        <v>45</v>
      </c>
      <c r="K216" s="16">
        <v>17</v>
      </c>
      <c r="L216" s="16">
        <v>5</v>
      </c>
      <c r="M216" s="81">
        <v>10.518750000000001</v>
      </c>
      <c r="N216" s="96">
        <v>10.518750000000001</v>
      </c>
      <c r="O216" s="64">
        <v>2530</v>
      </c>
      <c r="P216" s="65">
        <f>Table224578910112345678910111213141516[[#This Row],[PEMBULATAN]]*O216</f>
        <v>26612.4375</v>
      </c>
    </row>
    <row r="217" spans="1:16" ht="26.25" customHeight="1" x14ac:dyDescent="0.2">
      <c r="A217" s="14"/>
      <c r="B217" s="14"/>
      <c r="C217" s="73" t="s">
        <v>1567</v>
      </c>
      <c r="D217" s="78" t="s">
        <v>126</v>
      </c>
      <c r="E217" s="13">
        <v>44535</v>
      </c>
      <c r="F217" s="76" t="s">
        <v>127</v>
      </c>
      <c r="G217" s="13">
        <v>44539</v>
      </c>
      <c r="H217" s="77" t="s">
        <v>1278</v>
      </c>
      <c r="I217" s="16">
        <v>86</v>
      </c>
      <c r="J217" s="16">
        <v>49</v>
      </c>
      <c r="K217" s="16">
        <v>30</v>
      </c>
      <c r="L217" s="16">
        <v>27</v>
      </c>
      <c r="M217" s="81">
        <v>31.605</v>
      </c>
      <c r="N217" s="96">
        <v>31.605</v>
      </c>
      <c r="O217" s="64">
        <v>2530</v>
      </c>
      <c r="P217" s="65">
        <f>Table224578910112345678910111213141516[[#This Row],[PEMBULATAN]]*O217</f>
        <v>79960.649999999994</v>
      </c>
    </row>
    <row r="218" spans="1:16" ht="26.25" customHeight="1" x14ac:dyDescent="0.2">
      <c r="A218" s="14"/>
      <c r="B218" s="14"/>
      <c r="C218" s="73" t="s">
        <v>1568</v>
      </c>
      <c r="D218" s="78" t="s">
        <v>126</v>
      </c>
      <c r="E218" s="13">
        <v>44535</v>
      </c>
      <c r="F218" s="76" t="s">
        <v>127</v>
      </c>
      <c r="G218" s="13">
        <v>44539</v>
      </c>
      <c r="H218" s="77" t="s">
        <v>1278</v>
      </c>
      <c r="I218" s="16">
        <v>87</v>
      </c>
      <c r="J218" s="16">
        <v>60</v>
      </c>
      <c r="K218" s="16">
        <v>26</v>
      </c>
      <c r="L218" s="16">
        <v>30</v>
      </c>
      <c r="M218" s="81">
        <v>33.93</v>
      </c>
      <c r="N218" s="96">
        <v>33.93</v>
      </c>
      <c r="O218" s="64">
        <v>2530</v>
      </c>
      <c r="P218" s="65">
        <f>Table224578910112345678910111213141516[[#This Row],[PEMBULATAN]]*O218</f>
        <v>85842.9</v>
      </c>
    </row>
    <row r="219" spans="1:16" ht="26.25" customHeight="1" x14ac:dyDescent="0.2">
      <c r="A219" s="14"/>
      <c r="B219" s="14"/>
      <c r="C219" s="73" t="s">
        <v>1569</v>
      </c>
      <c r="D219" s="78" t="s">
        <v>126</v>
      </c>
      <c r="E219" s="13">
        <v>44535</v>
      </c>
      <c r="F219" s="76" t="s">
        <v>127</v>
      </c>
      <c r="G219" s="13">
        <v>44539</v>
      </c>
      <c r="H219" s="77" t="s">
        <v>1278</v>
      </c>
      <c r="I219" s="16">
        <v>100</v>
      </c>
      <c r="J219" s="16">
        <v>60</v>
      </c>
      <c r="K219" s="16">
        <v>26</v>
      </c>
      <c r="L219" s="16">
        <v>11</v>
      </c>
      <c r="M219" s="81">
        <v>39</v>
      </c>
      <c r="N219" s="96">
        <v>39</v>
      </c>
      <c r="O219" s="64">
        <v>2530</v>
      </c>
      <c r="P219" s="65">
        <f>Table224578910112345678910111213141516[[#This Row],[PEMBULATAN]]*O219</f>
        <v>98670</v>
      </c>
    </row>
    <row r="220" spans="1:16" ht="26.25" customHeight="1" x14ac:dyDescent="0.2">
      <c r="A220" s="14"/>
      <c r="B220" s="14"/>
      <c r="C220" s="73" t="s">
        <v>1570</v>
      </c>
      <c r="D220" s="78" t="s">
        <v>126</v>
      </c>
      <c r="E220" s="13">
        <v>44535</v>
      </c>
      <c r="F220" s="76" t="s">
        <v>127</v>
      </c>
      <c r="G220" s="13">
        <v>44539</v>
      </c>
      <c r="H220" s="77" t="s">
        <v>1278</v>
      </c>
      <c r="I220" s="16">
        <v>99</v>
      </c>
      <c r="J220" s="16">
        <v>48</v>
      </c>
      <c r="K220" s="16">
        <v>38</v>
      </c>
      <c r="L220" s="16">
        <v>27</v>
      </c>
      <c r="M220" s="81">
        <v>45.143999999999998</v>
      </c>
      <c r="N220" s="96">
        <v>45.143999999999998</v>
      </c>
      <c r="O220" s="64">
        <v>2530</v>
      </c>
      <c r="P220" s="65">
        <f>Table224578910112345678910111213141516[[#This Row],[PEMBULATAN]]*O220</f>
        <v>114214.31999999999</v>
      </c>
    </row>
    <row r="221" spans="1:16" ht="26.25" customHeight="1" x14ac:dyDescent="0.2">
      <c r="A221" s="14"/>
      <c r="B221" s="14"/>
      <c r="C221" s="73" t="s">
        <v>1571</v>
      </c>
      <c r="D221" s="78" t="s">
        <v>126</v>
      </c>
      <c r="E221" s="13">
        <v>44535</v>
      </c>
      <c r="F221" s="76" t="s">
        <v>127</v>
      </c>
      <c r="G221" s="13">
        <v>44539</v>
      </c>
      <c r="H221" s="77" t="s">
        <v>1278</v>
      </c>
      <c r="I221" s="16">
        <v>52</v>
      </c>
      <c r="J221" s="16">
        <v>36</v>
      </c>
      <c r="K221" s="16">
        <v>16</v>
      </c>
      <c r="L221" s="16">
        <v>3</v>
      </c>
      <c r="M221" s="81">
        <v>7.4880000000000004</v>
      </c>
      <c r="N221" s="96">
        <v>8</v>
      </c>
      <c r="O221" s="64">
        <v>2530</v>
      </c>
      <c r="P221" s="65">
        <f>Table224578910112345678910111213141516[[#This Row],[PEMBULATAN]]*O221</f>
        <v>20240</v>
      </c>
    </row>
    <row r="222" spans="1:16" ht="26.25" customHeight="1" x14ac:dyDescent="0.2">
      <c r="A222" s="14"/>
      <c r="B222" s="14"/>
      <c r="C222" s="73" t="s">
        <v>1572</v>
      </c>
      <c r="D222" s="78" t="s">
        <v>126</v>
      </c>
      <c r="E222" s="13">
        <v>44535</v>
      </c>
      <c r="F222" s="76" t="s">
        <v>127</v>
      </c>
      <c r="G222" s="13">
        <v>44539</v>
      </c>
      <c r="H222" s="77" t="s">
        <v>1278</v>
      </c>
      <c r="I222" s="16">
        <v>26</v>
      </c>
      <c r="J222" s="16">
        <v>40</v>
      </c>
      <c r="K222" s="16">
        <v>10</v>
      </c>
      <c r="L222" s="16">
        <v>1</v>
      </c>
      <c r="M222" s="81">
        <v>2.6</v>
      </c>
      <c r="N222" s="96">
        <v>2.6</v>
      </c>
      <c r="O222" s="64">
        <v>2530</v>
      </c>
      <c r="P222" s="65">
        <f>Table224578910112345678910111213141516[[#This Row],[PEMBULATAN]]*O222</f>
        <v>6578</v>
      </c>
    </row>
    <row r="223" spans="1:16" ht="26.25" customHeight="1" x14ac:dyDescent="0.2">
      <c r="A223" s="14"/>
      <c r="B223" s="14"/>
      <c r="C223" s="73" t="s">
        <v>1573</v>
      </c>
      <c r="D223" s="78" t="s">
        <v>126</v>
      </c>
      <c r="E223" s="13">
        <v>44535</v>
      </c>
      <c r="F223" s="76" t="s">
        <v>127</v>
      </c>
      <c r="G223" s="13">
        <v>44539</v>
      </c>
      <c r="H223" s="77" t="s">
        <v>1278</v>
      </c>
      <c r="I223" s="16">
        <v>60</v>
      </c>
      <c r="J223" s="16">
        <v>36</v>
      </c>
      <c r="K223" s="16">
        <v>15</v>
      </c>
      <c r="L223" s="16">
        <v>1</v>
      </c>
      <c r="M223" s="81">
        <v>8.1</v>
      </c>
      <c r="N223" s="96">
        <v>8.1</v>
      </c>
      <c r="O223" s="64">
        <v>2530</v>
      </c>
      <c r="P223" s="65">
        <f>Table224578910112345678910111213141516[[#This Row],[PEMBULATAN]]*O223</f>
        <v>20493</v>
      </c>
    </row>
    <row r="224" spans="1:16" ht="26.25" customHeight="1" x14ac:dyDescent="0.2">
      <c r="A224" s="14"/>
      <c r="B224" s="14"/>
      <c r="C224" s="73" t="s">
        <v>1574</v>
      </c>
      <c r="D224" s="78" t="s">
        <v>126</v>
      </c>
      <c r="E224" s="13">
        <v>44535</v>
      </c>
      <c r="F224" s="76" t="s">
        <v>127</v>
      </c>
      <c r="G224" s="13">
        <v>44539</v>
      </c>
      <c r="H224" s="77" t="s">
        <v>1278</v>
      </c>
      <c r="I224" s="16">
        <v>95</v>
      </c>
      <c r="J224" s="16">
        <v>54</v>
      </c>
      <c r="K224" s="16">
        <v>37</v>
      </c>
      <c r="L224" s="16">
        <v>12</v>
      </c>
      <c r="M224" s="81">
        <v>47.452500000000001</v>
      </c>
      <c r="N224" s="96">
        <v>48</v>
      </c>
      <c r="O224" s="64">
        <v>2530</v>
      </c>
      <c r="P224" s="65">
        <f>Table224578910112345678910111213141516[[#This Row],[PEMBULATAN]]*O224</f>
        <v>121440</v>
      </c>
    </row>
    <row r="225" spans="1:16" ht="26.25" customHeight="1" x14ac:dyDescent="0.2">
      <c r="A225" s="14"/>
      <c r="B225" s="14"/>
      <c r="C225" s="73" t="s">
        <v>1575</v>
      </c>
      <c r="D225" s="78" t="s">
        <v>126</v>
      </c>
      <c r="E225" s="13">
        <v>44535</v>
      </c>
      <c r="F225" s="76" t="s">
        <v>127</v>
      </c>
      <c r="G225" s="13">
        <v>44539</v>
      </c>
      <c r="H225" s="77" t="s">
        <v>1278</v>
      </c>
      <c r="I225" s="16">
        <v>40</v>
      </c>
      <c r="J225" s="16">
        <v>33</v>
      </c>
      <c r="K225" s="16">
        <v>16</v>
      </c>
      <c r="L225" s="16">
        <v>1</v>
      </c>
      <c r="M225" s="81">
        <v>5.28</v>
      </c>
      <c r="N225" s="96">
        <v>5.28</v>
      </c>
      <c r="O225" s="64">
        <v>2530</v>
      </c>
      <c r="P225" s="65">
        <f>Table224578910112345678910111213141516[[#This Row],[PEMBULATAN]]*O225</f>
        <v>13358.400000000001</v>
      </c>
    </row>
    <row r="226" spans="1:16" ht="26.25" customHeight="1" x14ac:dyDescent="0.2">
      <c r="A226" s="14"/>
      <c r="B226" s="14"/>
      <c r="C226" s="73" t="s">
        <v>1576</v>
      </c>
      <c r="D226" s="78" t="s">
        <v>126</v>
      </c>
      <c r="E226" s="13">
        <v>44535</v>
      </c>
      <c r="F226" s="76" t="s">
        <v>127</v>
      </c>
      <c r="G226" s="13">
        <v>44539</v>
      </c>
      <c r="H226" s="77" t="s">
        <v>1278</v>
      </c>
      <c r="I226" s="16">
        <v>95</v>
      </c>
      <c r="J226" s="16">
        <v>56</v>
      </c>
      <c r="K226" s="16">
        <v>35</v>
      </c>
      <c r="L226" s="16">
        <v>14</v>
      </c>
      <c r="M226" s="81">
        <v>46.55</v>
      </c>
      <c r="N226" s="96">
        <v>46.55</v>
      </c>
      <c r="O226" s="64">
        <v>2530</v>
      </c>
      <c r="P226" s="65">
        <f>Table224578910112345678910111213141516[[#This Row],[PEMBULATAN]]*O226</f>
        <v>117771.5</v>
      </c>
    </row>
    <row r="227" spans="1:16" ht="26.25" customHeight="1" x14ac:dyDescent="0.2">
      <c r="A227" s="14"/>
      <c r="B227" s="14"/>
      <c r="C227" s="73" t="s">
        <v>1577</v>
      </c>
      <c r="D227" s="78" t="s">
        <v>126</v>
      </c>
      <c r="E227" s="13">
        <v>44535</v>
      </c>
      <c r="F227" s="76" t="s">
        <v>127</v>
      </c>
      <c r="G227" s="13">
        <v>44539</v>
      </c>
      <c r="H227" s="77" t="s">
        <v>1278</v>
      </c>
      <c r="I227" s="16">
        <v>74</v>
      </c>
      <c r="J227" s="16">
        <v>66</v>
      </c>
      <c r="K227" s="16">
        <v>20</v>
      </c>
      <c r="L227" s="16">
        <v>9</v>
      </c>
      <c r="M227" s="81">
        <v>24.42</v>
      </c>
      <c r="N227" s="96">
        <v>25</v>
      </c>
      <c r="O227" s="64">
        <v>2530</v>
      </c>
      <c r="P227" s="65">
        <f>Table224578910112345678910111213141516[[#This Row],[PEMBULATAN]]*O227</f>
        <v>63250</v>
      </c>
    </row>
    <row r="228" spans="1:16" ht="26.25" customHeight="1" x14ac:dyDescent="0.2">
      <c r="A228" s="14"/>
      <c r="B228" s="14"/>
      <c r="C228" s="73" t="s">
        <v>1578</v>
      </c>
      <c r="D228" s="78" t="s">
        <v>126</v>
      </c>
      <c r="E228" s="13">
        <v>44535</v>
      </c>
      <c r="F228" s="76" t="s">
        <v>127</v>
      </c>
      <c r="G228" s="13">
        <v>44539</v>
      </c>
      <c r="H228" s="77" t="s">
        <v>1278</v>
      </c>
      <c r="I228" s="16">
        <v>42</v>
      </c>
      <c r="J228" s="16">
        <v>32</v>
      </c>
      <c r="K228" s="16">
        <v>12</v>
      </c>
      <c r="L228" s="16">
        <v>1</v>
      </c>
      <c r="M228" s="81">
        <v>4.032</v>
      </c>
      <c r="N228" s="96">
        <v>4.032</v>
      </c>
      <c r="O228" s="64">
        <v>2530</v>
      </c>
      <c r="P228" s="65">
        <f>Table224578910112345678910111213141516[[#This Row],[PEMBULATAN]]*O228</f>
        <v>10200.960000000001</v>
      </c>
    </row>
    <row r="229" spans="1:16" ht="26.25" customHeight="1" x14ac:dyDescent="0.2">
      <c r="A229" s="14"/>
      <c r="B229" s="14"/>
      <c r="C229" s="73" t="s">
        <v>1579</v>
      </c>
      <c r="D229" s="78" t="s">
        <v>126</v>
      </c>
      <c r="E229" s="13">
        <v>44535</v>
      </c>
      <c r="F229" s="76" t="s">
        <v>127</v>
      </c>
      <c r="G229" s="13">
        <v>44539</v>
      </c>
      <c r="H229" s="77" t="s">
        <v>1278</v>
      </c>
      <c r="I229" s="16">
        <v>30</v>
      </c>
      <c r="J229" s="16">
        <v>38</v>
      </c>
      <c r="K229" s="16">
        <v>15</v>
      </c>
      <c r="L229" s="16">
        <v>2</v>
      </c>
      <c r="M229" s="81">
        <v>4.2750000000000004</v>
      </c>
      <c r="N229" s="96">
        <v>4.2750000000000004</v>
      </c>
      <c r="O229" s="64">
        <v>2530</v>
      </c>
      <c r="P229" s="65">
        <f>Table224578910112345678910111213141516[[#This Row],[PEMBULATAN]]*O229</f>
        <v>10815.75</v>
      </c>
    </row>
    <row r="230" spans="1:16" ht="26.25" customHeight="1" x14ac:dyDescent="0.2">
      <c r="A230" s="14"/>
      <c r="B230" s="14"/>
      <c r="C230" s="73" t="s">
        <v>1580</v>
      </c>
      <c r="D230" s="78" t="s">
        <v>126</v>
      </c>
      <c r="E230" s="13">
        <v>44535</v>
      </c>
      <c r="F230" s="76" t="s">
        <v>127</v>
      </c>
      <c r="G230" s="13">
        <v>44539</v>
      </c>
      <c r="H230" s="77" t="s">
        <v>1278</v>
      </c>
      <c r="I230" s="16">
        <v>72</v>
      </c>
      <c r="J230" s="16">
        <v>60</v>
      </c>
      <c r="K230" s="16">
        <v>26</v>
      </c>
      <c r="L230" s="16">
        <v>11</v>
      </c>
      <c r="M230" s="81">
        <v>28.08</v>
      </c>
      <c r="N230" s="96">
        <v>28.08</v>
      </c>
      <c r="O230" s="64">
        <v>2530</v>
      </c>
      <c r="P230" s="65">
        <f>Table224578910112345678910111213141516[[#This Row],[PEMBULATAN]]*O230</f>
        <v>71042.399999999994</v>
      </c>
    </row>
    <row r="231" spans="1:16" ht="26.25" customHeight="1" x14ac:dyDescent="0.2">
      <c r="A231" s="14"/>
      <c r="B231" s="14"/>
      <c r="C231" s="73" t="s">
        <v>1581</v>
      </c>
      <c r="D231" s="78" t="s">
        <v>126</v>
      </c>
      <c r="E231" s="13">
        <v>44535</v>
      </c>
      <c r="F231" s="76" t="s">
        <v>127</v>
      </c>
      <c r="G231" s="13">
        <v>44539</v>
      </c>
      <c r="H231" s="77" t="s">
        <v>1278</v>
      </c>
      <c r="I231" s="16">
        <v>58</v>
      </c>
      <c r="J231" s="16">
        <v>37</v>
      </c>
      <c r="K231" s="16">
        <v>17</v>
      </c>
      <c r="L231" s="16">
        <v>3</v>
      </c>
      <c r="M231" s="81">
        <v>9.1204999999999998</v>
      </c>
      <c r="N231" s="96">
        <v>9.1204999999999998</v>
      </c>
      <c r="O231" s="64">
        <v>2530</v>
      </c>
      <c r="P231" s="65">
        <f>Table224578910112345678910111213141516[[#This Row],[PEMBULATAN]]*O231</f>
        <v>23074.864999999998</v>
      </c>
    </row>
    <row r="232" spans="1:16" ht="26.25" customHeight="1" x14ac:dyDescent="0.2">
      <c r="A232" s="14"/>
      <c r="B232" s="14"/>
      <c r="C232" s="73" t="s">
        <v>1582</v>
      </c>
      <c r="D232" s="78" t="s">
        <v>126</v>
      </c>
      <c r="E232" s="13">
        <v>44535</v>
      </c>
      <c r="F232" s="76" t="s">
        <v>127</v>
      </c>
      <c r="G232" s="13">
        <v>44539</v>
      </c>
      <c r="H232" s="77" t="s">
        <v>1278</v>
      </c>
      <c r="I232" s="16">
        <v>37</v>
      </c>
      <c r="J232" s="16">
        <v>37</v>
      </c>
      <c r="K232" s="16">
        <v>20</v>
      </c>
      <c r="L232" s="16">
        <v>3</v>
      </c>
      <c r="M232" s="81">
        <v>6.8449999999999998</v>
      </c>
      <c r="N232" s="96">
        <v>6.8449999999999998</v>
      </c>
      <c r="O232" s="64">
        <v>2530</v>
      </c>
      <c r="P232" s="65">
        <f>Table224578910112345678910111213141516[[#This Row],[PEMBULATAN]]*O232</f>
        <v>17317.849999999999</v>
      </c>
    </row>
    <row r="233" spans="1:16" ht="26.25" customHeight="1" x14ac:dyDescent="0.2">
      <c r="A233" s="14"/>
      <c r="B233" s="14"/>
      <c r="C233" s="73" t="s">
        <v>1583</v>
      </c>
      <c r="D233" s="78" t="s">
        <v>126</v>
      </c>
      <c r="E233" s="13">
        <v>44535</v>
      </c>
      <c r="F233" s="76" t="s">
        <v>127</v>
      </c>
      <c r="G233" s="13">
        <v>44539</v>
      </c>
      <c r="H233" s="77" t="s">
        <v>1278</v>
      </c>
      <c r="I233" s="16">
        <v>90</v>
      </c>
      <c r="J233" s="16">
        <v>55</v>
      </c>
      <c r="K233" s="16">
        <v>35</v>
      </c>
      <c r="L233" s="16">
        <v>21</v>
      </c>
      <c r="M233" s="81">
        <v>43.3125</v>
      </c>
      <c r="N233" s="96">
        <v>44</v>
      </c>
      <c r="O233" s="64">
        <v>2530</v>
      </c>
      <c r="P233" s="65">
        <f>Table224578910112345678910111213141516[[#This Row],[PEMBULATAN]]*O233</f>
        <v>111320</v>
      </c>
    </row>
    <row r="234" spans="1:16" ht="26.25" customHeight="1" x14ac:dyDescent="0.2">
      <c r="A234" s="14"/>
      <c r="B234" s="14"/>
      <c r="C234" s="73" t="s">
        <v>1584</v>
      </c>
      <c r="D234" s="78" t="s">
        <v>126</v>
      </c>
      <c r="E234" s="13">
        <v>44535</v>
      </c>
      <c r="F234" s="76" t="s">
        <v>127</v>
      </c>
      <c r="G234" s="13">
        <v>44539</v>
      </c>
      <c r="H234" s="77" t="s">
        <v>1278</v>
      </c>
      <c r="I234" s="16">
        <v>107</v>
      </c>
      <c r="J234" s="16">
        <v>57</v>
      </c>
      <c r="K234" s="16">
        <v>35</v>
      </c>
      <c r="L234" s="16">
        <v>29</v>
      </c>
      <c r="M234" s="81">
        <v>53.366250000000001</v>
      </c>
      <c r="N234" s="96">
        <v>54</v>
      </c>
      <c r="O234" s="64">
        <v>2530</v>
      </c>
      <c r="P234" s="65">
        <f>Table224578910112345678910111213141516[[#This Row],[PEMBULATAN]]*O234</f>
        <v>136620</v>
      </c>
    </row>
    <row r="235" spans="1:16" ht="26.25" customHeight="1" x14ac:dyDescent="0.2">
      <c r="A235" s="14"/>
      <c r="B235" s="14"/>
      <c r="C235" s="73" t="s">
        <v>1585</v>
      </c>
      <c r="D235" s="78" t="s">
        <v>126</v>
      </c>
      <c r="E235" s="13">
        <v>44535</v>
      </c>
      <c r="F235" s="76" t="s">
        <v>127</v>
      </c>
      <c r="G235" s="13">
        <v>44539</v>
      </c>
      <c r="H235" s="77" t="s">
        <v>1278</v>
      </c>
      <c r="I235" s="16">
        <v>55</v>
      </c>
      <c r="J235" s="16">
        <v>30</v>
      </c>
      <c r="K235" s="16">
        <v>24</v>
      </c>
      <c r="L235" s="16">
        <v>6</v>
      </c>
      <c r="M235" s="81">
        <v>9.9</v>
      </c>
      <c r="N235" s="96">
        <v>9.9</v>
      </c>
      <c r="O235" s="64">
        <v>2530</v>
      </c>
      <c r="P235" s="65">
        <f>Table224578910112345678910111213141516[[#This Row],[PEMBULATAN]]*O235</f>
        <v>25047</v>
      </c>
    </row>
    <row r="236" spans="1:16" ht="26.25" customHeight="1" x14ac:dyDescent="0.2">
      <c r="A236" s="14"/>
      <c r="B236" s="14"/>
      <c r="C236" s="73" t="s">
        <v>1586</v>
      </c>
      <c r="D236" s="78" t="s">
        <v>126</v>
      </c>
      <c r="E236" s="13">
        <v>44535</v>
      </c>
      <c r="F236" s="76" t="s">
        <v>127</v>
      </c>
      <c r="G236" s="13">
        <v>44539</v>
      </c>
      <c r="H236" s="77" t="s">
        <v>1278</v>
      </c>
      <c r="I236" s="16">
        <v>89</v>
      </c>
      <c r="J236" s="16">
        <v>57</v>
      </c>
      <c r="K236" s="16">
        <v>25</v>
      </c>
      <c r="L236" s="16">
        <v>20</v>
      </c>
      <c r="M236" s="81">
        <v>31.706250000000001</v>
      </c>
      <c r="N236" s="96">
        <v>31.706250000000001</v>
      </c>
      <c r="O236" s="64">
        <v>2530</v>
      </c>
      <c r="P236" s="65">
        <f>Table224578910112345678910111213141516[[#This Row],[PEMBULATAN]]*O236</f>
        <v>80216.8125</v>
      </c>
    </row>
    <row r="237" spans="1:16" ht="26.25" customHeight="1" x14ac:dyDescent="0.2">
      <c r="A237" s="14"/>
      <c r="B237" s="14"/>
      <c r="C237" s="73" t="s">
        <v>1587</v>
      </c>
      <c r="D237" s="78" t="s">
        <v>126</v>
      </c>
      <c r="E237" s="13">
        <v>44535</v>
      </c>
      <c r="F237" s="76" t="s">
        <v>127</v>
      </c>
      <c r="G237" s="13">
        <v>44539</v>
      </c>
      <c r="H237" s="77" t="s">
        <v>1278</v>
      </c>
      <c r="I237" s="16">
        <v>47</v>
      </c>
      <c r="J237" s="16">
        <v>40</v>
      </c>
      <c r="K237" s="16">
        <v>17</v>
      </c>
      <c r="L237" s="16">
        <v>3</v>
      </c>
      <c r="M237" s="81">
        <v>7.99</v>
      </c>
      <c r="N237" s="96">
        <v>7.99</v>
      </c>
      <c r="O237" s="64">
        <v>2530</v>
      </c>
      <c r="P237" s="65">
        <f>Table224578910112345678910111213141516[[#This Row],[PEMBULATAN]]*O237</f>
        <v>20214.7</v>
      </c>
    </row>
    <row r="238" spans="1:16" ht="26.25" customHeight="1" x14ac:dyDescent="0.2">
      <c r="A238" s="14"/>
      <c r="B238" s="14"/>
      <c r="C238" s="73" t="s">
        <v>1588</v>
      </c>
      <c r="D238" s="78" t="s">
        <v>126</v>
      </c>
      <c r="E238" s="13">
        <v>44535</v>
      </c>
      <c r="F238" s="76" t="s">
        <v>127</v>
      </c>
      <c r="G238" s="13">
        <v>44539</v>
      </c>
      <c r="H238" s="77" t="s">
        <v>1278</v>
      </c>
      <c r="I238" s="16">
        <v>40</v>
      </c>
      <c r="J238" s="16">
        <v>40</v>
      </c>
      <c r="K238" s="16">
        <v>12</v>
      </c>
      <c r="L238" s="16">
        <v>3</v>
      </c>
      <c r="M238" s="81">
        <v>4.8</v>
      </c>
      <c r="N238" s="96">
        <v>4.8</v>
      </c>
      <c r="O238" s="64">
        <v>2530</v>
      </c>
      <c r="P238" s="65">
        <f>Table224578910112345678910111213141516[[#This Row],[PEMBULATAN]]*O238</f>
        <v>12144</v>
      </c>
    </row>
    <row r="239" spans="1:16" ht="26.25" customHeight="1" x14ac:dyDescent="0.2">
      <c r="A239" s="14"/>
      <c r="B239" s="14"/>
      <c r="C239" s="73" t="s">
        <v>1589</v>
      </c>
      <c r="D239" s="78" t="s">
        <v>126</v>
      </c>
      <c r="E239" s="13">
        <v>44535</v>
      </c>
      <c r="F239" s="76" t="s">
        <v>127</v>
      </c>
      <c r="G239" s="13">
        <v>44539</v>
      </c>
      <c r="H239" s="77" t="s">
        <v>1278</v>
      </c>
      <c r="I239" s="16">
        <v>75</v>
      </c>
      <c r="J239" s="16">
        <v>93</v>
      </c>
      <c r="K239" s="16">
        <v>14</v>
      </c>
      <c r="L239" s="16">
        <v>9</v>
      </c>
      <c r="M239" s="81">
        <v>24.412500000000001</v>
      </c>
      <c r="N239" s="96">
        <v>25</v>
      </c>
      <c r="O239" s="64">
        <v>2530</v>
      </c>
      <c r="P239" s="65">
        <f>Table224578910112345678910111213141516[[#This Row],[PEMBULATAN]]*O239</f>
        <v>63250</v>
      </c>
    </row>
    <row r="240" spans="1:16" ht="26.25" customHeight="1" x14ac:dyDescent="0.2">
      <c r="A240" s="14"/>
      <c r="B240" s="14"/>
      <c r="C240" s="73" t="s">
        <v>1590</v>
      </c>
      <c r="D240" s="78" t="s">
        <v>126</v>
      </c>
      <c r="E240" s="13">
        <v>44535</v>
      </c>
      <c r="F240" s="76" t="s">
        <v>127</v>
      </c>
      <c r="G240" s="13">
        <v>44539</v>
      </c>
      <c r="H240" s="77" t="s">
        <v>1278</v>
      </c>
      <c r="I240" s="16">
        <v>83</v>
      </c>
      <c r="J240" s="16">
        <v>62</v>
      </c>
      <c r="K240" s="16">
        <v>22</v>
      </c>
      <c r="L240" s="16">
        <v>9</v>
      </c>
      <c r="M240" s="81">
        <v>28.303000000000001</v>
      </c>
      <c r="N240" s="96">
        <v>29</v>
      </c>
      <c r="O240" s="64">
        <v>2530</v>
      </c>
      <c r="P240" s="65">
        <f>Table224578910112345678910111213141516[[#This Row],[PEMBULATAN]]*O240</f>
        <v>73370</v>
      </c>
    </row>
    <row r="241" spans="1:16" ht="26.25" customHeight="1" x14ac:dyDescent="0.2">
      <c r="A241" s="14"/>
      <c r="B241" s="14"/>
      <c r="C241" s="73" t="s">
        <v>1591</v>
      </c>
      <c r="D241" s="78" t="s">
        <v>126</v>
      </c>
      <c r="E241" s="13">
        <v>44535</v>
      </c>
      <c r="F241" s="76" t="s">
        <v>127</v>
      </c>
      <c r="G241" s="13">
        <v>44539</v>
      </c>
      <c r="H241" s="77" t="s">
        <v>1278</v>
      </c>
      <c r="I241" s="16">
        <v>42</v>
      </c>
      <c r="J241" s="16">
        <v>36</v>
      </c>
      <c r="K241" s="16">
        <v>32</v>
      </c>
      <c r="L241" s="16">
        <v>3</v>
      </c>
      <c r="M241" s="81">
        <v>12.096</v>
      </c>
      <c r="N241" s="96">
        <v>12.096</v>
      </c>
      <c r="O241" s="64">
        <v>2530</v>
      </c>
      <c r="P241" s="65">
        <f>Table224578910112345678910111213141516[[#This Row],[PEMBULATAN]]*O241</f>
        <v>30602.880000000001</v>
      </c>
    </row>
    <row r="242" spans="1:16" ht="26.25" customHeight="1" x14ac:dyDescent="0.2">
      <c r="A242" s="14"/>
      <c r="B242" s="14"/>
      <c r="C242" s="73" t="s">
        <v>1592</v>
      </c>
      <c r="D242" s="78" t="s">
        <v>126</v>
      </c>
      <c r="E242" s="13">
        <v>44535</v>
      </c>
      <c r="F242" s="76" t="s">
        <v>127</v>
      </c>
      <c r="G242" s="13">
        <v>44539</v>
      </c>
      <c r="H242" s="77" t="s">
        <v>1278</v>
      </c>
      <c r="I242" s="16">
        <v>64</v>
      </c>
      <c r="J242" s="16">
        <v>62</v>
      </c>
      <c r="K242" s="16">
        <v>22</v>
      </c>
      <c r="L242" s="16">
        <v>9</v>
      </c>
      <c r="M242" s="81">
        <v>21.824000000000002</v>
      </c>
      <c r="N242" s="96">
        <v>21.824000000000002</v>
      </c>
      <c r="O242" s="64">
        <v>2530</v>
      </c>
      <c r="P242" s="65">
        <f>Table224578910112345678910111213141516[[#This Row],[PEMBULATAN]]*O242</f>
        <v>55214.720000000001</v>
      </c>
    </row>
    <row r="243" spans="1:16" ht="26.25" customHeight="1" x14ac:dyDescent="0.2">
      <c r="A243" s="14"/>
      <c r="B243" s="14"/>
      <c r="C243" s="73" t="s">
        <v>1593</v>
      </c>
      <c r="D243" s="78" t="s">
        <v>126</v>
      </c>
      <c r="E243" s="13">
        <v>44535</v>
      </c>
      <c r="F243" s="76" t="s">
        <v>127</v>
      </c>
      <c r="G243" s="13">
        <v>44539</v>
      </c>
      <c r="H243" s="77" t="s">
        <v>1278</v>
      </c>
      <c r="I243" s="16">
        <v>90</v>
      </c>
      <c r="J243" s="16">
        <v>62</v>
      </c>
      <c r="K243" s="16">
        <v>20</v>
      </c>
      <c r="L243" s="16">
        <v>11</v>
      </c>
      <c r="M243" s="81">
        <v>27.9</v>
      </c>
      <c r="N243" s="96">
        <v>27.9</v>
      </c>
      <c r="O243" s="64">
        <v>2530</v>
      </c>
      <c r="P243" s="65">
        <f>Table224578910112345678910111213141516[[#This Row],[PEMBULATAN]]*O243</f>
        <v>70587</v>
      </c>
    </row>
    <row r="244" spans="1:16" ht="26.25" customHeight="1" x14ac:dyDescent="0.2">
      <c r="A244" s="14"/>
      <c r="B244" s="14"/>
      <c r="C244" s="73" t="s">
        <v>1594</v>
      </c>
      <c r="D244" s="78" t="s">
        <v>126</v>
      </c>
      <c r="E244" s="13">
        <v>44535</v>
      </c>
      <c r="F244" s="76" t="s">
        <v>127</v>
      </c>
      <c r="G244" s="13">
        <v>44539</v>
      </c>
      <c r="H244" s="77" t="s">
        <v>1278</v>
      </c>
      <c r="I244" s="16">
        <v>75</v>
      </c>
      <c r="J244" s="16">
        <v>20</v>
      </c>
      <c r="K244" s="16">
        <v>20</v>
      </c>
      <c r="L244" s="16">
        <v>9</v>
      </c>
      <c r="M244" s="81">
        <v>7.5</v>
      </c>
      <c r="N244" s="96">
        <v>10</v>
      </c>
      <c r="O244" s="64">
        <v>2530</v>
      </c>
      <c r="P244" s="65">
        <f>Table224578910112345678910111213141516[[#This Row],[PEMBULATAN]]*O244</f>
        <v>25300</v>
      </c>
    </row>
    <row r="245" spans="1:16" ht="26.25" customHeight="1" x14ac:dyDescent="0.2">
      <c r="A245" s="14"/>
      <c r="B245" s="14"/>
      <c r="C245" s="73" t="s">
        <v>1595</v>
      </c>
      <c r="D245" s="78" t="s">
        <v>126</v>
      </c>
      <c r="E245" s="13">
        <v>44535</v>
      </c>
      <c r="F245" s="76" t="s">
        <v>127</v>
      </c>
      <c r="G245" s="13">
        <v>44539</v>
      </c>
      <c r="H245" s="77" t="s">
        <v>1278</v>
      </c>
      <c r="I245" s="16">
        <v>34</v>
      </c>
      <c r="J245" s="16">
        <v>38</v>
      </c>
      <c r="K245" s="16">
        <v>12</v>
      </c>
      <c r="L245" s="16">
        <v>1</v>
      </c>
      <c r="M245" s="81">
        <v>3.8759999999999999</v>
      </c>
      <c r="N245" s="96">
        <v>3.8759999999999999</v>
      </c>
      <c r="O245" s="64">
        <v>2530</v>
      </c>
      <c r="P245" s="65">
        <f>Table224578910112345678910111213141516[[#This Row],[PEMBULATAN]]*O245</f>
        <v>9806.2799999999988</v>
      </c>
    </row>
    <row r="246" spans="1:16" ht="26.25" customHeight="1" x14ac:dyDescent="0.2">
      <c r="A246" s="14"/>
      <c r="B246" s="14"/>
      <c r="C246" s="73" t="s">
        <v>1596</v>
      </c>
      <c r="D246" s="78" t="s">
        <v>126</v>
      </c>
      <c r="E246" s="13">
        <v>44535</v>
      </c>
      <c r="F246" s="76" t="s">
        <v>127</v>
      </c>
      <c r="G246" s="13">
        <v>44539</v>
      </c>
      <c r="H246" s="77" t="s">
        <v>1278</v>
      </c>
      <c r="I246" s="16">
        <v>95</v>
      </c>
      <c r="J246" s="16">
        <v>45</v>
      </c>
      <c r="K246" s="16">
        <v>30</v>
      </c>
      <c r="L246" s="16">
        <v>25</v>
      </c>
      <c r="M246" s="81">
        <v>32.0625</v>
      </c>
      <c r="N246" s="96">
        <v>32.0625</v>
      </c>
      <c r="O246" s="64">
        <v>2530</v>
      </c>
      <c r="P246" s="65">
        <f>Table224578910112345678910111213141516[[#This Row],[PEMBULATAN]]*O246</f>
        <v>81118.125</v>
      </c>
    </row>
    <row r="247" spans="1:16" ht="26.25" customHeight="1" x14ac:dyDescent="0.2">
      <c r="A247" s="14"/>
      <c r="B247" s="14"/>
      <c r="C247" s="73" t="s">
        <v>1597</v>
      </c>
      <c r="D247" s="78" t="s">
        <v>126</v>
      </c>
      <c r="E247" s="13">
        <v>44535</v>
      </c>
      <c r="F247" s="76" t="s">
        <v>127</v>
      </c>
      <c r="G247" s="13">
        <v>44539</v>
      </c>
      <c r="H247" s="77" t="s">
        <v>1278</v>
      </c>
      <c r="I247" s="16">
        <v>85</v>
      </c>
      <c r="J247" s="16">
        <v>55</v>
      </c>
      <c r="K247" s="16">
        <v>10</v>
      </c>
      <c r="L247" s="16">
        <v>7</v>
      </c>
      <c r="M247" s="81">
        <v>11.6875</v>
      </c>
      <c r="N247" s="96">
        <v>11.6875</v>
      </c>
      <c r="O247" s="64">
        <v>2530</v>
      </c>
      <c r="P247" s="65">
        <f>Table224578910112345678910111213141516[[#This Row],[PEMBULATAN]]*O247</f>
        <v>29569.375</v>
      </c>
    </row>
    <row r="248" spans="1:16" ht="26.25" customHeight="1" x14ac:dyDescent="0.2">
      <c r="A248" s="14"/>
      <c r="B248" s="14"/>
      <c r="C248" s="73" t="s">
        <v>1598</v>
      </c>
      <c r="D248" s="78" t="s">
        <v>126</v>
      </c>
      <c r="E248" s="13">
        <v>44535</v>
      </c>
      <c r="F248" s="76" t="s">
        <v>127</v>
      </c>
      <c r="G248" s="13">
        <v>44539</v>
      </c>
      <c r="H248" s="77" t="s">
        <v>1278</v>
      </c>
      <c r="I248" s="16">
        <v>47</v>
      </c>
      <c r="J248" s="16">
        <v>20</v>
      </c>
      <c r="K248" s="16">
        <v>20</v>
      </c>
      <c r="L248" s="16">
        <v>16</v>
      </c>
      <c r="M248" s="81">
        <v>4.7</v>
      </c>
      <c r="N248" s="96">
        <v>16</v>
      </c>
      <c r="O248" s="64">
        <v>2530</v>
      </c>
      <c r="P248" s="65">
        <f>Table224578910112345678910111213141516[[#This Row],[PEMBULATAN]]*O248</f>
        <v>40480</v>
      </c>
    </row>
    <row r="249" spans="1:16" ht="26.25" customHeight="1" x14ac:dyDescent="0.2">
      <c r="A249" s="14"/>
      <c r="B249" s="14"/>
      <c r="C249" s="73" t="s">
        <v>1599</v>
      </c>
      <c r="D249" s="78" t="s">
        <v>126</v>
      </c>
      <c r="E249" s="13">
        <v>44535</v>
      </c>
      <c r="F249" s="76" t="s">
        <v>127</v>
      </c>
      <c r="G249" s="13">
        <v>44539</v>
      </c>
      <c r="H249" s="77" t="s">
        <v>1278</v>
      </c>
      <c r="I249" s="16">
        <v>55</v>
      </c>
      <c r="J249" s="16">
        <v>42</v>
      </c>
      <c r="K249" s="16">
        <v>17</v>
      </c>
      <c r="L249" s="16">
        <v>5</v>
      </c>
      <c r="M249" s="81">
        <v>9.8175000000000008</v>
      </c>
      <c r="N249" s="96">
        <v>9.8175000000000008</v>
      </c>
      <c r="O249" s="64">
        <v>2530</v>
      </c>
      <c r="P249" s="65">
        <f>Table224578910112345678910111213141516[[#This Row],[PEMBULATAN]]*O249</f>
        <v>24838.275000000001</v>
      </c>
    </row>
    <row r="250" spans="1:16" ht="26.25" customHeight="1" x14ac:dyDescent="0.2">
      <c r="A250" s="14"/>
      <c r="B250" s="14"/>
      <c r="C250" s="73" t="s">
        <v>1600</v>
      </c>
      <c r="D250" s="78" t="s">
        <v>126</v>
      </c>
      <c r="E250" s="13">
        <v>44535</v>
      </c>
      <c r="F250" s="76" t="s">
        <v>127</v>
      </c>
      <c r="G250" s="13">
        <v>44539</v>
      </c>
      <c r="H250" s="77" t="s">
        <v>1278</v>
      </c>
      <c r="I250" s="16">
        <v>100</v>
      </c>
      <c r="J250" s="16">
        <v>54</v>
      </c>
      <c r="K250" s="16">
        <v>30</v>
      </c>
      <c r="L250" s="16">
        <v>19</v>
      </c>
      <c r="M250" s="81">
        <v>40.5</v>
      </c>
      <c r="N250" s="96">
        <v>41</v>
      </c>
      <c r="O250" s="64">
        <v>2530</v>
      </c>
      <c r="P250" s="65">
        <f>Table224578910112345678910111213141516[[#This Row],[PEMBULATAN]]*O250</f>
        <v>103730</v>
      </c>
    </row>
    <row r="251" spans="1:16" ht="26.25" customHeight="1" x14ac:dyDescent="0.2">
      <c r="A251" s="14"/>
      <c r="B251" s="14"/>
      <c r="C251" s="73" t="s">
        <v>1601</v>
      </c>
      <c r="D251" s="78" t="s">
        <v>126</v>
      </c>
      <c r="E251" s="13">
        <v>44535</v>
      </c>
      <c r="F251" s="76" t="s">
        <v>127</v>
      </c>
      <c r="G251" s="13">
        <v>44539</v>
      </c>
      <c r="H251" s="77" t="s">
        <v>1278</v>
      </c>
      <c r="I251" s="16">
        <v>72</v>
      </c>
      <c r="J251" s="16">
        <v>64</v>
      </c>
      <c r="K251" s="16">
        <v>27</v>
      </c>
      <c r="L251" s="16">
        <v>16</v>
      </c>
      <c r="M251" s="81">
        <v>31.103999999999999</v>
      </c>
      <c r="N251" s="96">
        <v>31.103999999999999</v>
      </c>
      <c r="O251" s="64">
        <v>2530</v>
      </c>
      <c r="P251" s="65">
        <f>Table224578910112345678910111213141516[[#This Row],[PEMBULATAN]]*O251</f>
        <v>78693.119999999995</v>
      </c>
    </row>
    <row r="252" spans="1:16" ht="26.25" customHeight="1" x14ac:dyDescent="0.2">
      <c r="A252" s="14"/>
      <c r="B252" s="14"/>
      <c r="C252" s="73" t="s">
        <v>1602</v>
      </c>
      <c r="D252" s="78" t="s">
        <v>126</v>
      </c>
      <c r="E252" s="13">
        <v>44535</v>
      </c>
      <c r="F252" s="76" t="s">
        <v>127</v>
      </c>
      <c r="G252" s="13">
        <v>44539</v>
      </c>
      <c r="H252" s="77" t="s">
        <v>1278</v>
      </c>
      <c r="I252" s="16">
        <v>100</v>
      </c>
      <c r="J252" s="16">
        <v>67</v>
      </c>
      <c r="K252" s="16">
        <v>30</v>
      </c>
      <c r="L252" s="16">
        <v>30</v>
      </c>
      <c r="M252" s="81">
        <v>50.25</v>
      </c>
      <c r="N252" s="96">
        <v>50.25</v>
      </c>
      <c r="O252" s="64">
        <v>2530</v>
      </c>
      <c r="P252" s="65">
        <f>Table224578910112345678910111213141516[[#This Row],[PEMBULATAN]]*O252</f>
        <v>127132.5</v>
      </c>
    </row>
    <row r="253" spans="1:16" ht="26.25" customHeight="1" x14ac:dyDescent="0.2">
      <c r="A253" s="14"/>
      <c r="B253" s="14"/>
      <c r="C253" s="73" t="s">
        <v>1603</v>
      </c>
      <c r="D253" s="78" t="s">
        <v>126</v>
      </c>
      <c r="E253" s="13">
        <v>44535</v>
      </c>
      <c r="F253" s="76" t="s">
        <v>127</v>
      </c>
      <c r="G253" s="13">
        <v>44539</v>
      </c>
      <c r="H253" s="77" t="s">
        <v>1278</v>
      </c>
      <c r="I253" s="16">
        <v>65</v>
      </c>
      <c r="J253" s="16">
        <v>66</v>
      </c>
      <c r="K253" s="16">
        <v>25</v>
      </c>
      <c r="L253" s="16">
        <v>16</v>
      </c>
      <c r="M253" s="81">
        <v>26.8125</v>
      </c>
      <c r="N253" s="96">
        <v>26.8125</v>
      </c>
      <c r="O253" s="64">
        <v>2530</v>
      </c>
      <c r="P253" s="65">
        <f>Table224578910112345678910111213141516[[#This Row],[PEMBULATAN]]*O253</f>
        <v>67835.625</v>
      </c>
    </row>
    <row r="254" spans="1:16" ht="26.25" customHeight="1" x14ac:dyDescent="0.2">
      <c r="A254" s="14"/>
      <c r="B254" s="14"/>
      <c r="C254" s="73" t="s">
        <v>1604</v>
      </c>
      <c r="D254" s="78" t="s">
        <v>126</v>
      </c>
      <c r="E254" s="13">
        <v>44535</v>
      </c>
      <c r="F254" s="76" t="s">
        <v>127</v>
      </c>
      <c r="G254" s="13">
        <v>44539</v>
      </c>
      <c r="H254" s="77" t="s">
        <v>1278</v>
      </c>
      <c r="I254" s="16">
        <v>100</v>
      </c>
      <c r="J254" s="16">
        <v>47</v>
      </c>
      <c r="K254" s="16">
        <v>27</v>
      </c>
      <c r="L254" s="16">
        <v>9</v>
      </c>
      <c r="M254" s="81">
        <v>31.725000000000001</v>
      </c>
      <c r="N254" s="96">
        <v>31.725000000000001</v>
      </c>
      <c r="O254" s="64">
        <v>2530</v>
      </c>
      <c r="P254" s="65">
        <f>Table224578910112345678910111213141516[[#This Row],[PEMBULATAN]]*O254</f>
        <v>80264.25</v>
      </c>
    </row>
    <row r="255" spans="1:16" ht="26.25" customHeight="1" x14ac:dyDescent="0.2">
      <c r="A255" s="14"/>
      <c r="B255" s="97"/>
      <c r="C255" s="73" t="s">
        <v>1605</v>
      </c>
      <c r="D255" s="78" t="s">
        <v>126</v>
      </c>
      <c r="E255" s="13">
        <v>44535</v>
      </c>
      <c r="F255" s="76" t="s">
        <v>127</v>
      </c>
      <c r="G255" s="13">
        <v>44539</v>
      </c>
      <c r="H255" s="77" t="s">
        <v>1278</v>
      </c>
      <c r="I255" s="16">
        <v>65</v>
      </c>
      <c r="J255" s="16">
        <v>42</v>
      </c>
      <c r="K255" s="16">
        <v>47</v>
      </c>
      <c r="L255" s="16">
        <v>28</v>
      </c>
      <c r="M255" s="81">
        <v>32.077500000000001</v>
      </c>
      <c r="N255" s="96">
        <v>32.077500000000001</v>
      </c>
      <c r="O255" s="64">
        <v>2530</v>
      </c>
      <c r="P255" s="65">
        <f>Table224578910112345678910111213141516[[#This Row],[PEMBULATAN]]*O255</f>
        <v>81156.074999999997</v>
      </c>
    </row>
    <row r="256" spans="1:16" ht="26.25" customHeight="1" x14ac:dyDescent="0.2">
      <c r="A256" s="14"/>
      <c r="B256" s="14" t="s">
        <v>1606</v>
      </c>
      <c r="C256" s="73" t="s">
        <v>1607</v>
      </c>
      <c r="D256" s="78" t="s">
        <v>126</v>
      </c>
      <c r="E256" s="13">
        <v>44535</v>
      </c>
      <c r="F256" s="76" t="s">
        <v>127</v>
      </c>
      <c r="G256" s="13">
        <v>44539</v>
      </c>
      <c r="H256" s="77" t="s">
        <v>1278</v>
      </c>
      <c r="I256" s="16">
        <v>95</v>
      </c>
      <c r="J256" s="16">
        <v>45</v>
      </c>
      <c r="K256" s="16">
        <v>34</v>
      </c>
      <c r="L256" s="16">
        <v>12</v>
      </c>
      <c r="M256" s="81">
        <v>36.337499999999999</v>
      </c>
      <c r="N256" s="96">
        <v>37</v>
      </c>
      <c r="O256" s="64">
        <v>2530</v>
      </c>
      <c r="P256" s="65">
        <f>Table224578910112345678910111213141516[[#This Row],[PEMBULATAN]]*O256</f>
        <v>93610</v>
      </c>
    </row>
    <row r="257" spans="1:16" ht="26.25" customHeight="1" x14ac:dyDescent="0.2">
      <c r="A257" s="14"/>
      <c r="B257" s="14"/>
      <c r="C257" s="73" t="s">
        <v>1608</v>
      </c>
      <c r="D257" s="78" t="s">
        <v>126</v>
      </c>
      <c r="E257" s="13">
        <v>44535</v>
      </c>
      <c r="F257" s="76" t="s">
        <v>127</v>
      </c>
      <c r="G257" s="13">
        <v>44539</v>
      </c>
      <c r="H257" s="77" t="s">
        <v>1278</v>
      </c>
      <c r="I257" s="16">
        <v>40</v>
      </c>
      <c r="J257" s="16">
        <v>31</v>
      </c>
      <c r="K257" s="16">
        <v>10</v>
      </c>
      <c r="L257" s="16">
        <v>1</v>
      </c>
      <c r="M257" s="81">
        <v>3.1</v>
      </c>
      <c r="N257" s="96">
        <v>3.1</v>
      </c>
      <c r="O257" s="64">
        <v>2530</v>
      </c>
      <c r="P257" s="65">
        <f>Table224578910112345678910111213141516[[#This Row],[PEMBULATAN]]*O257</f>
        <v>7843</v>
      </c>
    </row>
    <row r="258" spans="1:16" ht="26.25" customHeight="1" x14ac:dyDescent="0.2">
      <c r="A258" s="14"/>
      <c r="B258" s="14"/>
      <c r="C258" s="73" t="s">
        <v>1609</v>
      </c>
      <c r="D258" s="78" t="s">
        <v>126</v>
      </c>
      <c r="E258" s="13">
        <v>44535</v>
      </c>
      <c r="F258" s="76" t="s">
        <v>127</v>
      </c>
      <c r="G258" s="13">
        <v>44539</v>
      </c>
      <c r="H258" s="77" t="s">
        <v>1278</v>
      </c>
      <c r="I258" s="16">
        <v>30</v>
      </c>
      <c r="J258" s="16">
        <v>30</v>
      </c>
      <c r="K258" s="16">
        <v>8</v>
      </c>
      <c r="L258" s="16">
        <v>1</v>
      </c>
      <c r="M258" s="81">
        <v>1.8</v>
      </c>
      <c r="N258" s="96">
        <v>1.8</v>
      </c>
      <c r="O258" s="64">
        <v>2530</v>
      </c>
      <c r="P258" s="65">
        <f>Table224578910112345678910111213141516[[#This Row],[PEMBULATAN]]*O258</f>
        <v>4554</v>
      </c>
    </row>
    <row r="259" spans="1:16" ht="26.25" customHeight="1" x14ac:dyDescent="0.2">
      <c r="A259" s="14"/>
      <c r="B259" s="14"/>
      <c r="C259" s="73" t="s">
        <v>1610</v>
      </c>
      <c r="D259" s="78" t="s">
        <v>126</v>
      </c>
      <c r="E259" s="13">
        <v>44535</v>
      </c>
      <c r="F259" s="76" t="s">
        <v>127</v>
      </c>
      <c r="G259" s="13">
        <v>44539</v>
      </c>
      <c r="H259" s="77" t="s">
        <v>1278</v>
      </c>
      <c r="I259" s="16">
        <v>45</v>
      </c>
      <c r="J259" s="16">
        <v>30</v>
      </c>
      <c r="K259" s="16">
        <v>20</v>
      </c>
      <c r="L259" s="16">
        <v>7</v>
      </c>
      <c r="M259" s="81">
        <v>6.75</v>
      </c>
      <c r="N259" s="96">
        <v>7</v>
      </c>
      <c r="O259" s="64">
        <v>2530</v>
      </c>
      <c r="P259" s="65">
        <f>Table224578910112345678910111213141516[[#This Row],[PEMBULATAN]]*O259</f>
        <v>17710</v>
      </c>
    </row>
    <row r="260" spans="1:16" ht="26.25" customHeight="1" x14ac:dyDescent="0.2">
      <c r="A260" s="14"/>
      <c r="B260" s="14"/>
      <c r="C260" s="73" t="s">
        <v>1611</v>
      </c>
      <c r="D260" s="78" t="s">
        <v>126</v>
      </c>
      <c r="E260" s="13">
        <v>44535</v>
      </c>
      <c r="F260" s="76" t="s">
        <v>127</v>
      </c>
      <c r="G260" s="13">
        <v>44539</v>
      </c>
      <c r="H260" s="77" t="s">
        <v>1278</v>
      </c>
      <c r="I260" s="16">
        <v>74</v>
      </c>
      <c r="J260" s="16">
        <v>53</v>
      </c>
      <c r="K260" s="16">
        <v>90</v>
      </c>
      <c r="L260" s="16">
        <v>21</v>
      </c>
      <c r="M260" s="81">
        <v>88.245000000000005</v>
      </c>
      <c r="N260" s="96">
        <v>88.245000000000005</v>
      </c>
      <c r="O260" s="64">
        <v>2530</v>
      </c>
      <c r="P260" s="65">
        <f>Table224578910112345678910111213141516[[#This Row],[PEMBULATAN]]*O260</f>
        <v>223259.85</v>
      </c>
    </row>
    <row r="261" spans="1:16" ht="26.25" customHeight="1" x14ac:dyDescent="0.2">
      <c r="A261" s="14"/>
      <c r="B261" s="14"/>
      <c r="C261" s="73" t="s">
        <v>1612</v>
      </c>
      <c r="D261" s="78" t="s">
        <v>126</v>
      </c>
      <c r="E261" s="13">
        <v>44535</v>
      </c>
      <c r="F261" s="76" t="s">
        <v>127</v>
      </c>
      <c r="G261" s="13">
        <v>44539</v>
      </c>
      <c r="H261" s="77" t="s">
        <v>1278</v>
      </c>
      <c r="I261" s="16">
        <v>74</v>
      </c>
      <c r="J261" s="16">
        <v>42</v>
      </c>
      <c r="K261" s="16">
        <v>27</v>
      </c>
      <c r="L261" s="16">
        <v>12</v>
      </c>
      <c r="M261" s="81">
        <v>20.978999999999999</v>
      </c>
      <c r="N261" s="96">
        <v>20.978999999999999</v>
      </c>
      <c r="O261" s="64">
        <v>2530</v>
      </c>
      <c r="P261" s="65">
        <f>Table224578910112345678910111213141516[[#This Row],[PEMBULATAN]]*O261</f>
        <v>53076.869999999995</v>
      </c>
    </row>
    <row r="262" spans="1:16" ht="26.25" customHeight="1" x14ac:dyDescent="0.2">
      <c r="A262" s="14"/>
      <c r="B262" s="14"/>
      <c r="C262" s="73" t="s">
        <v>1613</v>
      </c>
      <c r="D262" s="78" t="s">
        <v>126</v>
      </c>
      <c r="E262" s="13">
        <v>44535</v>
      </c>
      <c r="F262" s="76" t="s">
        <v>127</v>
      </c>
      <c r="G262" s="13">
        <v>44539</v>
      </c>
      <c r="H262" s="77" t="s">
        <v>1278</v>
      </c>
      <c r="I262" s="16">
        <v>48</v>
      </c>
      <c r="J262" s="16">
        <v>35</v>
      </c>
      <c r="K262" s="16">
        <v>20</v>
      </c>
      <c r="L262" s="16">
        <v>6</v>
      </c>
      <c r="M262" s="81">
        <v>8.4</v>
      </c>
      <c r="N262" s="96">
        <v>9</v>
      </c>
      <c r="O262" s="64">
        <v>2530</v>
      </c>
      <c r="P262" s="65">
        <f>Table224578910112345678910111213141516[[#This Row],[PEMBULATAN]]*O262</f>
        <v>22770</v>
      </c>
    </row>
    <row r="263" spans="1:16" ht="26.25" customHeight="1" x14ac:dyDescent="0.2">
      <c r="A263" s="14"/>
      <c r="B263" s="14"/>
      <c r="C263" s="73" t="s">
        <v>1614</v>
      </c>
      <c r="D263" s="78" t="s">
        <v>126</v>
      </c>
      <c r="E263" s="13">
        <v>44535</v>
      </c>
      <c r="F263" s="76" t="s">
        <v>127</v>
      </c>
      <c r="G263" s="13">
        <v>44539</v>
      </c>
      <c r="H263" s="77" t="s">
        <v>1278</v>
      </c>
      <c r="I263" s="16">
        <v>64</v>
      </c>
      <c r="J263" s="16">
        <v>60</v>
      </c>
      <c r="K263" s="16">
        <v>21</v>
      </c>
      <c r="L263" s="16">
        <v>6</v>
      </c>
      <c r="M263" s="81">
        <v>20.16</v>
      </c>
      <c r="N263" s="96">
        <v>20.16</v>
      </c>
      <c r="O263" s="64">
        <v>2530</v>
      </c>
      <c r="P263" s="65">
        <f>Table224578910112345678910111213141516[[#This Row],[PEMBULATAN]]*O263</f>
        <v>51004.800000000003</v>
      </c>
    </row>
    <row r="264" spans="1:16" ht="26.25" customHeight="1" x14ac:dyDescent="0.2">
      <c r="A264" s="14"/>
      <c r="B264" s="14"/>
      <c r="C264" s="73" t="s">
        <v>1615</v>
      </c>
      <c r="D264" s="78" t="s">
        <v>126</v>
      </c>
      <c r="E264" s="13">
        <v>44535</v>
      </c>
      <c r="F264" s="76" t="s">
        <v>127</v>
      </c>
      <c r="G264" s="13">
        <v>44539</v>
      </c>
      <c r="H264" s="77" t="s">
        <v>1278</v>
      </c>
      <c r="I264" s="16">
        <v>50</v>
      </c>
      <c r="J264" s="16">
        <v>16</v>
      </c>
      <c r="K264" s="16">
        <v>16</v>
      </c>
      <c r="L264" s="16">
        <v>1</v>
      </c>
      <c r="M264" s="81">
        <v>3.2</v>
      </c>
      <c r="N264" s="96">
        <v>3.2</v>
      </c>
      <c r="O264" s="64">
        <v>2530</v>
      </c>
      <c r="P264" s="65">
        <f>Table224578910112345678910111213141516[[#This Row],[PEMBULATAN]]*O264</f>
        <v>8096</v>
      </c>
    </row>
    <row r="265" spans="1:16" ht="26.25" customHeight="1" x14ac:dyDescent="0.2">
      <c r="A265" s="14"/>
      <c r="B265" s="14"/>
      <c r="C265" s="73" t="s">
        <v>1616</v>
      </c>
      <c r="D265" s="78" t="s">
        <v>126</v>
      </c>
      <c r="E265" s="13">
        <v>44535</v>
      </c>
      <c r="F265" s="76" t="s">
        <v>127</v>
      </c>
      <c r="G265" s="13">
        <v>44539</v>
      </c>
      <c r="H265" s="77" t="s">
        <v>1278</v>
      </c>
      <c r="I265" s="16">
        <v>30</v>
      </c>
      <c r="J265" s="16">
        <v>39</v>
      </c>
      <c r="K265" s="16">
        <v>20</v>
      </c>
      <c r="L265" s="16">
        <v>2</v>
      </c>
      <c r="M265" s="81">
        <v>5.85</v>
      </c>
      <c r="N265" s="96">
        <v>5.85</v>
      </c>
      <c r="O265" s="64">
        <v>2530</v>
      </c>
      <c r="P265" s="65">
        <f>Table224578910112345678910111213141516[[#This Row],[PEMBULATAN]]*O265</f>
        <v>14800.5</v>
      </c>
    </row>
    <row r="266" spans="1:16" ht="26.25" customHeight="1" x14ac:dyDescent="0.2">
      <c r="A266" s="14"/>
      <c r="B266" s="14"/>
      <c r="C266" s="73" t="s">
        <v>1617</v>
      </c>
      <c r="D266" s="78" t="s">
        <v>126</v>
      </c>
      <c r="E266" s="13">
        <v>44535</v>
      </c>
      <c r="F266" s="76" t="s">
        <v>127</v>
      </c>
      <c r="G266" s="13">
        <v>44539</v>
      </c>
      <c r="H266" s="77" t="s">
        <v>1278</v>
      </c>
      <c r="I266" s="16">
        <v>100</v>
      </c>
      <c r="J266" s="16">
        <v>30</v>
      </c>
      <c r="K266" s="16">
        <v>20</v>
      </c>
      <c r="L266" s="16">
        <v>7</v>
      </c>
      <c r="M266" s="81">
        <v>15</v>
      </c>
      <c r="N266" s="96">
        <v>15</v>
      </c>
      <c r="O266" s="64">
        <v>2530</v>
      </c>
      <c r="P266" s="65">
        <f>Table224578910112345678910111213141516[[#This Row],[PEMBULATAN]]*O266</f>
        <v>37950</v>
      </c>
    </row>
    <row r="267" spans="1:16" ht="22.5" customHeight="1" x14ac:dyDescent="0.2">
      <c r="A267" s="118" t="s">
        <v>30</v>
      </c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20"/>
      <c r="M267" s="79">
        <f>SUBTOTAL(109,Table224578910112345678910111213141516[KG VOLUME])</f>
        <v>5338.273500000003</v>
      </c>
      <c r="N267" s="68">
        <f>SUM(N3:N266)</f>
        <v>5439.3925000000027</v>
      </c>
      <c r="O267" s="121">
        <f>SUM(P3:P266)</f>
        <v>13761663.024999999</v>
      </c>
      <c r="P267" s="122"/>
    </row>
    <row r="268" spans="1:16" ht="18" customHeight="1" x14ac:dyDescent="0.2">
      <c r="A268" s="86"/>
      <c r="B268" s="56" t="s">
        <v>42</v>
      </c>
      <c r="C268" s="55"/>
      <c r="D268" s="57" t="s">
        <v>43</v>
      </c>
      <c r="E268" s="86"/>
      <c r="F268" s="86"/>
      <c r="G268" s="86"/>
      <c r="H268" s="86"/>
      <c r="I268" s="86"/>
      <c r="J268" s="86"/>
      <c r="K268" s="86"/>
      <c r="L268" s="86"/>
      <c r="M268" s="87"/>
      <c r="N268" s="88" t="s">
        <v>51</v>
      </c>
      <c r="O268" s="89"/>
      <c r="P268" s="89">
        <f>O267*10%</f>
        <v>1376166.3025</v>
      </c>
    </row>
    <row r="269" spans="1:16" ht="18" customHeight="1" thickBot="1" x14ac:dyDescent="0.25">
      <c r="A269" s="86"/>
      <c r="B269" s="56"/>
      <c r="C269" s="55"/>
      <c r="D269" s="57"/>
      <c r="E269" s="86"/>
      <c r="F269" s="86"/>
      <c r="G269" s="86"/>
      <c r="H269" s="86"/>
      <c r="I269" s="86"/>
      <c r="J269" s="86"/>
      <c r="K269" s="86"/>
      <c r="L269" s="86"/>
      <c r="M269" s="87"/>
      <c r="N269" s="90" t="s">
        <v>52</v>
      </c>
      <c r="O269" s="91"/>
      <c r="P269" s="91">
        <f>O267-P268</f>
        <v>12385496.722499998</v>
      </c>
    </row>
    <row r="270" spans="1:16" ht="18" customHeight="1" x14ac:dyDescent="0.2">
      <c r="A270" s="11"/>
      <c r="H270" s="63"/>
      <c r="N270" s="62" t="s">
        <v>31</v>
      </c>
      <c r="P270" s="69">
        <f>P269*1%</f>
        <v>123854.96722499999</v>
      </c>
    </row>
    <row r="271" spans="1:16" ht="18" customHeight="1" thickBot="1" x14ac:dyDescent="0.25">
      <c r="A271" s="11"/>
      <c r="H271" s="63"/>
      <c r="N271" s="62" t="s">
        <v>53</v>
      </c>
      <c r="P271" s="71">
        <f>P269*2%</f>
        <v>247709.93444999997</v>
      </c>
    </row>
    <row r="272" spans="1:16" ht="18" customHeight="1" x14ac:dyDescent="0.2">
      <c r="A272" s="11"/>
      <c r="H272" s="63"/>
      <c r="N272" s="66" t="s">
        <v>32</v>
      </c>
      <c r="O272" s="67"/>
      <c r="P272" s="70">
        <f>P269+P270-P271</f>
        <v>12261641.755274998</v>
      </c>
    </row>
    <row r="274" spans="1:16" x14ac:dyDescent="0.2">
      <c r="A274" s="11"/>
      <c r="H274" s="63"/>
      <c r="P274" s="71"/>
    </row>
    <row r="275" spans="1:16" x14ac:dyDescent="0.2">
      <c r="A275" s="11"/>
      <c r="H275" s="63"/>
      <c r="O275" s="58"/>
      <c r="P275" s="71"/>
    </row>
    <row r="276" spans="1:16" s="3" customFormat="1" x14ac:dyDescent="0.25">
      <c r="A276" s="11"/>
      <c r="B276" s="2"/>
      <c r="C276" s="2"/>
      <c r="E276" s="12"/>
      <c r="H276" s="63"/>
      <c r="N276" s="15"/>
      <c r="O276" s="15"/>
      <c r="P276" s="15"/>
    </row>
    <row r="277" spans="1:16" s="3" customFormat="1" x14ac:dyDescent="0.25">
      <c r="A277" s="11"/>
      <c r="B277" s="2"/>
      <c r="C277" s="2"/>
      <c r="E277" s="12"/>
      <c r="H277" s="63"/>
      <c r="N277" s="15"/>
      <c r="O277" s="15"/>
      <c r="P277" s="15"/>
    </row>
    <row r="278" spans="1:16" s="3" customFormat="1" x14ac:dyDescent="0.25">
      <c r="A278" s="11"/>
      <c r="B278" s="2"/>
      <c r="C278" s="2"/>
      <c r="E278" s="12"/>
      <c r="H278" s="63"/>
      <c r="N278" s="15"/>
      <c r="O278" s="15"/>
      <c r="P278" s="15"/>
    </row>
    <row r="279" spans="1:16" s="3" customFormat="1" x14ac:dyDescent="0.25">
      <c r="A279" s="11"/>
      <c r="B279" s="2"/>
      <c r="C279" s="2"/>
      <c r="E279" s="12"/>
      <c r="H279" s="63"/>
      <c r="N279" s="15"/>
      <c r="O279" s="15"/>
      <c r="P279" s="15"/>
    </row>
    <row r="280" spans="1:16" s="3" customFormat="1" x14ac:dyDescent="0.25">
      <c r="A280" s="11"/>
      <c r="B280" s="2"/>
      <c r="C280" s="2"/>
      <c r="E280" s="12"/>
      <c r="H280" s="63"/>
      <c r="N280" s="15"/>
      <c r="O280" s="15"/>
      <c r="P280" s="15"/>
    </row>
    <row r="281" spans="1:16" s="3" customFormat="1" x14ac:dyDescent="0.25">
      <c r="A281" s="11"/>
      <c r="B281" s="2"/>
      <c r="C281" s="2"/>
      <c r="E281" s="12"/>
      <c r="H281" s="63"/>
      <c r="N281" s="15"/>
      <c r="O281" s="15"/>
      <c r="P281" s="15"/>
    </row>
    <row r="282" spans="1:16" s="3" customFormat="1" x14ac:dyDescent="0.25">
      <c r="A282" s="11"/>
      <c r="B282" s="2"/>
      <c r="C282" s="2"/>
      <c r="E282" s="12"/>
      <c r="H282" s="63"/>
      <c r="N282" s="15"/>
      <c r="O282" s="15"/>
      <c r="P282" s="15"/>
    </row>
    <row r="283" spans="1:16" s="3" customFormat="1" x14ac:dyDescent="0.25">
      <c r="A283" s="11"/>
      <c r="B283" s="2"/>
      <c r="C283" s="2"/>
      <c r="E283" s="12"/>
      <c r="H283" s="63"/>
      <c r="N283" s="15"/>
      <c r="O283" s="15"/>
      <c r="P283" s="15"/>
    </row>
    <row r="284" spans="1:16" s="3" customFormat="1" x14ac:dyDescent="0.25">
      <c r="A284" s="11"/>
      <c r="B284" s="2"/>
      <c r="C284" s="2"/>
      <c r="E284" s="12"/>
      <c r="H284" s="63"/>
      <c r="N284" s="15"/>
      <c r="O284" s="15"/>
      <c r="P284" s="15"/>
    </row>
    <row r="285" spans="1:16" s="3" customFormat="1" x14ac:dyDescent="0.25">
      <c r="A285" s="11"/>
      <c r="B285" s="2"/>
      <c r="C285" s="2"/>
      <c r="E285" s="12"/>
      <c r="H285" s="63"/>
      <c r="N285" s="15"/>
      <c r="O285" s="15"/>
      <c r="P285" s="15"/>
    </row>
    <row r="286" spans="1:16" s="3" customFormat="1" x14ac:dyDescent="0.25">
      <c r="A286" s="11"/>
      <c r="B286" s="2"/>
      <c r="C286" s="2"/>
      <c r="E286" s="12"/>
      <c r="H286" s="63"/>
      <c r="N286" s="15"/>
      <c r="O286" s="15"/>
      <c r="P286" s="15"/>
    </row>
    <row r="287" spans="1:16" s="3" customFormat="1" x14ac:dyDescent="0.25">
      <c r="A287" s="11"/>
      <c r="B287" s="2"/>
      <c r="C287" s="2"/>
      <c r="E287" s="12"/>
      <c r="H287" s="63"/>
      <c r="N287" s="15"/>
      <c r="O287" s="15"/>
      <c r="P287" s="15"/>
    </row>
  </sheetData>
  <mergeCells count="2">
    <mergeCell ref="A267:L267"/>
    <mergeCell ref="O267:P267"/>
  </mergeCells>
  <conditionalFormatting sqref="B3">
    <cfRule type="duplicateValues" dxfId="639" priority="2"/>
  </conditionalFormatting>
  <conditionalFormatting sqref="B4">
    <cfRule type="duplicateValues" dxfId="638" priority="1"/>
  </conditionalFormatting>
  <conditionalFormatting sqref="B5:B266">
    <cfRule type="duplicateValues" dxfId="637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11" sqref="L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405820</v>
      </c>
      <c r="B3" s="99" t="s">
        <v>1618</v>
      </c>
      <c r="C3" s="9" t="s">
        <v>1620</v>
      </c>
      <c r="D3" s="76" t="s">
        <v>126</v>
      </c>
      <c r="E3" s="13">
        <v>44535</v>
      </c>
      <c r="F3" s="76" t="s">
        <v>127</v>
      </c>
      <c r="G3" s="13">
        <v>44539</v>
      </c>
      <c r="H3" s="10" t="s">
        <v>1278</v>
      </c>
      <c r="I3" s="1">
        <v>95</v>
      </c>
      <c r="J3" s="1">
        <v>54</v>
      </c>
      <c r="K3" s="1">
        <v>55</v>
      </c>
      <c r="L3" s="1">
        <v>47</v>
      </c>
      <c r="M3" s="80">
        <v>70.537499999999994</v>
      </c>
      <c r="N3" s="96">
        <v>70.537499999999994</v>
      </c>
      <c r="O3" s="64">
        <v>2530</v>
      </c>
      <c r="P3" s="65">
        <f>Table22457891011234567891011121314151617[[#This Row],[PEMBULATAN]]*O3</f>
        <v>178459.875</v>
      </c>
    </row>
    <row r="4" spans="1:16" ht="26.25" customHeight="1" x14ac:dyDescent="0.2">
      <c r="A4" s="14"/>
      <c r="B4" s="75" t="s">
        <v>1619</v>
      </c>
      <c r="C4" s="9" t="s">
        <v>1621</v>
      </c>
      <c r="D4" s="76" t="s">
        <v>126</v>
      </c>
      <c r="E4" s="13">
        <v>44535</v>
      </c>
      <c r="F4" s="76" t="s">
        <v>127</v>
      </c>
      <c r="G4" s="13">
        <v>44539</v>
      </c>
      <c r="H4" s="10" t="s">
        <v>1278</v>
      </c>
      <c r="I4" s="1">
        <v>32</v>
      </c>
      <c r="J4" s="1">
        <v>23</v>
      </c>
      <c r="K4" s="1">
        <v>12</v>
      </c>
      <c r="L4" s="1">
        <v>4</v>
      </c>
      <c r="M4" s="80">
        <v>2.2080000000000002</v>
      </c>
      <c r="N4" s="96">
        <v>4</v>
      </c>
      <c r="O4" s="64">
        <v>2530</v>
      </c>
      <c r="P4" s="65">
        <f>Table22457891011234567891011121314151617[[#This Row],[PEMBULATAN]]*O4</f>
        <v>10120</v>
      </c>
    </row>
    <row r="5" spans="1:16" ht="26.25" customHeight="1" x14ac:dyDescent="0.2">
      <c r="A5" s="14"/>
      <c r="B5" s="14"/>
      <c r="C5" s="9" t="s">
        <v>1622</v>
      </c>
      <c r="D5" s="76" t="s">
        <v>126</v>
      </c>
      <c r="E5" s="13">
        <v>44535</v>
      </c>
      <c r="F5" s="76" t="s">
        <v>127</v>
      </c>
      <c r="G5" s="13">
        <v>44539</v>
      </c>
      <c r="H5" s="10" t="s">
        <v>1278</v>
      </c>
      <c r="I5" s="1">
        <v>36</v>
      </c>
      <c r="J5" s="1">
        <v>34</v>
      </c>
      <c r="K5" s="1">
        <v>18</v>
      </c>
      <c r="L5" s="1">
        <v>12</v>
      </c>
      <c r="M5" s="80">
        <v>5.508</v>
      </c>
      <c r="N5" s="96">
        <v>12</v>
      </c>
      <c r="O5" s="64">
        <v>2530</v>
      </c>
      <c r="P5" s="65">
        <f>Table22457891011234567891011121314151617[[#This Row],[PEMBULATAN]]*O5</f>
        <v>30360</v>
      </c>
    </row>
    <row r="6" spans="1:16" ht="26.25" customHeight="1" x14ac:dyDescent="0.2">
      <c r="A6" s="14"/>
      <c r="B6" s="14"/>
      <c r="C6" s="73" t="s">
        <v>1623</v>
      </c>
      <c r="D6" s="78" t="s">
        <v>126</v>
      </c>
      <c r="E6" s="13">
        <v>44535</v>
      </c>
      <c r="F6" s="76" t="s">
        <v>127</v>
      </c>
      <c r="G6" s="13">
        <v>44539</v>
      </c>
      <c r="H6" s="77" t="s">
        <v>1278</v>
      </c>
      <c r="I6" s="16">
        <v>43</v>
      </c>
      <c r="J6" s="16">
        <v>33</v>
      </c>
      <c r="K6" s="16">
        <v>28</v>
      </c>
      <c r="L6" s="16">
        <v>10</v>
      </c>
      <c r="M6" s="81">
        <v>9.9329999999999998</v>
      </c>
      <c r="N6" s="96">
        <v>10</v>
      </c>
      <c r="O6" s="64">
        <v>2530</v>
      </c>
      <c r="P6" s="65">
        <f>Table22457891011234567891011121314151617[[#This Row],[PEMBULATAN]]*O6</f>
        <v>25300</v>
      </c>
    </row>
    <row r="7" spans="1:16" ht="26.25" customHeight="1" x14ac:dyDescent="0.2">
      <c r="A7" s="14"/>
      <c r="B7" s="14"/>
      <c r="C7" s="73" t="s">
        <v>1624</v>
      </c>
      <c r="D7" s="78" t="s">
        <v>126</v>
      </c>
      <c r="E7" s="13">
        <v>44535</v>
      </c>
      <c r="F7" s="76" t="s">
        <v>127</v>
      </c>
      <c r="G7" s="13">
        <v>44539</v>
      </c>
      <c r="H7" s="77" t="s">
        <v>1278</v>
      </c>
      <c r="I7" s="16">
        <v>43</v>
      </c>
      <c r="J7" s="16">
        <v>33</v>
      </c>
      <c r="K7" s="16">
        <v>28</v>
      </c>
      <c r="L7" s="16">
        <v>10</v>
      </c>
      <c r="M7" s="81">
        <v>9.9329999999999998</v>
      </c>
      <c r="N7" s="96">
        <v>10</v>
      </c>
      <c r="O7" s="64">
        <v>2530</v>
      </c>
      <c r="P7" s="65">
        <f>Table22457891011234567891011121314151617[[#This Row],[PEMBULATAN]]*O7</f>
        <v>25300</v>
      </c>
    </row>
    <row r="8" spans="1:16" ht="22.5" customHeight="1" x14ac:dyDescent="0.2">
      <c r="A8" s="118" t="s">
        <v>30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0"/>
      <c r="M8" s="79">
        <f>SUBTOTAL(109,Table22457891011234567891011121314151617[KG VOLUME])</f>
        <v>98.119499999999988</v>
      </c>
      <c r="N8" s="68">
        <f>SUM(N3:N7)</f>
        <v>106.53749999999999</v>
      </c>
      <c r="O8" s="121">
        <f>SUM(P3:P7)</f>
        <v>269539.875</v>
      </c>
      <c r="P8" s="122"/>
    </row>
    <row r="9" spans="1:16" ht="18" customHeight="1" x14ac:dyDescent="0.2">
      <c r="A9" s="86"/>
      <c r="B9" s="56" t="s">
        <v>42</v>
      </c>
      <c r="C9" s="55"/>
      <c r="D9" s="57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26953.987500000003</v>
      </c>
    </row>
    <row r="10" spans="1:16" ht="18" customHeight="1" thickBot="1" x14ac:dyDescent="0.25">
      <c r="A10" s="86"/>
      <c r="B10" s="56"/>
      <c r="C10" s="55"/>
      <c r="D10" s="57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242585.88750000001</v>
      </c>
    </row>
    <row r="11" spans="1:16" ht="18" customHeight="1" x14ac:dyDescent="0.2">
      <c r="A11" s="11"/>
      <c r="H11" s="63"/>
      <c r="N11" s="62" t="s">
        <v>31</v>
      </c>
      <c r="P11" s="69">
        <f>P10*1%</f>
        <v>2425.8588750000004</v>
      </c>
    </row>
    <row r="12" spans="1:16" ht="18" customHeight="1" thickBot="1" x14ac:dyDescent="0.25">
      <c r="A12" s="11"/>
      <c r="H12" s="63"/>
      <c r="N12" s="62" t="s">
        <v>53</v>
      </c>
      <c r="P12" s="71">
        <f>P10*2%</f>
        <v>4851.7177500000007</v>
      </c>
    </row>
    <row r="13" spans="1:16" ht="18" customHeight="1" x14ac:dyDescent="0.2">
      <c r="A13" s="11"/>
      <c r="H13" s="63"/>
      <c r="N13" s="66" t="s">
        <v>32</v>
      </c>
      <c r="O13" s="67"/>
      <c r="P13" s="70">
        <f>P10+P11-P12</f>
        <v>240160.02862500001</v>
      </c>
    </row>
    <row r="15" spans="1:16" x14ac:dyDescent="0.2">
      <c r="A15" s="11"/>
      <c r="H15" s="63"/>
      <c r="P15" s="71"/>
    </row>
    <row r="16" spans="1:16" x14ac:dyDescent="0.2">
      <c r="A16" s="11"/>
      <c r="H16" s="63"/>
      <c r="O16" s="58"/>
      <c r="P16" s="71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621" priority="2"/>
  </conditionalFormatting>
  <conditionalFormatting sqref="B4">
    <cfRule type="duplicateValues" dxfId="620" priority="1"/>
  </conditionalFormatting>
  <conditionalFormatting sqref="B5:B7">
    <cfRule type="duplicateValues" dxfId="619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3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M24" sqref="M2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403959</v>
      </c>
      <c r="B3" s="74" t="s">
        <v>1625</v>
      </c>
      <c r="C3" s="9" t="s">
        <v>1626</v>
      </c>
      <c r="D3" s="76" t="s">
        <v>126</v>
      </c>
      <c r="E3" s="13">
        <v>44536</v>
      </c>
      <c r="F3" s="76" t="s">
        <v>127</v>
      </c>
      <c r="G3" s="13">
        <v>44539</v>
      </c>
      <c r="H3" s="10" t="s">
        <v>1278</v>
      </c>
      <c r="I3" s="1">
        <v>61</v>
      </c>
      <c r="J3" s="1">
        <v>32</v>
      </c>
      <c r="K3" s="1">
        <v>13</v>
      </c>
      <c r="L3" s="1">
        <v>4</v>
      </c>
      <c r="M3" s="80">
        <v>6.3440000000000003</v>
      </c>
      <c r="N3" s="96">
        <v>7</v>
      </c>
      <c r="O3" s="64">
        <v>2530</v>
      </c>
      <c r="P3" s="65">
        <f>Table2245789101123456789101112131415161718[[#This Row],[PEMBULATAN]]*O3</f>
        <v>17710</v>
      </c>
    </row>
    <row r="4" spans="1:16" ht="26.25" customHeight="1" x14ac:dyDescent="0.2">
      <c r="A4" s="14"/>
      <c r="B4" s="75"/>
      <c r="C4" s="9" t="s">
        <v>1627</v>
      </c>
      <c r="D4" s="76" t="s">
        <v>126</v>
      </c>
      <c r="E4" s="13">
        <v>44536</v>
      </c>
      <c r="F4" s="76" t="s">
        <v>127</v>
      </c>
      <c r="G4" s="13">
        <v>44539</v>
      </c>
      <c r="H4" s="10" t="s">
        <v>1278</v>
      </c>
      <c r="I4" s="1">
        <v>102</v>
      </c>
      <c r="J4" s="1">
        <v>8</v>
      </c>
      <c r="K4" s="1">
        <v>8</v>
      </c>
      <c r="L4" s="1">
        <v>2</v>
      </c>
      <c r="M4" s="80">
        <v>1.6319999999999999</v>
      </c>
      <c r="N4" s="96">
        <v>2</v>
      </c>
      <c r="O4" s="64">
        <v>2530</v>
      </c>
      <c r="P4" s="65">
        <f>Table2245789101123456789101112131415161718[[#This Row],[PEMBULATAN]]*O4</f>
        <v>5060</v>
      </c>
    </row>
    <row r="5" spans="1:16" ht="26.25" customHeight="1" x14ac:dyDescent="0.2">
      <c r="A5" s="14"/>
      <c r="B5" s="14"/>
      <c r="C5" s="9" t="s">
        <v>1628</v>
      </c>
      <c r="D5" s="76" t="s">
        <v>126</v>
      </c>
      <c r="E5" s="13">
        <v>44536</v>
      </c>
      <c r="F5" s="76" t="s">
        <v>127</v>
      </c>
      <c r="G5" s="13">
        <v>44539</v>
      </c>
      <c r="H5" s="10" t="s">
        <v>1278</v>
      </c>
      <c r="I5" s="1">
        <v>105</v>
      </c>
      <c r="J5" s="1">
        <v>60</v>
      </c>
      <c r="K5" s="1">
        <v>36</v>
      </c>
      <c r="L5" s="1">
        <v>35</v>
      </c>
      <c r="M5" s="80">
        <v>56.7</v>
      </c>
      <c r="N5" s="96">
        <v>56.7</v>
      </c>
      <c r="O5" s="64">
        <v>2530</v>
      </c>
      <c r="P5" s="65">
        <f>Table2245789101123456789101112131415161718[[#This Row],[PEMBULATAN]]*O5</f>
        <v>143451</v>
      </c>
    </row>
    <row r="6" spans="1:16" ht="26.25" customHeight="1" x14ac:dyDescent="0.2">
      <c r="A6" s="14"/>
      <c r="B6" s="14"/>
      <c r="C6" s="73" t="s">
        <v>1629</v>
      </c>
      <c r="D6" s="78" t="s">
        <v>126</v>
      </c>
      <c r="E6" s="13">
        <v>44536</v>
      </c>
      <c r="F6" s="76" t="s">
        <v>127</v>
      </c>
      <c r="G6" s="13">
        <v>44539</v>
      </c>
      <c r="H6" s="77" t="s">
        <v>1278</v>
      </c>
      <c r="I6" s="16">
        <v>50</v>
      </c>
      <c r="J6" s="16">
        <v>327</v>
      </c>
      <c r="K6" s="16">
        <v>15</v>
      </c>
      <c r="L6" s="16">
        <v>10</v>
      </c>
      <c r="M6" s="81">
        <v>61.3125</v>
      </c>
      <c r="N6" s="96">
        <v>62</v>
      </c>
      <c r="O6" s="64">
        <v>2530</v>
      </c>
      <c r="P6" s="65">
        <f>Table2245789101123456789101112131415161718[[#This Row],[PEMBULATAN]]*O6</f>
        <v>156860</v>
      </c>
    </row>
    <row r="7" spans="1:16" ht="26.25" customHeight="1" x14ac:dyDescent="0.2">
      <c r="A7" s="14"/>
      <c r="B7" s="14"/>
      <c r="C7" s="73" t="s">
        <v>1630</v>
      </c>
      <c r="D7" s="78" t="s">
        <v>126</v>
      </c>
      <c r="E7" s="13">
        <v>44536</v>
      </c>
      <c r="F7" s="76" t="s">
        <v>127</v>
      </c>
      <c r="G7" s="13">
        <v>44539</v>
      </c>
      <c r="H7" s="77" t="s">
        <v>1278</v>
      </c>
      <c r="I7" s="16">
        <v>94</v>
      </c>
      <c r="J7" s="16">
        <v>63</v>
      </c>
      <c r="K7" s="16">
        <v>37</v>
      </c>
      <c r="L7" s="16">
        <v>19</v>
      </c>
      <c r="M7" s="81">
        <v>54.778500000000001</v>
      </c>
      <c r="N7" s="96">
        <v>54.778500000000001</v>
      </c>
      <c r="O7" s="64">
        <v>2530</v>
      </c>
      <c r="P7" s="65">
        <f>Table2245789101123456789101112131415161718[[#This Row],[PEMBULATAN]]*O7</f>
        <v>138589.60500000001</v>
      </c>
    </row>
    <row r="8" spans="1:16" ht="26.25" customHeight="1" x14ac:dyDescent="0.2">
      <c r="A8" s="14"/>
      <c r="B8" s="14"/>
      <c r="C8" s="73" t="s">
        <v>1631</v>
      </c>
      <c r="D8" s="78" t="s">
        <v>126</v>
      </c>
      <c r="E8" s="13">
        <v>44536</v>
      </c>
      <c r="F8" s="76" t="s">
        <v>127</v>
      </c>
      <c r="G8" s="13">
        <v>44539</v>
      </c>
      <c r="H8" s="77" t="s">
        <v>1278</v>
      </c>
      <c r="I8" s="16">
        <v>85</v>
      </c>
      <c r="J8" s="16">
        <v>37</v>
      </c>
      <c r="K8" s="16">
        <v>21</v>
      </c>
      <c r="L8" s="16">
        <v>19</v>
      </c>
      <c r="M8" s="81">
        <v>16.51125</v>
      </c>
      <c r="N8" s="96">
        <v>19</v>
      </c>
      <c r="O8" s="64">
        <v>2530</v>
      </c>
      <c r="P8" s="65">
        <f>Table2245789101123456789101112131415161718[[#This Row],[PEMBULATAN]]*O8</f>
        <v>48070</v>
      </c>
    </row>
    <row r="9" spans="1:16" ht="26.25" customHeight="1" x14ac:dyDescent="0.2">
      <c r="A9" s="14"/>
      <c r="B9" s="14"/>
      <c r="C9" s="73" t="s">
        <v>1632</v>
      </c>
      <c r="D9" s="78" t="s">
        <v>126</v>
      </c>
      <c r="E9" s="13">
        <v>44536</v>
      </c>
      <c r="F9" s="76" t="s">
        <v>127</v>
      </c>
      <c r="G9" s="13">
        <v>44539</v>
      </c>
      <c r="H9" s="77" t="s">
        <v>1278</v>
      </c>
      <c r="I9" s="16">
        <v>78</v>
      </c>
      <c r="J9" s="16">
        <v>53</v>
      </c>
      <c r="K9" s="16">
        <v>22</v>
      </c>
      <c r="L9" s="16">
        <v>12</v>
      </c>
      <c r="M9" s="81">
        <v>22.736999999999998</v>
      </c>
      <c r="N9" s="96">
        <v>22.736999999999998</v>
      </c>
      <c r="O9" s="64">
        <v>2530</v>
      </c>
      <c r="P9" s="65">
        <f>Table2245789101123456789101112131415161718[[#This Row],[PEMBULATAN]]*O9</f>
        <v>57524.609999999993</v>
      </c>
    </row>
    <row r="10" spans="1:16" ht="26.25" customHeight="1" x14ac:dyDescent="0.2">
      <c r="A10" s="14"/>
      <c r="B10" s="14"/>
      <c r="C10" s="73" t="s">
        <v>1633</v>
      </c>
      <c r="D10" s="78" t="s">
        <v>126</v>
      </c>
      <c r="E10" s="13">
        <v>44536</v>
      </c>
      <c r="F10" s="76" t="s">
        <v>127</v>
      </c>
      <c r="G10" s="13">
        <v>44539</v>
      </c>
      <c r="H10" s="77" t="s">
        <v>1278</v>
      </c>
      <c r="I10" s="16">
        <v>91</v>
      </c>
      <c r="J10" s="16">
        <v>59</v>
      </c>
      <c r="K10" s="16">
        <v>23</v>
      </c>
      <c r="L10" s="16">
        <v>16</v>
      </c>
      <c r="M10" s="81">
        <v>30.871749999999999</v>
      </c>
      <c r="N10" s="96">
        <v>30.871749999999999</v>
      </c>
      <c r="O10" s="64">
        <v>2530</v>
      </c>
      <c r="P10" s="65">
        <f>Table2245789101123456789101112131415161718[[#This Row],[PEMBULATAN]]*O10</f>
        <v>78105.527499999997</v>
      </c>
    </row>
    <row r="11" spans="1:16" ht="26.25" customHeight="1" x14ac:dyDescent="0.2">
      <c r="A11" s="14"/>
      <c r="B11" s="14"/>
      <c r="C11" s="73" t="s">
        <v>1634</v>
      </c>
      <c r="D11" s="78" t="s">
        <v>126</v>
      </c>
      <c r="E11" s="13">
        <v>44536</v>
      </c>
      <c r="F11" s="76" t="s">
        <v>127</v>
      </c>
      <c r="G11" s="13">
        <v>44539</v>
      </c>
      <c r="H11" s="77" t="s">
        <v>1278</v>
      </c>
      <c r="I11" s="16">
        <v>48</v>
      </c>
      <c r="J11" s="16">
        <v>38</v>
      </c>
      <c r="K11" s="16">
        <v>16</v>
      </c>
      <c r="L11" s="16">
        <v>10</v>
      </c>
      <c r="M11" s="81">
        <v>7.2960000000000003</v>
      </c>
      <c r="N11" s="96">
        <v>11</v>
      </c>
      <c r="O11" s="64">
        <v>2530</v>
      </c>
      <c r="P11" s="65">
        <f>Table2245789101123456789101112131415161718[[#This Row],[PEMBULATAN]]*O11</f>
        <v>27830</v>
      </c>
    </row>
    <row r="12" spans="1:16" ht="26.25" customHeight="1" x14ac:dyDescent="0.2">
      <c r="A12" s="14"/>
      <c r="B12" s="14"/>
      <c r="C12" s="73" t="s">
        <v>1635</v>
      </c>
      <c r="D12" s="78" t="s">
        <v>126</v>
      </c>
      <c r="E12" s="13">
        <v>44536</v>
      </c>
      <c r="F12" s="76" t="s">
        <v>127</v>
      </c>
      <c r="G12" s="13">
        <v>44539</v>
      </c>
      <c r="H12" s="77" t="s">
        <v>1278</v>
      </c>
      <c r="I12" s="16">
        <v>74</v>
      </c>
      <c r="J12" s="16">
        <v>59</v>
      </c>
      <c r="K12" s="16">
        <v>26</v>
      </c>
      <c r="L12" s="16">
        <v>6</v>
      </c>
      <c r="M12" s="81">
        <v>28.379000000000001</v>
      </c>
      <c r="N12" s="96">
        <v>29</v>
      </c>
      <c r="O12" s="64">
        <v>2530</v>
      </c>
      <c r="P12" s="65">
        <f>Table2245789101123456789101112131415161718[[#This Row],[PEMBULATAN]]*O12</f>
        <v>73370</v>
      </c>
    </row>
    <row r="13" spans="1:16" ht="26.25" customHeight="1" x14ac:dyDescent="0.2">
      <c r="A13" s="14"/>
      <c r="B13" s="14"/>
      <c r="C13" s="73" t="s">
        <v>1636</v>
      </c>
      <c r="D13" s="78" t="s">
        <v>126</v>
      </c>
      <c r="E13" s="13">
        <v>44536</v>
      </c>
      <c r="F13" s="76" t="s">
        <v>127</v>
      </c>
      <c r="G13" s="13">
        <v>44539</v>
      </c>
      <c r="H13" s="77" t="s">
        <v>1278</v>
      </c>
      <c r="I13" s="16">
        <v>99</v>
      </c>
      <c r="J13" s="16">
        <v>66</v>
      </c>
      <c r="K13" s="16">
        <v>31</v>
      </c>
      <c r="L13" s="16">
        <v>24</v>
      </c>
      <c r="M13" s="81">
        <v>50.638500000000001</v>
      </c>
      <c r="N13" s="96">
        <v>50.638500000000001</v>
      </c>
      <c r="O13" s="64">
        <v>2530</v>
      </c>
      <c r="P13" s="65">
        <f>Table2245789101123456789101112131415161718[[#This Row],[PEMBULATAN]]*O13</f>
        <v>128115.405</v>
      </c>
    </row>
    <row r="14" spans="1:16" ht="26.25" customHeight="1" x14ac:dyDescent="0.2">
      <c r="A14" s="14"/>
      <c r="B14" s="14"/>
      <c r="C14" s="73" t="s">
        <v>1637</v>
      </c>
      <c r="D14" s="78" t="s">
        <v>126</v>
      </c>
      <c r="E14" s="13">
        <v>44536</v>
      </c>
      <c r="F14" s="76" t="s">
        <v>127</v>
      </c>
      <c r="G14" s="13">
        <v>44539</v>
      </c>
      <c r="H14" s="77" t="s">
        <v>1278</v>
      </c>
      <c r="I14" s="16">
        <v>97</v>
      </c>
      <c r="J14" s="16">
        <v>53</v>
      </c>
      <c r="K14" s="16">
        <v>28</v>
      </c>
      <c r="L14" s="16">
        <v>19</v>
      </c>
      <c r="M14" s="81">
        <v>35.987000000000002</v>
      </c>
      <c r="N14" s="96">
        <v>35.987000000000002</v>
      </c>
      <c r="O14" s="64">
        <v>2530</v>
      </c>
      <c r="P14" s="65">
        <f>Table2245789101123456789101112131415161718[[#This Row],[PEMBULATAN]]*O14</f>
        <v>91047.11</v>
      </c>
    </row>
    <row r="15" spans="1:16" ht="26.25" customHeight="1" x14ac:dyDescent="0.2">
      <c r="A15" s="14"/>
      <c r="B15" s="14"/>
      <c r="C15" s="73" t="s">
        <v>1638</v>
      </c>
      <c r="D15" s="78" t="s">
        <v>126</v>
      </c>
      <c r="E15" s="13">
        <v>44536</v>
      </c>
      <c r="F15" s="76" t="s">
        <v>127</v>
      </c>
      <c r="G15" s="13">
        <v>44539</v>
      </c>
      <c r="H15" s="77" t="s">
        <v>1278</v>
      </c>
      <c r="I15" s="16">
        <v>78</v>
      </c>
      <c r="J15" s="16">
        <v>35</v>
      </c>
      <c r="K15" s="16">
        <v>16</v>
      </c>
      <c r="L15" s="16">
        <v>2</v>
      </c>
      <c r="M15" s="81">
        <v>10.92</v>
      </c>
      <c r="N15" s="96">
        <v>10.92</v>
      </c>
      <c r="O15" s="64">
        <v>2530</v>
      </c>
      <c r="P15" s="65">
        <f>Table2245789101123456789101112131415161718[[#This Row],[PEMBULATAN]]*O15</f>
        <v>27627.599999999999</v>
      </c>
    </row>
    <row r="16" spans="1:16" ht="26.25" customHeight="1" x14ac:dyDescent="0.2">
      <c r="A16" s="14"/>
      <c r="B16" s="14"/>
      <c r="C16" s="73" t="s">
        <v>1639</v>
      </c>
      <c r="D16" s="78" t="s">
        <v>126</v>
      </c>
      <c r="E16" s="13">
        <v>44536</v>
      </c>
      <c r="F16" s="76" t="s">
        <v>127</v>
      </c>
      <c r="G16" s="13">
        <v>44539</v>
      </c>
      <c r="H16" s="77" t="s">
        <v>1278</v>
      </c>
      <c r="I16" s="16">
        <v>43</v>
      </c>
      <c r="J16" s="16">
        <v>21</v>
      </c>
      <c r="K16" s="16">
        <v>11</v>
      </c>
      <c r="L16" s="16">
        <v>1</v>
      </c>
      <c r="M16" s="81">
        <v>2.48325</v>
      </c>
      <c r="N16" s="96">
        <v>3</v>
      </c>
      <c r="O16" s="64">
        <v>2530</v>
      </c>
      <c r="P16" s="65">
        <f>Table2245789101123456789101112131415161718[[#This Row],[PEMBULATAN]]*O16</f>
        <v>7590</v>
      </c>
    </row>
    <row r="17" spans="1:16" ht="26.25" customHeight="1" x14ac:dyDescent="0.2">
      <c r="A17" s="14"/>
      <c r="B17" s="14"/>
      <c r="C17" s="73" t="s">
        <v>1640</v>
      </c>
      <c r="D17" s="78" t="s">
        <v>126</v>
      </c>
      <c r="E17" s="13">
        <v>44536</v>
      </c>
      <c r="F17" s="76" t="s">
        <v>127</v>
      </c>
      <c r="G17" s="13">
        <v>44539</v>
      </c>
      <c r="H17" s="77" t="s">
        <v>1278</v>
      </c>
      <c r="I17" s="16">
        <v>64</v>
      </c>
      <c r="J17" s="16">
        <v>40</v>
      </c>
      <c r="K17" s="16">
        <v>31</v>
      </c>
      <c r="L17" s="16">
        <v>9</v>
      </c>
      <c r="M17" s="81">
        <v>19.84</v>
      </c>
      <c r="N17" s="96">
        <v>19.84</v>
      </c>
      <c r="O17" s="64">
        <v>2530</v>
      </c>
      <c r="P17" s="65">
        <f>Table2245789101123456789101112131415161718[[#This Row],[PEMBULATAN]]*O17</f>
        <v>50195.199999999997</v>
      </c>
    </row>
    <row r="18" spans="1:16" ht="26.25" customHeight="1" x14ac:dyDescent="0.2">
      <c r="A18" s="14"/>
      <c r="B18" s="14"/>
      <c r="C18" s="73" t="s">
        <v>1641</v>
      </c>
      <c r="D18" s="78" t="s">
        <v>126</v>
      </c>
      <c r="E18" s="13">
        <v>44536</v>
      </c>
      <c r="F18" s="76" t="s">
        <v>127</v>
      </c>
      <c r="G18" s="13">
        <v>44539</v>
      </c>
      <c r="H18" s="77" t="s">
        <v>1278</v>
      </c>
      <c r="I18" s="16">
        <v>98</v>
      </c>
      <c r="J18" s="16">
        <v>55</v>
      </c>
      <c r="K18" s="16">
        <v>31</v>
      </c>
      <c r="L18" s="16">
        <v>21</v>
      </c>
      <c r="M18" s="81">
        <v>41.772500000000001</v>
      </c>
      <c r="N18" s="96">
        <v>41.772500000000001</v>
      </c>
      <c r="O18" s="64">
        <v>2530</v>
      </c>
      <c r="P18" s="65">
        <f>Table2245789101123456789101112131415161718[[#This Row],[PEMBULATAN]]*O18</f>
        <v>105684.425</v>
      </c>
    </row>
    <row r="19" spans="1:16" ht="26.25" customHeight="1" x14ac:dyDescent="0.2">
      <c r="A19" s="14"/>
      <c r="B19" s="14"/>
      <c r="C19" s="73" t="s">
        <v>1642</v>
      </c>
      <c r="D19" s="78" t="s">
        <v>126</v>
      </c>
      <c r="E19" s="13">
        <v>44536</v>
      </c>
      <c r="F19" s="76" t="s">
        <v>127</v>
      </c>
      <c r="G19" s="13">
        <v>44539</v>
      </c>
      <c r="H19" s="77" t="s">
        <v>1278</v>
      </c>
      <c r="I19" s="16">
        <v>32</v>
      </c>
      <c r="J19" s="16">
        <v>20</v>
      </c>
      <c r="K19" s="16">
        <v>14</v>
      </c>
      <c r="L19" s="16">
        <v>2</v>
      </c>
      <c r="M19" s="81">
        <v>2.2400000000000002</v>
      </c>
      <c r="N19" s="96">
        <v>2.2400000000000002</v>
      </c>
      <c r="O19" s="64">
        <v>2530</v>
      </c>
      <c r="P19" s="65">
        <f>Table2245789101123456789101112131415161718[[#This Row],[PEMBULATAN]]*O19</f>
        <v>5667.2000000000007</v>
      </c>
    </row>
    <row r="20" spans="1:16" ht="26.25" customHeight="1" x14ac:dyDescent="0.2">
      <c r="A20" s="14"/>
      <c r="B20" s="97"/>
      <c r="C20" s="73" t="s">
        <v>1643</v>
      </c>
      <c r="D20" s="78" t="s">
        <v>126</v>
      </c>
      <c r="E20" s="13">
        <v>44536</v>
      </c>
      <c r="F20" s="76" t="s">
        <v>127</v>
      </c>
      <c r="G20" s="13">
        <v>44539</v>
      </c>
      <c r="H20" s="77" t="s">
        <v>1278</v>
      </c>
      <c r="I20" s="16">
        <v>128</v>
      </c>
      <c r="J20" s="16">
        <v>61</v>
      </c>
      <c r="K20" s="16">
        <v>22</v>
      </c>
      <c r="L20" s="16">
        <v>20</v>
      </c>
      <c r="M20" s="81">
        <v>42.944000000000003</v>
      </c>
      <c r="N20" s="96">
        <v>42.944000000000003</v>
      </c>
      <c r="O20" s="64">
        <v>2530</v>
      </c>
      <c r="P20" s="65">
        <f>Table2245789101123456789101112131415161718[[#This Row],[PEMBULATAN]]*O20</f>
        <v>108648.32000000001</v>
      </c>
    </row>
    <row r="21" spans="1:16" ht="26.25" customHeight="1" x14ac:dyDescent="0.2">
      <c r="A21" s="14"/>
      <c r="B21" s="14" t="s">
        <v>1644</v>
      </c>
      <c r="C21" s="73" t="s">
        <v>1645</v>
      </c>
      <c r="D21" s="78" t="s">
        <v>126</v>
      </c>
      <c r="E21" s="13">
        <v>44536</v>
      </c>
      <c r="F21" s="76" t="s">
        <v>127</v>
      </c>
      <c r="G21" s="13">
        <v>44539</v>
      </c>
      <c r="H21" s="77" t="s">
        <v>1278</v>
      </c>
      <c r="I21" s="16">
        <v>52</v>
      </c>
      <c r="J21" s="16">
        <v>31</v>
      </c>
      <c r="K21" s="16">
        <v>11</v>
      </c>
      <c r="L21" s="16">
        <v>4</v>
      </c>
      <c r="M21" s="81">
        <v>4.4329999999999998</v>
      </c>
      <c r="N21" s="96">
        <v>5</v>
      </c>
      <c r="O21" s="64">
        <v>2530</v>
      </c>
      <c r="P21" s="65">
        <f>Table2245789101123456789101112131415161718[[#This Row],[PEMBULATAN]]*O21</f>
        <v>12650</v>
      </c>
    </row>
    <row r="22" spans="1:16" ht="26.25" customHeight="1" x14ac:dyDescent="0.2">
      <c r="A22" s="14"/>
      <c r="B22" s="14"/>
      <c r="C22" s="73" t="s">
        <v>1646</v>
      </c>
      <c r="D22" s="78" t="s">
        <v>126</v>
      </c>
      <c r="E22" s="13">
        <v>44536</v>
      </c>
      <c r="F22" s="76" t="s">
        <v>127</v>
      </c>
      <c r="G22" s="13">
        <v>44539</v>
      </c>
      <c r="H22" s="77" t="s">
        <v>1278</v>
      </c>
      <c r="I22" s="16">
        <v>84</v>
      </c>
      <c r="J22" s="16">
        <v>57</v>
      </c>
      <c r="K22" s="16">
        <v>16</v>
      </c>
      <c r="L22" s="16">
        <v>25</v>
      </c>
      <c r="M22" s="81">
        <v>19.152000000000001</v>
      </c>
      <c r="N22" s="96">
        <v>25</v>
      </c>
      <c r="O22" s="64">
        <v>2530</v>
      </c>
      <c r="P22" s="65">
        <f>Table2245789101123456789101112131415161718[[#This Row],[PEMBULATAN]]*O22</f>
        <v>63250</v>
      </c>
    </row>
    <row r="23" spans="1:16" ht="22.5" customHeight="1" x14ac:dyDescent="0.2">
      <c r="A23" s="118" t="s">
        <v>30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20"/>
      <c r="M23" s="79">
        <f>SUBTOTAL(109,Table2245789101123456789101112131415161718[KG VOLUME])</f>
        <v>516.97225000000003</v>
      </c>
      <c r="N23" s="68">
        <f>SUM(N3:N22)</f>
        <v>532.42925000000002</v>
      </c>
      <c r="O23" s="121">
        <f>SUM(P3:P22)</f>
        <v>1347046.0024999999</v>
      </c>
      <c r="P23" s="122"/>
    </row>
    <row r="24" spans="1:16" ht="18" customHeight="1" x14ac:dyDescent="0.2">
      <c r="A24" s="86"/>
      <c r="B24" s="56" t="s">
        <v>42</v>
      </c>
      <c r="C24" s="55"/>
      <c r="D24" s="57" t="s">
        <v>43</v>
      </c>
      <c r="E24" s="86"/>
      <c r="F24" s="86"/>
      <c r="G24" s="86"/>
      <c r="H24" s="86"/>
      <c r="I24" s="86"/>
      <c r="J24" s="86"/>
      <c r="K24" s="86"/>
      <c r="L24" s="86"/>
      <c r="M24" s="87"/>
      <c r="N24" s="88" t="s">
        <v>51</v>
      </c>
      <c r="O24" s="89"/>
      <c r="P24" s="89">
        <f>O23*10%</f>
        <v>134704.60024999999</v>
      </c>
    </row>
    <row r="25" spans="1:16" ht="18" customHeight="1" thickBot="1" x14ac:dyDescent="0.25">
      <c r="A25" s="86"/>
      <c r="B25" s="56"/>
      <c r="C25" s="55"/>
      <c r="D25" s="57"/>
      <c r="E25" s="86"/>
      <c r="F25" s="86"/>
      <c r="G25" s="86"/>
      <c r="H25" s="86"/>
      <c r="I25" s="86"/>
      <c r="J25" s="86"/>
      <c r="K25" s="86"/>
      <c r="L25" s="86"/>
      <c r="M25" s="87"/>
      <c r="N25" s="90" t="s">
        <v>52</v>
      </c>
      <c r="O25" s="91"/>
      <c r="P25" s="91">
        <f>O23-P24</f>
        <v>1212341.40225</v>
      </c>
    </row>
    <row r="26" spans="1:16" ht="18" customHeight="1" x14ac:dyDescent="0.2">
      <c r="A26" s="11"/>
      <c r="H26" s="63"/>
      <c r="N26" s="62" t="s">
        <v>31</v>
      </c>
      <c r="P26" s="69">
        <f>P25*1%</f>
        <v>12123.414022500001</v>
      </c>
    </row>
    <row r="27" spans="1:16" ht="18" customHeight="1" thickBot="1" x14ac:dyDescent="0.25">
      <c r="A27" s="11"/>
      <c r="H27" s="63"/>
      <c r="N27" s="62" t="s">
        <v>53</v>
      </c>
      <c r="P27" s="71">
        <f>P25*2%</f>
        <v>24246.828045000002</v>
      </c>
    </row>
    <row r="28" spans="1:16" ht="18" customHeight="1" x14ac:dyDescent="0.2">
      <c r="A28" s="11"/>
      <c r="H28" s="63"/>
      <c r="N28" s="66" t="s">
        <v>32</v>
      </c>
      <c r="O28" s="67"/>
      <c r="P28" s="70">
        <f>P25+P26-P27</f>
        <v>1200217.9882274999</v>
      </c>
    </row>
    <row r="30" spans="1:16" x14ac:dyDescent="0.2">
      <c r="A30" s="11"/>
      <c r="H30" s="63"/>
      <c r="P30" s="71"/>
    </row>
    <row r="31" spans="1:16" x14ac:dyDescent="0.2">
      <c r="A31" s="11"/>
      <c r="H31" s="63"/>
      <c r="O31" s="58"/>
      <c r="P31" s="71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</sheetData>
  <mergeCells count="2">
    <mergeCell ref="A23:L23"/>
    <mergeCell ref="O23:P23"/>
  </mergeCells>
  <conditionalFormatting sqref="B3">
    <cfRule type="duplicateValues" dxfId="603" priority="2"/>
  </conditionalFormatting>
  <conditionalFormatting sqref="B4">
    <cfRule type="duplicateValues" dxfId="602" priority="1"/>
  </conditionalFormatting>
  <conditionalFormatting sqref="B5:B22">
    <cfRule type="duplicateValues" dxfId="601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7"/>
  <sheetViews>
    <sheetView zoomScale="110" zoomScaleNormal="110" workbookViewId="0">
      <pane xSplit="3" ySplit="2" topLeftCell="D84" activePane="bottomRight" state="frozen"/>
      <selection pane="topRight" activeCell="B1" sqref="B1"/>
      <selection pane="bottomLeft" activeCell="A3" sqref="A3"/>
      <selection pane="bottomRight" activeCell="O92" sqref="O9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405826</v>
      </c>
      <c r="B3" s="74" t="s">
        <v>1647</v>
      </c>
      <c r="C3" s="9" t="s">
        <v>1648</v>
      </c>
      <c r="D3" s="76" t="s">
        <v>126</v>
      </c>
      <c r="E3" s="13">
        <v>44536</v>
      </c>
      <c r="F3" s="76" t="s">
        <v>127</v>
      </c>
      <c r="G3" s="13">
        <v>44539</v>
      </c>
      <c r="H3" s="10" t="s">
        <v>1278</v>
      </c>
      <c r="I3" s="1">
        <v>76</v>
      </c>
      <c r="J3" s="1">
        <v>62</v>
      </c>
      <c r="K3" s="1">
        <v>50</v>
      </c>
      <c r="L3" s="1">
        <v>38</v>
      </c>
      <c r="M3" s="80">
        <v>58.9</v>
      </c>
      <c r="N3" s="96">
        <v>58.9</v>
      </c>
      <c r="O3" s="64">
        <v>2530</v>
      </c>
      <c r="P3" s="65">
        <f>Table224578910112345678910111213141516171819[[#This Row],[PEMBULATAN]]*O3</f>
        <v>149017</v>
      </c>
    </row>
    <row r="4" spans="1:16" ht="26.25" customHeight="1" x14ac:dyDescent="0.2">
      <c r="A4" s="14"/>
      <c r="B4" s="75"/>
      <c r="C4" s="9" t="s">
        <v>1649</v>
      </c>
      <c r="D4" s="76" t="s">
        <v>126</v>
      </c>
      <c r="E4" s="13">
        <v>44536</v>
      </c>
      <c r="F4" s="76" t="s">
        <v>127</v>
      </c>
      <c r="G4" s="13">
        <v>44539</v>
      </c>
      <c r="H4" s="10" t="s">
        <v>1278</v>
      </c>
      <c r="I4" s="1">
        <v>77</v>
      </c>
      <c r="J4" s="1">
        <v>36</v>
      </c>
      <c r="K4" s="1">
        <v>35</v>
      </c>
      <c r="L4" s="1">
        <v>45</v>
      </c>
      <c r="M4" s="80">
        <v>24.254999999999999</v>
      </c>
      <c r="N4" s="96">
        <v>45</v>
      </c>
      <c r="O4" s="64">
        <v>2530</v>
      </c>
      <c r="P4" s="65">
        <f>Table224578910112345678910111213141516171819[[#This Row],[PEMBULATAN]]*O4</f>
        <v>113850</v>
      </c>
    </row>
    <row r="5" spans="1:16" ht="26.25" customHeight="1" x14ac:dyDescent="0.2">
      <c r="A5" s="14"/>
      <c r="B5" s="14"/>
      <c r="C5" s="9" t="s">
        <v>1650</v>
      </c>
      <c r="D5" s="76" t="s">
        <v>126</v>
      </c>
      <c r="E5" s="13">
        <v>44536</v>
      </c>
      <c r="F5" s="76" t="s">
        <v>127</v>
      </c>
      <c r="G5" s="13">
        <v>44539</v>
      </c>
      <c r="H5" s="10" t="s">
        <v>1278</v>
      </c>
      <c r="I5" s="1">
        <v>34</v>
      </c>
      <c r="J5" s="1">
        <v>34</v>
      </c>
      <c r="K5" s="1">
        <v>36</v>
      </c>
      <c r="L5" s="1">
        <v>7</v>
      </c>
      <c r="M5" s="80">
        <v>10.404</v>
      </c>
      <c r="N5" s="96">
        <v>11</v>
      </c>
      <c r="O5" s="64">
        <v>2530</v>
      </c>
      <c r="P5" s="65">
        <f>Table224578910112345678910111213141516171819[[#This Row],[PEMBULATAN]]*O5</f>
        <v>27830</v>
      </c>
    </row>
    <row r="6" spans="1:16" ht="26.25" customHeight="1" x14ac:dyDescent="0.2">
      <c r="A6" s="14"/>
      <c r="B6" s="14"/>
      <c r="C6" s="73" t="s">
        <v>1651</v>
      </c>
      <c r="D6" s="78" t="s">
        <v>126</v>
      </c>
      <c r="E6" s="13">
        <v>44536</v>
      </c>
      <c r="F6" s="76" t="s">
        <v>127</v>
      </c>
      <c r="G6" s="13">
        <v>44539</v>
      </c>
      <c r="H6" s="77" t="s">
        <v>1278</v>
      </c>
      <c r="I6" s="16">
        <v>102</v>
      </c>
      <c r="J6" s="16">
        <v>58</v>
      </c>
      <c r="K6" s="16">
        <v>28</v>
      </c>
      <c r="L6" s="16">
        <v>30</v>
      </c>
      <c r="M6" s="81">
        <v>41.411999999999999</v>
      </c>
      <c r="N6" s="96">
        <v>42</v>
      </c>
      <c r="O6" s="64">
        <v>2530</v>
      </c>
      <c r="P6" s="65">
        <f>Table224578910112345678910111213141516171819[[#This Row],[PEMBULATAN]]*O6</f>
        <v>106260</v>
      </c>
    </row>
    <row r="7" spans="1:16" ht="26.25" customHeight="1" x14ac:dyDescent="0.2">
      <c r="A7" s="14"/>
      <c r="B7" s="14"/>
      <c r="C7" s="73" t="s">
        <v>1652</v>
      </c>
      <c r="D7" s="78" t="s">
        <v>126</v>
      </c>
      <c r="E7" s="13">
        <v>44536</v>
      </c>
      <c r="F7" s="76" t="s">
        <v>127</v>
      </c>
      <c r="G7" s="13">
        <v>44539</v>
      </c>
      <c r="H7" s="77" t="s">
        <v>1278</v>
      </c>
      <c r="I7" s="16">
        <v>88</v>
      </c>
      <c r="J7" s="16">
        <v>61</v>
      </c>
      <c r="K7" s="16">
        <v>25</v>
      </c>
      <c r="L7" s="16">
        <v>24</v>
      </c>
      <c r="M7" s="81">
        <v>33.549999999999997</v>
      </c>
      <c r="N7" s="96">
        <v>33.549999999999997</v>
      </c>
      <c r="O7" s="64">
        <v>2530</v>
      </c>
      <c r="P7" s="65">
        <f>Table224578910112345678910111213141516171819[[#This Row],[PEMBULATAN]]*O7</f>
        <v>84881.5</v>
      </c>
    </row>
    <row r="8" spans="1:16" ht="26.25" customHeight="1" x14ac:dyDescent="0.2">
      <c r="A8" s="14"/>
      <c r="B8" s="14"/>
      <c r="C8" s="73" t="s">
        <v>1653</v>
      </c>
      <c r="D8" s="78" t="s">
        <v>126</v>
      </c>
      <c r="E8" s="13">
        <v>44536</v>
      </c>
      <c r="F8" s="76" t="s">
        <v>127</v>
      </c>
      <c r="G8" s="13">
        <v>44539</v>
      </c>
      <c r="H8" s="77" t="s">
        <v>1278</v>
      </c>
      <c r="I8" s="16">
        <v>92</v>
      </c>
      <c r="J8" s="16">
        <v>63</v>
      </c>
      <c r="K8" s="16">
        <v>31</v>
      </c>
      <c r="L8" s="16">
        <v>26</v>
      </c>
      <c r="M8" s="81">
        <v>44.918999999999997</v>
      </c>
      <c r="N8" s="96">
        <v>44.918999999999997</v>
      </c>
      <c r="O8" s="64">
        <v>2530</v>
      </c>
      <c r="P8" s="65">
        <f>Table224578910112345678910111213141516171819[[#This Row],[PEMBULATAN]]*O8</f>
        <v>113645.06999999999</v>
      </c>
    </row>
    <row r="9" spans="1:16" ht="26.25" customHeight="1" x14ac:dyDescent="0.2">
      <c r="A9" s="14"/>
      <c r="B9" s="14"/>
      <c r="C9" s="73" t="s">
        <v>1654</v>
      </c>
      <c r="D9" s="78" t="s">
        <v>126</v>
      </c>
      <c r="E9" s="13">
        <v>44536</v>
      </c>
      <c r="F9" s="76" t="s">
        <v>127</v>
      </c>
      <c r="G9" s="13">
        <v>44539</v>
      </c>
      <c r="H9" s="77" t="s">
        <v>1278</v>
      </c>
      <c r="I9" s="16">
        <v>94</v>
      </c>
      <c r="J9" s="16">
        <v>60</v>
      </c>
      <c r="K9" s="16">
        <v>22</v>
      </c>
      <c r="L9" s="16">
        <v>27</v>
      </c>
      <c r="M9" s="81">
        <v>31.02</v>
      </c>
      <c r="N9" s="96">
        <v>31.02</v>
      </c>
      <c r="O9" s="64">
        <v>2530</v>
      </c>
      <c r="P9" s="65">
        <f>Table224578910112345678910111213141516171819[[#This Row],[PEMBULATAN]]*O9</f>
        <v>78480.600000000006</v>
      </c>
    </row>
    <row r="10" spans="1:16" ht="26.25" customHeight="1" x14ac:dyDescent="0.2">
      <c r="A10" s="14"/>
      <c r="B10" s="14"/>
      <c r="C10" s="73" t="s">
        <v>1655</v>
      </c>
      <c r="D10" s="78" t="s">
        <v>126</v>
      </c>
      <c r="E10" s="13">
        <v>44536</v>
      </c>
      <c r="F10" s="76" t="s">
        <v>127</v>
      </c>
      <c r="G10" s="13">
        <v>44539</v>
      </c>
      <c r="H10" s="77" t="s">
        <v>1278</v>
      </c>
      <c r="I10" s="16">
        <v>54</v>
      </c>
      <c r="J10" s="16">
        <v>54</v>
      </c>
      <c r="K10" s="16">
        <v>32</v>
      </c>
      <c r="L10" s="16">
        <v>9</v>
      </c>
      <c r="M10" s="81">
        <v>23.327999999999999</v>
      </c>
      <c r="N10" s="96">
        <v>24</v>
      </c>
      <c r="O10" s="64">
        <v>2530</v>
      </c>
      <c r="P10" s="65">
        <f>Table224578910112345678910111213141516171819[[#This Row],[PEMBULATAN]]*O10</f>
        <v>60720</v>
      </c>
    </row>
    <row r="11" spans="1:16" ht="26.25" customHeight="1" x14ac:dyDescent="0.2">
      <c r="A11" s="14"/>
      <c r="B11" s="14"/>
      <c r="C11" s="73" t="s">
        <v>1656</v>
      </c>
      <c r="D11" s="78" t="s">
        <v>126</v>
      </c>
      <c r="E11" s="13">
        <v>44536</v>
      </c>
      <c r="F11" s="76" t="s">
        <v>127</v>
      </c>
      <c r="G11" s="13">
        <v>44539</v>
      </c>
      <c r="H11" s="77" t="s">
        <v>1278</v>
      </c>
      <c r="I11" s="16">
        <v>52</v>
      </c>
      <c r="J11" s="16">
        <v>12</v>
      </c>
      <c r="K11" s="16">
        <v>12</v>
      </c>
      <c r="L11" s="16">
        <v>1</v>
      </c>
      <c r="M11" s="81">
        <v>1.8720000000000001</v>
      </c>
      <c r="N11" s="96">
        <v>1.8720000000000001</v>
      </c>
      <c r="O11" s="64">
        <v>2530</v>
      </c>
      <c r="P11" s="65">
        <f>Table224578910112345678910111213141516171819[[#This Row],[PEMBULATAN]]*O11</f>
        <v>4736.16</v>
      </c>
    </row>
    <row r="12" spans="1:16" ht="26.25" customHeight="1" x14ac:dyDescent="0.2">
      <c r="A12" s="14"/>
      <c r="B12" s="14"/>
      <c r="C12" s="73" t="s">
        <v>1657</v>
      </c>
      <c r="D12" s="78" t="s">
        <v>126</v>
      </c>
      <c r="E12" s="13">
        <v>44536</v>
      </c>
      <c r="F12" s="76" t="s">
        <v>127</v>
      </c>
      <c r="G12" s="13">
        <v>44539</v>
      </c>
      <c r="H12" s="77" t="s">
        <v>1278</v>
      </c>
      <c r="I12" s="16">
        <v>62</v>
      </c>
      <c r="J12" s="16">
        <v>34</v>
      </c>
      <c r="K12" s="16">
        <v>13</v>
      </c>
      <c r="L12" s="16">
        <v>1</v>
      </c>
      <c r="M12" s="81">
        <v>6.851</v>
      </c>
      <c r="N12" s="96">
        <v>6.851</v>
      </c>
      <c r="O12" s="64">
        <v>2530</v>
      </c>
      <c r="P12" s="65">
        <f>Table224578910112345678910111213141516171819[[#This Row],[PEMBULATAN]]*O12</f>
        <v>17333.03</v>
      </c>
    </row>
    <row r="13" spans="1:16" ht="26.25" customHeight="1" x14ac:dyDescent="0.2">
      <c r="A13" s="14"/>
      <c r="B13" s="14"/>
      <c r="C13" s="73" t="s">
        <v>1658</v>
      </c>
      <c r="D13" s="78" t="s">
        <v>126</v>
      </c>
      <c r="E13" s="13">
        <v>44536</v>
      </c>
      <c r="F13" s="76" t="s">
        <v>127</v>
      </c>
      <c r="G13" s="13">
        <v>44539</v>
      </c>
      <c r="H13" s="77" t="s">
        <v>1278</v>
      </c>
      <c r="I13" s="16">
        <v>33</v>
      </c>
      <c r="J13" s="16">
        <v>26</v>
      </c>
      <c r="K13" s="16">
        <v>13</v>
      </c>
      <c r="L13" s="16">
        <v>2</v>
      </c>
      <c r="M13" s="81">
        <v>2.7885</v>
      </c>
      <c r="N13" s="96">
        <v>2.7885</v>
      </c>
      <c r="O13" s="64">
        <v>2530</v>
      </c>
      <c r="P13" s="65">
        <f>Table224578910112345678910111213141516171819[[#This Row],[PEMBULATAN]]*O13</f>
        <v>7054.9049999999997</v>
      </c>
    </row>
    <row r="14" spans="1:16" ht="26.25" customHeight="1" x14ac:dyDescent="0.2">
      <c r="A14" s="14"/>
      <c r="B14" s="14"/>
      <c r="C14" s="73" t="s">
        <v>1659</v>
      </c>
      <c r="D14" s="78" t="s">
        <v>126</v>
      </c>
      <c r="E14" s="13">
        <v>44536</v>
      </c>
      <c r="F14" s="76" t="s">
        <v>127</v>
      </c>
      <c r="G14" s="13">
        <v>44539</v>
      </c>
      <c r="H14" s="77" t="s">
        <v>1278</v>
      </c>
      <c r="I14" s="16">
        <v>54</v>
      </c>
      <c r="J14" s="16">
        <v>40</v>
      </c>
      <c r="K14" s="16">
        <v>21</v>
      </c>
      <c r="L14" s="16">
        <v>13</v>
      </c>
      <c r="M14" s="81">
        <v>11.34</v>
      </c>
      <c r="N14" s="96">
        <v>14</v>
      </c>
      <c r="O14" s="64">
        <v>2530</v>
      </c>
      <c r="P14" s="65">
        <f>Table224578910112345678910111213141516171819[[#This Row],[PEMBULATAN]]*O14</f>
        <v>35420</v>
      </c>
    </row>
    <row r="15" spans="1:16" ht="26.25" customHeight="1" x14ac:dyDescent="0.2">
      <c r="A15" s="14"/>
      <c r="B15" s="14"/>
      <c r="C15" s="73" t="s">
        <v>1660</v>
      </c>
      <c r="D15" s="78" t="s">
        <v>126</v>
      </c>
      <c r="E15" s="13">
        <v>44536</v>
      </c>
      <c r="F15" s="76" t="s">
        <v>127</v>
      </c>
      <c r="G15" s="13">
        <v>44539</v>
      </c>
      <c r="H15" s="77" t="s">
        <v>1278</v>
      </c>
      <c r="I15" s="16">
        <v>124</v>
      </c>
      <c r="J15" s="16">
        <v>60</v>
      </c>
      <c r="K15" s="16">
        <v>3</v>
      </c>
      <c r="L15" s="16">
        <v>1</v>
      </c>
      <c r="M15" s="81">
        <v>5.58</v>
      </c>
      <c r="N15" s="96">
        <v>5.58</v>
      </c>
      <c r="O15" s="64">
        <v>2530</v>
      </c>
      <c r="P15" s="65">
        <f>Table224578910112345678910111213141516171819[[#This Row],[PEMBULATAN]]*O15</f>
        <v>14117.4</v>
      </c>
    </row>
    <row r="16" spans="1:16" ht="26.25" customHeight="1" x14ac:dyDescent="0.2">
      <c r="A16" s="14"/>
      <c r="B16" s="14"/>
      <c r="C16" s="73" t="s">
        <v>1661</v>
      </c>
      <c r="D16" s="78" t="s">
        <v>126</v>
      </c>
      <c r="E16" s="13">
        <v>44536</v>
      </c>
      <c r="F16" s="76" t="s">
        <v>127</v>
      </c>
      <c r="G16" s="13">
        <v>44539</v>
      </c>
      <c r="H16" s="77" t="s">
        <v>1278</v>
      </c>
      <c r="I16" s="16">
        <v>52</v>
      </c>
      <c r="J16" s="16">
        <v>49</v>
      </c>
      <c r="K16" s="16">
        <v>21</v>
      </c>
      <c r="L16" s="16">
        <v>7</v>
      </c>
      <c r="M16" s="81">
        <v>13.377000000000001</v>
      </c>
      <c r="N16" s="96">
        <v>14</v>
      </c>
      <c r="O16" s="64">
        <v>2530</v>
      </c>
      <c r="P16" s="65">
        <f>Table224578910112345678910111213141516171819[[#This Row],[PEMBULATAN]]*O16</f>
        <v>35420</v>
      </c>
    </row>
    <row r="17" spans="1:16" ht="26.25" customHeight="1" x14ac:dyDescent="0.2">
      <c r="A17" s="14"/>
      <c r="B17" s="14"/>
      <c r="C17" s="73" t="s">
        <v>1662</v>
      </c>
      <c r="D17" s="78" t="s">
        <v>126</v>
      </c>
      <c r="E17" s="13">
        <v>44536</v>
      </c>
      <c r="F17" s="76" t="s">
        <v>127</v>
      </c>
      <c r="G17" s="13">
        <v>44539</v>
      </c>
      <c r="H17" s="77" t="s">
        <v>1278</v>
      </c>
      <c r="I17" s="16">
        <v>45</v>
      </c>
      <c r="J17" s="16">
        <v>45</v>
      </c>
      <c r="K17" s="16">
        <v>13</v>
      </c>
      <c r="L17" s="16">
        <v>4</v>
      </c>
      <c r="M17" s="81">
        <v>6.5812499999999998</v>
      </c>
      <c r="N17" s="96">
        <v>6.5812499999999998</v>
      </c>
      <c r="O17" s="64">
        <v>2530</v>
      </c>
      <c r="P17" s="65">
        <f>Table224578910112345678910111213141516171819[[#This Row],[PEMBULATAN]]*O17</f>
        <v>16650.5625</v>
      </c>
    </row>
    <row r="18" spans="1:16" ht="26.25" customHeight="1" x14ac:dyDescent="0.2">
      <c r="A18" s="14"/>
      <c r="B18" s="14"/>
      <c r="C18" s="73" t="s">
        <v>1663</v>
      </c>
      <c r="D18" s="78" t="s">
        <v>126</v>
      </c>
      <c r="E18" s="13">
        <v>44536</v>
      </c>
      <c r="F18" s="76" t="s">
        <v>127</v>
      </c>
      <c r="G18" s="13">
        <v>44539</v>
      </c>
      <c r="H18" s="77" t="s">
        <v>1278</v>
      </c>
      <c r="I18" s="16">
        <v>95</v>
      </c>
      <c r="J18" s="16">
        <v>30</v>
      </c>
      <c r="K18" s="16">
        <v>26</v>
      </c>
      <c r="L18" s="16">
        <v>3</v>
      </c>
      <c r="M18" s="81">
        <v>18.524999999999999</v>
      </c>
      <c r="N18" s="96">
        <v>18.524999999999999</v>
      </c>
      <c r="O18" s="64">
        <v>2530</v>
      </c>
      <c r="P18" s="65">
        <f>Table224578910112345678910111213141516171819[[#This Row],[PEMBULATAN]]*O18</f>
        <v>46868.25</v>
      </c>
    </row>
    <row r="19" spans="1:16" ht="26.25" customHeight="1" x14ac:dyDescent="0.2">
      <c r="A19" s="14"/>
      <c r="B19" s="14"/>
      <c r="C19" s="73" t="s">
        <v>1664</v>
      </c>
      <c r="D19" s="78" t="s">
        <v>126</v>
      </c>
      <c r="E19" s="13">
        <v>44536</v>
      </c>
      <c r="F19" s="76" t="s">
        <v>127</v>
      </c>
      <c r="G19" s="13">
        <v>44539</v>
      </c>
      <c r="H19" s="77" t="s">
        <v>1278</v>
      </c>
      <c r="I19" s="16">
        <v>90</v>
      </c>
      <c r="J19" s="16">
        <v>41</v>
      </c>
      <c r="K19" s="16">
        <v>19</v>
      </c>
      <c r="L19" s="16">
        <v>3</v>
      </c>
      <c r="M19" s="81">
        <v>17.5275</v>
      </c>
      <c r="N19" s="96">
        <v>17.5275</v>
      </c>
      <c r="O19" s="64">
        <v>2530</v>
      </c>
      <c r="P19" s="65">
        <f>Table224578910112345678910111213141516171819[[#This Row],[PEMBULATAN]]*O19</f>
        <v>44344.574999999997</v>
      </c>
    </row>
    <row r="20" spans="1:16" ht="26.25" customHeight="1" x14ac:dyDescent="0.2">
      <c r="A20" s="14"/>
      <c r="B20" s="14"/>
      <c r="C20" s="73" t="s">
        <v>1665</v>
      </c>
      <c r="D20" s="78" t="s">
        <v>126</v>
      </c>
      <c r="E20" s="13">
        <v>44536</v>
      </c>
      <c r="F20" s="76" t="s">
        <v>127</v>
      </c>
      <c r="G20" s="13">
        <v>44539</v>
      </c>
      <c r="H20" s="77" t="s">
        <v>1278</v>
      </c>
      <c r="I20" s="16">
        <v>105</v>
      </c>
      <c r="J20" s="16">
        <v>44</v>
      </c>
      <c r="K20" s="16">
        <v>12</v>
      </c>
      <c r="L20" s="16">
        <v>4</v>
      </c>
      <c r="M20" s="81">
        <v>13.86</v>
      </c>
      <c r="N20" s="96">
        <v>13.86</v>
      </c>
      <c r="O20" s="64">
        <v>2530</v>
      </c>
      <c r="P20" s="65">
        <f>Table224578910112345678910111213141516171819[[#This Row],[PEMBULATAN]]*O20</f>
        <v>35065.799999999996</v>
      </c>
    </row>
    <row r="21" spans="1:16" ht="26.25" customHeight="1" x14ac:dyDescent="0.2">
      <c r="A21" s="14"/>
      <c r="B21" s="14"/>
      <c r="C21" s="73" t="s">
        <v>1666</v>
      </c>
      <c r="D21" s="78" t="s">
        <v>126</v>
      </c>
      <c r="E21" s="13">
        <v>44536</v>
      </c>
      <c r="F21" s="76" t="s">
        <v>127</v>
      </c>
      <c r="G21" s="13">
        <v>44539</v>
      </c>
      <c r="H21" s="77" t="s">
        <v>1278</v>
      </c>
      <c r="I21" s="16">
        <v>124</v>
      </c>
      <c r="J21" s="16">
        <v>23</v>
      </c>
      <c r="K21" s="16">
        <v>5</v>
      </c>
      <c r="L21" s="16">
        <v>4</v>
      </c>
      <c r="M21" s="81">
        <v>3.5649999999999999</v>
      </c>
      <c r="N21" s="96">
        <v>4</v>
      </c>
      <c r="O21" s="64">
        <v>2530</v>
      </c>
      <c r="P21" s="65">
        <f>Table224578910112345678910111213141516171819[[#This Row],[PEMBULATAN]]*O21</f>
        <v>10120</v>
      </c>
    </row>
    <row r="22" spans="1:16" ht="26.25" customHeight="1" x14ac:dyDescent="0.2">
      <c r="A22" s="14"/>
      <c r="B22" s="14"/>
      <c r="C22" s="73" t="s">
        <v>1667</v>
      </c>
      <c r="D22" s="78" t="s">
        <v>126</v>
      </c>
      <c r="E22" s="13">
        <v>44536</v>
      </c>
      <c r="F22" s="76" t="s">
        <v>127</v>
      </c>
      <c r="G22" s="13">
        <v>44539</v>
      </c>
      <c r="H22" s="77" t="s">
        <v>1278</v>
      </c>
      <c r="I22" s="16">
        <v>65</v>
      </c>
      <c r="J22" s="16">
        <v>42</v>
      </c>
      <c r="K22" s="16">
        <v>6</v>
      </c>
      <c r="L22" s="16">
        <v>2</v>
      </c>
      <c r="M22" s="81">
        <v>4.0949999999999998</v>
      </c>
      <c r="N22" s="96">
        <v>4.0949999999999998</v>
      </c>
      <c r="O22" s="64">
        <v>2530</v>
      </c>
      <c r="P22" s="65">
        <f>Table224578910112345678910111213141516171819[[#This Row],[PEMBULATAN]]*O22</f>
        <v>10360.349999999999</v>
      </c>
    </row>
    <row r="23" spans="1:16" ht="26.25" customHeight="1" x14ac:dyDescent="0.2">
      <c r="A23" s="14"/>
      <c r="B23" s="14"/>
      <c r="C23" s="73" t="s">
        <v>1668</v>
      </c>
      <c r="D23" s="78" t="s">
        <v>126</v>
      </c>
      <c r="E23" s="13">
        <v>44536</v>
      </c>
      <c r="F23" s="76" t="s">
        <v>127</v>
      </c>
      <c r="G23" s="13">
        <v>44539</v>
      </c>
      <c r="H23" s="77" t="s">
        <v>1278</v>
      </c>
      <c r="I23" s="16">
        <v>65</v>
      </c>
      <c r="J23" s="16">
        <v>42</v>
      </c>
      <c r="K23" s="16">
        <v>6</v>
      </c>
      <c r="L23" s="16">
        <v>2</v>
      </c>
      <c r="M23" s="81">
        <v>4.0949999999999998</v>
      </c>
      <c r="N23" s="96">
        <v>4.0949999999999998</v>
      </c>
      <c r="O23" s="64">
        <v>2530</v>
      </c>
      <c r="P23" s="65">
        <f>Table224578910112345678910111213141516171819[[#This Row],[PEMBULATAN]]*O23</f>
        <v>10360.349999999999</v>
      </c>
    </row>
    <row r="24" spans="1:16" ht="26.25" customHeight="1" x14ac:dyDescent="0.2">
      <c r="A24" s="14"/>
      <c r="B24" s="14"/>
      <c r="C24" s="73" t="s">
        <v>1669</v>
      </c>
      <c r="D24" s="78" t="s">
        <v>126</v>
      </c>
      <c r="E24" s="13">
        <v>44536</v>
      </c>
      <c r="F24" s="76" t="s">
        <v>127</v>
      </c>
      <c r="G24" s="13">
        <v>44539</v>
      </c>
      <c r="H24" s="77" t="s">
        <v>1278</v>
      </c>
      <c r="I24" s="16">
        <v>35</v>
      </c>
      <c r="J24" s="16">
        <v>28</v>
      </c>
      <c r="K24" s="16">
        <v>28</v>
      </c>
      <c r="L24" s="16">
        <v>2</v>
      </c>
      <c r="M24" s="81">
        <v>6.86</v>
      </c>
      <c r="N24" s="96">
        <v>6.86</v>
      </c>
      <c r="O24" s="64">
        <v>2530</v>
      </c>
      <c r="P24" s="65">
        <f>Table224578910112345678910111213141516171819[[#This Row],[PEMBULATAN]]*O24</f>
        <v>17355.8</v>
      </c>
    </row>
    <row r="25" spans="1:16" ht="26.25" customHeight="1" x14ac:dyDescent="0.2">
      <c r="A25" s="14"/>
      <c r="B25" s="14"/>
      <c r="C25" s="73" t="s">
        <v>1670</v>
      </c>
      <c r="D25" s="78" t="s">
        <v>126</v>
      </c>
      <c r="E25" s="13">
        <v>44536</v>
      </c>
      <c r="F25" s="76" t="s">
        <v>127</v>
      </c>
      <c r="G25" s="13">
        <v>44539</v>
      </c>
      <c r="H25" s="77" t="s">
        <v>1278</v>
      </c>
      <c r="I25" s="16">
        <v>65</v>
      </c>
      <c r="J25" s="16">
        <v>56</v>
      </c>
      <c r="K25" s="16">
        <v>21</v>
      </c>
      <c r="L25" s="16">
        <v>6</v>
      </c>
      <c r="M25" s="81">
        <v>19.11</v>
      </c>
      <c r="N25" s="96">
        <v>19.11</v>
      </c>
      <c r="O25" s="64">
        <v>2530</v>
      </c>
      <c r="P25" s="65">
        <f>Table224578910112345678910111213141516171819[[#This Row],[PEMBULATAN]]*O25</f>
        <v>48348.299999999996</v>
      </c>
    </row>
    <row r="26" spans="1:16" ht="26.25" customHeight="1" x14ac:dyDescent="0.2">
      <c r="A26" s="14"/>
      <c r="B26" s="14"/>
      <c r="C26" s="73" t="s">
        <v>1671</v>
      </c>
      <c r="D26" s="78" t="s">
        <v>126</v>
      </c>
      <c r="E26" s="13">
        <v>44536</v>
      </c>
      <c r="F26" s="76" t="s">
        <v>127</v>
      </c>
      <c r="G26" s="13">
        <v>44539</v>
      </c>
      <c r="H26" s="77" t="s">
        <v>1278</v>
      </c>
      <c r="I26" s="16">
        <v>75</v>
      </c>
      <c r="J26" s="16">
        <v>53</v>
      </c>
      <c r="K26" s="16">
        <v>24</v>
      </c>
      <c r="L26" s="16">
        <v>9</v>
      </c>
      <c r="M26" s="81">
        <v>23.85</v>
      </c>
      <c r="N26" s="96">
        <v>23.85</v>
      </c>
      <c r="O26" s="64">
        <v>2530</v>
      </c>
      <c r="P26" s="65">
        <f>Table224578910112345678910111213141516171819[[#This Row],[PEMBULATAN]]*O26</f>
        <v>60340.5</v>
      </c>
    </row>
    <row r="27" spans="1:16" ht="26.25" customHeight="1" x14ac:dyDescent="0.2">
      <c r="A27" s="14"/>
      <c r="B27" s="14"/>
      <c r="C27" s="73" t="s">
        <v>1672</v>
      </c>
      <c r="D27" s="78" t="s">
        <v>126</v>
      </c>
      <c r="E27" s="13">
        <v>44536</v>
      </c>
      <c r="F27" s="76" t="s">
        <v>127</v>
      </c>
      <c r="G27" s="13">
        <v>44539</v>
      </c>
      <c r="H27" s="77" t="s">
        <v>1278</v>
      </c>
      <c r="I27" s="16">
        <v>75</v>
      </c>
      <c r="J27" s="16">
        <v>64</v>
      </c>
      <c r="K27" s="16">
        <v>27</v>
      </c>
      <c r="L27" s="16">
        <v>15</v>
      </c>
      <c r="M27" s="81">
        <v>32.4</v>
      </c>
      <c r="N27" s="96">
        <v>33</v>
      </c>
      <c r="O27" s="64">
        <v>2530</v>
      </c>
      <c r="P27" s="65">
        <f>Table224578910112345678910111213141516171819[[#This Row],[PEMBULATAN]]*O27</f>
        <v>83490</v>
      </c>
    </row>
    <row r="28" spans="1:16" ht="26.25" customHeight="1" x14ac:dyDescent="0.2">
      <c r="A28" s="14"/>
      <c r="B28" s="14"/>
      <c r="C28" s="73" t="s">
        <v>1673</v>
      </c>
      <c r="D28" s="78" t="s">
        <v>126</v>
      </c>
      <c r="E28" s="13">
        <v>44536</v>
      </c>
      <c r="F28" s="76" t="s">
        <v>127</v>
      </c>
      <c r="G28" s="13">
        <v>44539</v>
      </c>
      <c r="H28" s="77" t="s">
        <v>1278</v>
      </c>
      <c r="I28" s="16">
        <v>91</v>
      </c>
      <c r="J28" s="16">
        <v>45</v>
      </c>
      <c r="K28" s="16">
        <v>38</v>
      </c>
      <c r="L28" s="16">
        <v>18</v>
      </c>
      <c r="M28" s="81">
        <v>38.902500000000003</v>
      </c>
      <c r="N28" s="96">
        <v>38.902500000000003</v>
      </c>
      <c r="O28" s="64">
        <v>2530</v>
      </c>
      <c r="P28" s="65">
        <f>Table224578910112345678910111213141516171819[[#This Row],[PEMBULATAN]]*O28</f>
        <v>98423.325000000012</v>
      </c>
    </row>
    <row r="29" spans="1:16" ht="26.25" customHeight="1" x14ac:dyDescent="0.2">
      <c r="A29" s="14"/>
      <c r="B29" s="14"/>
      <c r="C29" s="73" t="s">
        <v>1674</v>
      </c>
      <c r="D29" s="78" t="s">
        <v>126</v>
      </c>
      <c r="E29" s="13">
        <v>44536</v>
      </c>
      <c r="F29" s="76" t="s">
        <v>127</v>
      </c>
      <c r="G29" s="13">
        <v>44539</v>
      </c>
      <c r="H29" s="77" t="s">
        <v>1278</v>
      </c>
      <c r="I29" s="16">
        <v>42</v>
      </c>
      <c r="J29" s="16">
        <v>30</v>
      </c>
      <c r="K29" s="16">
        <v>12</v>
      </c>
      <c r="L29" s="16">
        <v>2</v>
      </c>
      <c r="M29" s="81">
        <v>3.78</v>
      </c>
      <c r="N29" s="96">
        <v>3.78</v>
      </c>
      <c r="O29" s="64">
        <v>2530</v>
      </c>
      <c r="P29" s="65">
        <f>Table224578910112345678910111213141516171819[[#This Row],[PEMBULATAN]]*O29</f>
        <v>9563.4</v>
      </c>
    </row>
    <row r="30" spans="1:16" ht="26.25" customHeight="1" x14ac:dyDescent="0.2">
      <c r="A30" s="14"/>
      <c r="B30" s="14"/>
      <c r="C30" s="73" t="s">
        <v>1675</v>
      </c>
      <c r="D30" s="78" t="s">
        <v>126</v>
      </c>
      <c r="E30" s="13">
        <v>44536</v>
      </c>
      <c r="F30" s="76" t="s">
        <v>127</v>
      </c>
      <c r="G30" s="13">
        <v>44539</v>
      </c>
      <c r="H30" s="77" t="s">
        <v>1278</v>
      </c>
      <c r="I30" s="16">
        <v>121</v>
      </c>
      <c r="J30" s="16">
        <v>25</v>
      </c>
      <c r="K30" s="16">
        <v>18</v>
      </c>
      <c r="L30" s="16">
        <v>9</v>
      </c>
      <c r="M30" s="81">
        <v>13.612500000000001</v>
      </c>
      <c r="N30" s="96">
        <v>13.612500000000001</v>
      </c>
      <c r="O30" s="64">
        <v>2530</v>
      </c>
      <c r="P30" s="65">
        <f>Table224578910112345678910111213141516171819[[#This Row],[PEMBULATAN]]*O30</f>
        <v>34439.625</v>
      </c>
    </row>
    <row r="31" spans="1:16" ht="26.25" customHeight="1" x14ac:dyDescent="0.2">
      <c r="A31" s="14"/>
      <c r="B31" s="14"/>
      <c r="C31" s="73" t="s">
        <v>1676</v>
      </c>
      <c r="D31" s="78" t="s">
        <v>126</v>
      </c>
      <c r="E31" s="13">
        <v>44536</v>
      </c>
      <c r="F31" s="76" t="s">
        <v>127</v>
      </c>
      <c r="G31" s="13">
        <v>44539</v>
      </c>
      <c r="H31" s="77" t="s">
        <v>1278</v>
      </c>
      <c r="I31" s="16">
        <v>54</v>
      </c>
      <c r="J31" s="16">
        <v>34</v>
      </c>
      <c r="K31" s="16">
        <v>18</v>
      </c>
      <c r="L31" s="16">
        <v>4</v>
      </c>
      <c r="M31" s="81">
        <v>8.2620000000000005</v>
      </c>
      <c r="N31" s="96">
        <v>8.2620000000000005</v>
      </c>
      <c r="O31" s="64">
        <v>2530</v>
      </c>
      <c r="P31" s="65">
        <f>Table224578910112345678910111213141516171819[[#This Row],[PEMBULATAN]]*O31</f>
        <v>20902.86</v>
      </c>
    </row>
    <row r="32" spans="1:16" ht="26.25" customHeight="1" x14ac:dyDescent="0.2">
      <c r="A32" s="14"/>
      <c r="B32" s="14"/>
      <c r="C32" s="73" t="s">
        <v>1677</v>
      </c>
      <c r="D32" s="78" t="s">
        <v>126</v>
      </c>
      <c r="E32" s="13">
        <v>44536</v>
      </c>
      <c r="F32" s="76" t="s">
        <v>127</v>
      </c>
      <c r="G32" s="13">
        <v>44539</v>
      </c>
      <c r="H32" s="77" t="s">
        <v>1278</v>
      </c>
      <c r="I32" s="16">
        <v>86</v>
      </c>
      <c r="J32" s="16">
        <v>50</v>
      </c>
      <c r="K32" s="16">
        <v>41</v>
      </c>
      <c r="L32" s="16">
        <v>18</v>
      </c>
      <c r="M32" s="81">
        <v>44.075000000000003</v>
      </c>
      <c r="N32" s="96">
        <v>44.075000000000003</v>
      </c>
      <c r="O32" s="64">
        <v>2530</v>
      </c>
      <c r="P32" s="65">
        <f>Table224578910112345678910111213141516171819[[#This Row],[PEMBULATAN]]*O32</f>
        <v>111509.75</v>
      </c>
    </row>
    <row r="33" spans="1:16" ht="26.25" customHeight="1" x14ac:dyDescent="0.2">
      <c r="A33" s="14"/>
      <c r="B33" s="14"/>
      <c r="C33" s="73" t="s">
        <v>1678</v>
      </c>
      <c r="D33" s="78" t="s">
        <v>126</v>
      </c>
      <c r="E33" s="13">
        <v>44536</v>
      </c>
      <c r="F33" s="76" t="s">
        <v>127</v>
      </c>
      <c r="G33" s="13">
        <v>44539</v>
      </c>
      <c r="H33" s="77" t="s">
        <v>1278</v>
      </c>
      <c r="I33" s="16">
        <v>101</v>
      </c>
      <c r="J33" s="16">
        <v>52</v>
      </c>
      <c r="K33" s="16">
        <v>31</v>
      </c>
      <c r="L33" s="16">
        <v>23</v>
      </c>
      <c r="M33" s="81">
        <v>40.703000000000003</v>
      </c>
      <c r="N33" s="96">
        <v>40.703000000000003</v>
      </c>
      <c r="O33" s="64">
        <v>2530</v>
      </c>
      <c r="P33" s="65">
        <f>Table224578910112345678910111213141516171819[[#This Row],[PEMBULATAN]]*O33</f>
        <v>102978.59000000001</v>
      </c>
    </row>
    <row r="34" spans="1:16" ht="26.25" customHeight="1" x14ac:dyDescent="0.2">
      <c r="A34" s="14"/>
      <c r="B34" s="14"/>
      <c r="C34" s="73" t="s">
        <v>1679</v>
      </c>
      <c r="D34" s="78" t="s">
        <v>126</v>
      </c>
      <c r="E34" s="13">
        <v>44536</v>
      </c>
      <c r="F34" s="76" t="s">
        <v>127</v>
      </c>
      <c r="G34" s="13">
        <v>44539</v>
      </c>
      <c r="H34" s="77" t="s">
        <v>1278</v>
      </c>
      <c r="I34" s="16">
        <v>41</v>
      </c>
      <c r="J34" s="16">
        <v>41</v>
      </c>
      <c r="K34" s="16">
        <v>11</v>
      </c>
      <c r="L34" s="16">
        <v>1</v>
      </c>
      <c r="M34" s="81">
        <v>4.6227499999999999</v>
      </c>
      <c r="N34" s="96">
        <v>4.6227499999999999</v>
      </c>
      <c r="O34" s="64">
        <v>2530</v>
      </c>
      <c r="P34" s="65">
        <f>Table224578910112345678910111213141516171819[[#This Row],[PEMBULATAN]]*O34</f>
        <v>11695.557499999999</v>
      </c>
    </row>
    <row r="35" spans="1:16" ht="26.25" customHeight="1" x14ac:dyDescent="0.2">
      <c r="A35" s="14"/>
      <c r="B35" s="14"/>
      <c r="C35" s="73" t="s">
        <v>1680</v>
      </c>
      <c r="D35" s="78" t="s">
        <v>126</v>
      </c>
      <c r="E35" s="13">
        <v>44536</v>
      </c>
      <c r="F35" s="76" t="s">
        <v>127</v>
      </c>
      <c r="G35" s="13">
        <v>44539</v>
      </c>
      <c r="H35" s="77" t="s">
        <v>1278</v>
      </c>
      <c r="I35" s="16">
        <v>45</v>
      </c>
      <c r="J35" s="16">
        <v>35</v>
      </c>
      <c r="K35" s="16">
        <v>12</v>
      </c>
      <c r="L35" s="16">
        <v>7</v>
      </c>
      <c r="M35" s="81">
        <v>4.7249999999999996</v>
      </c>
      <c r="N35" s="96">
        <v>7</v>
      </c>
      <c r="O35" s="64">
        <v>2530</v>
      </c>
      <c r="P35" s="65">
        <f>Table224578910112345678910111213141516171819[[#This Row],[PEMBULATAN]]*O35</f>
        <v>17710</v>
      </c>
    </row>
    <row r="36" spans="1:16" ht="26.25" customHeight="1" x14ac:dyDescent="0.2">
      <c r="A36" s="14"/>
      <c r="B36" s="14"/>
      <c r="C36" s="73" t="s">
        <v>1681</v>
      </c>
      <c r="D36" s="78" t="s">
        <v>126</v>
      </c>
      <c r="E36" s="13">
        <v>44536</v>
      </c>
      <c r="F36" s="76" t="s">
        <v>127</v>
      </c>
      <c r="G36" s="13">
        <v>44539</v>
      </c>
      <c r="H36" s="77" t="s">
        <v>1278</v>
      </c>
      <c r="I36" s="16">
        <v>40</v>
      </c>
      <c r="J36" s="16">
        <v>22</v>
      </c>
      <c r="K36" s="16">
        <v>15</v>
      </c>
      <c r="L36" s="16">
        <v>3</v>
      </c>
      <c r="M36" s="81">
        <v>3.3</v>
      </c>
      <c r="N36" s="96">
        <v>4</v>
      </c>
      <c r="O36" s="64">
        <v>2530</v>
      </c>
      <c r="P36" s="65">
        <f>Table224578910112345678910111213141516171819[[#This Row],[PEMBULATAN]]*O36</f>
        <v>10120</v>
      </c>
    </row>
    <row r="37" spans="1:16" ht="26.25" customHeight="1" x14ac:dyDescent="0.2">
      <c r="A37" s="14"/>
      <c r="B37" s="14"/>
      <c r="C37" s="73" t="s">
        <v>1682</v>
      </c>
      <c r="D37" s="78" t="s">
        <v>126</v>
      </c>
      <c r="E37" s="13">
        <v>44536</v>
      </c>
      <c r="F37" s="76" t="s">
        <v>127</v>
      </c>
      <c r="G37" s="13">
        <v>44539</v>
      </c>
      <c r="H37" s="77" t="s">
        <v>1278</v>
      </c>
      <c r="I37" s="16">
        <v>31</v>
      </c>
      <c r="J37" s="16">
        <v>21</v>
      </c>
      <c r="K37" s="16">
        <v>22</v>
      </c>
      <c r="L37" s="16">
        <v>2</v>
      </c>
      <c r="M37" s="81">
        <v>3.5804999999999998</v>
      </c>
      <c r="N37" s="96">
        <v>3.5804999999999998</v>
      </c>
      <c r="O37" s="64">
        <v>2530</v>
      </c>
      <c r="P37" s="65">
        <f>Table224578910112345678910111213141516171819[[#This Row],[PEMBULATAN]]*O37</f>
        <v>9058.6649999999991</v>
      </c>
    </row>
    <row r="38" spans="1:16" ht="26.25" customHeight="1" x14ac:dyDescent="0.2">
      <c r="A38" s="14"/>
      <c r="B38" s="14"/>
      <c r="C38" s="73" t="s">
        <v>1683</v>
      </c>
      <c r="D38" s="78" t="s">
        <v>126</v>
      </c>
      <c r="E38" s="13">
        <v>44536</v>
      </c>
      <c r="F38" s="76" t="s">
        <v>127</v>
      </c>
      <c r="G38" s="13">
        <v>44539</v>
      </c>
      <c r="H38" s="77" t="s">
        <v>1278</v>
      </c>
      <c r="I38" s="16">
        <v>31</v>
      </c>
      <c r="J38" s="16">
        <v>24</v>
      </c>
      <c r="K38" s="16">
        <v>24</v>
      </c>
      <c r="L38" s="16">
        <v>5</v>
      </c>
      <c r="M38" s="81">
        <v>4.4640000000000004</v>
      </c>
      <c r="N38" s="96">
        <v>6</v>
      </c>
      <c r="O38" s="64">
        <v>2530</v>
      </c>
      <c r="P38" s="65">
        <f>Table224578910112345678910111213141516171819[[#This Row],[PEMBULATAN]]*O38</f>
        <v>15180</v>
      </c>
    </row>
    <row r="39" spans="1:16" ht="26.25" customHeight="1" x14ac:dyDescent="0.2">
      <c r="A39" s="14"/>
      <c r="B39" s="14"/>
      <c r="C39" s="73" t="s">
        <v>1684</v>
      </c>
      <c r="D39" s="78" t="s">
        <v>126</v>
      </c>
      <c r="E39" s="13">
        <v>44536</v>
      </c>
      <c r="F39" s="76" t="s">
        <v>127</v>
      </c>
      <c r="G39" s="13">
        <v>44539</v>
      </c>
      <c r="H39" s="77" t="s">
        <v>1278</v>
      </c>
      <c r="I39" s="16">
        <v>48</v>
      </c>
      <c r="J39" s="16">
        <v>38</v>
      </c>
      <c r="K39" s="16">
        <v>31</v>
      </c>
      <c r="L39" s="16">
        <v>11</v>
      </c>
      <c r="M39" s="81">
        <v>14.135999999999999</v>
      </c>
      <c r="N39" s="96">
        <v>14.135999999999999</v>
      </c>
      <c r="O39" s="64">
        <v>2530</v>
      </c>
      <c r="P39" s="65">
        <f>Table224578910112345678910111213141516171819[[#This Row],[PEMBULATAN]]*O39</f>
        <v>35764.079999999994</v>
      </c>
    </row>
    <row r="40" spans="1:16" ht="26.25" customHeight="1" x14ac:dyDescent="0.2">
      <c r="A40" s="14"/>
      <c r="B40" s="14"/>
      <c r="C40" s="73" t="s">
        <v>1685</v>
      </c>
      <c r="D40" s="78" t="s">
        <v>126</v>
      </c>
      <c r="E40" s="13">
        <v>44536</v>
      </c>
      <c r="F40" s="76" t="s">
        <v>127</v>
      </c>
      <c r="G40" s="13">
        <v>44539</v>
      </c>
      <c r="H40" s="77" t="s">
        <v>1278</v>
      </c>
      <c r="I40" s="16">
        <v>41</v>
      </c>
      <c r="J40" s="16">
        <v>36</v>
      </c>
      <c r="K40" s="16">
        <v>13</v>
      </c>
      <c r="L40" s="16">
        <v>2</v>
      </c>
      <c r="M40" s="81">
        <v>4.7969999999999997</v>
      </c>
      <c r="N40" s="96">
        <v>4.7969999999999997</v>
      </c>
      <c r="O40" s="64">
        <v>2530</v>
      </c>
      <c r="P40" s="65">
        <f>Table224578910112345678910111213141516171819[[#This Row],[PEMBULATAN]]*O40</f>
        <v>12136.41</v>
      </c>
    </row>
    <row r="41" spans="1:16" ht="26.25" customHeight="1" x14ac:dyDescent="0.2">
      <c r="A41" s="14"/>
      <c r="B41" s="14"/>
      <c r="C41" s="73" t="s">
        <v>1686</v>
      </c>
      <c r="D41" s="78" t="s">
        <v>126</v>
      </c>
      <c r="E41" s="13">
        <v>44536</v>
      </c>
      <c r="F41" s="76" t="s">
        <v>127</v>
      </c>
      <c r="G41" s="13">
        <v>44539</v>
      </c>
      <c r="H41" s="77" t="s">
        <v>1278</v>
      </c>
      <c r="I41" s="16">
        <v>26</v>
      </c>
      <c r="J41" s="16">
        <v>26</v>
      </c>
      <c r="K41" s="16">
        <v>48</v>
      </c>
      <c r="L41" s="16">
        <v>2</v>
      </c>
      <c r="M41" s="81">
        <v>8.1120000000000001</v>
      </c>
      <c r="N41" s="96">
        <v>8.1120000000000001</v>
      </c>
      <c r="O41" s="64">
        <v>2530</v>
      </c>
      <c r="P41" s="65">
        <f>Table224578910112345678910111213141516171819[[#This Row],[PEMBULATAN]]*O41</f>
        <v>20523.36</v>
      </c>
    </row>
    <row r="42" spans="1:16" ht="26.25" customHeight="1" x14ac:dyDescent="0.2">
      <c r="A42" s="14"/>
      <c r="B42" s="14"/>
      <c r="C42" s="73" t="s">
        <v>1687</v>
      </c>
      <c r="D42" s="78" t="s">
        <v>126</v>
      </c>
      <c r="E42" s="13">
        <v>44536</v>
      </c>
      <c r="F42" s="76" t="s">
        <v>127</v>
      </c>
      <c r="G42" s="13">
        <v>44539</v>
      </c>
      <c r="H42" s="77" t="s">
        <v>1278</v>
      </c>
      <c r="I42" s="16">
        <v>64</v>
      </c>
      <c r="J42" s="16">
        <v>42</v>
      </c>
      <c r="K42" s="16">
        <v>22</v>
      </c>
      <c r="L42" s="16">
        <v>6</v>
      </c>
      <c r="M42" s="81">
        <v>14.784000000000001</v>
      </c>
      <c r="N42" s="96">
        <v>14.784000000000001</v>
      </c>
      <c r="O42" s="64">
        <v>2530</v>
      </c>
      <c r="P42" s="65">
        <f>Table224578910112345678910111213141516171819[[#This Row],[PEMBULATAN]]*O42</f>
        <v>37403.520000000004</v>
      </c>
    </row>
    <row r="43" spans="1:16" ht="26.25" customHeight="1" x14ac:dyDescent="0.2">
      <c r="A43" s="14"/>
      <c r="B43" s="14"/>
      <c r="C43" s="73" t="s">
        <v>1688</v>
      </c>
      <c r="D43" s="78" t="s">
        <v>126</v>
      </c>
      <c r="E43" s="13">
        <v>44536</v>
      </c>
      <c r="F43" s="76" t="s">
        <v>127</v>
      </c>
      <c r="G43" s="13">
        <v>44539</v>
      </c>
      <c r="H43" s="77" t="s">
        <v>1278</v>
      </c>
      <c r="I43" s="16">
        <v>48</v>
      </c>
      <c r="J43" s="16">
        <v>31</v>
      </c>
      <c r="K43" s="16">
        <v>14</v>
      </c>
      <c r="L43" s="16">
        <v>3</v>
      </c>
      <c r="M43" s="81">
        <v>5.2080000000000002</v>
      </c>
      <c r="N43" s="96">
        <v>5.2080000000000002</v>
      </c>
      <c r="O43" s="64">
        <v>2530</v>
      </c>
      <c r="P43" s="65">
        <f>Table224578910112345678910111213141516171819[[#This Row],[PEMBULATAN]]*O43</f>
        <v>13176.24</v>
      </c>
    </row>
    <row r="44" spans="1:16" ht="26.25" customHeight="1" x14ac:dyDescent="0.2">
      <c r="A44" s="14"/>
      <c r="B44" s="14"/>
      <c r="C44" s="73" t="s">
        <v>1689</v>
      </c>
      <c r="D44" s="78" t="s">
        <v>126</v>
      </c>
      <c r="E44" s="13">
        <v>44536</v>
      </c>
      <c r="F44" s="76" t="s">
        <v>127</v>
      </c>
      <c r="G44" s="13">
        <v>44539</v>
      </c>
      <c r="H44" s="77" t="s">
        <v>1278</v>
      </c>
      <c r="I44" s="16">
        <v>74</v>
      </c>
      <c r="J44" s="16">
        <v>21</v>
      </c>
      <c r="K44" s="16">
        <v>18</v>
      </c>
      <c r="L44" s="16">
        <v>9</v>
      </c>
      <c r="M44" s="81">
        <v>6.9930000000000003</v>
      </c>
      <c r="N44" s="96">
        <v>9</v>
      </c>
      <c r="O44" s="64">
        <v>2530</v>
      </c>
      <c r="P44" s="65">
        <f>Table224578910112345678910111213141516171819[[#This Row],[PEMBULATAN]]*O44</f>
        <v>22770</v>
      </c>
    </row>
    <row r="45" spans="1:16" ht="26.25" customHeight="1" x14ac:dyDescent="0.2">
      <c r="A45" s="14"/>
      <c r="B45" s="14"/>
      <c r="C45" s="73" t="s">
        <v>1690</v>
      </c>
      <c r="D45" s="78" t="s">
        <v>126</v>
      </c>
      <c r="E45" s="13">
        <v>44536</v>
      </c>
      <c r="F45" s="76" t="s">
        <v>127</v>
      </c>
      <c r="G45" s="13">
        <v>44539</v>
      </c>
      <c r="H45" s="77" t="s">
        <v>1278</v>
      </c>
      <c r="I45" s="16">
        <v>51</v>
      </c>
      <c r="J45" s="16">
        <v>40</v>
      </c>
      <c r="K45" s="16">
        <v>25</v>
      </c>
      <c r="L45" s="16">
        <v>6</v>
      </c>
      <c r="M45" s="81">
        <v>12.75</v>
      </c>
      <c r="N45" s="96">
        <v>12.75</v>
      </c>
      <c r="O45" s="64">
        <v>2530</v>
      </c>
      <c r="P45" s="65">
        <f>Table224578910112345678910111213141516171819[[#This Row],[PEMBULATAN]]*O45</f>
        <v>32257.5</v>
      </c>
    </row>
    <row r="46" spans="1:16" ht="26.25" customHeight="1" x14ac:dyDescent="0.2">
      <c r="A46" s="14"/>
      <c r="B46" s="14"/>
      <c r="C46" s="73" t="s">
        <v>1691</v>
      </c>
      <c r="D46" s="78" t="s">
        <v>126</v>
      </c>
      <c r="E46" s="13">
        <v>44536</v>
      </c>
      <c r="F46" s="76" t="s">
        <v>127</v>
      </c>
      <c r="G46" s="13">
        <v>44539</v>
      </c>
      <c r="H46" s="77" t="s">
        <v>1278</v>
      </c>
      <c r="I46" s="16">
        <v>158</v>
      </c>
      <c r="J46" s="16">
        <v>10</v>
      </c>
      <c r="K46" s="16">
        <v>10</v>
      </c>
      <c r="L46" s="16">
        <v>3</v>
      </c>
      <c r="M46" s="81">
        <v>3.95</v>
      </c>
      <c r="N46" s="96">
        <v>3.95</v>
      </c>
      <c r="O46" s="64">
        <v>2530</v>
      </c>
      <c r="P46" s="65">
        <f>Table224578910112345678910111213141516171819[[#This Row],[PEMBULATAN]]*O46</f>
        <v>9993.5</v>
      </c>
    </row>
    <row r="47" spans="1:16" ht="26.25" customHeight="1" x14ac:dyDescent="0.2">
      <c r="A47" s="14"/>
      <c r="B47" s="14"/>
      <c r="C47" s="73" t="s">
        <v>1692</v>
      </c>
      <c r="D47" s="78" t="s">
        <v>126</v>
      </c>
      <c r="E47" s="13">
        <v>44536</v>
      </c>
      <c r="F47" s="76" t="s">
        <v>127</v>
      </c>
      <c r="G47" s="13">
        <v>44539</v>
      </c>
      <c r="H47" s="77" t="s">
        <v>1278</v>
      </c>
      <c r="I47" s="16">
        <v>45</v>
      </c>
      <c r="J47" s="16">
        <v>33</v>
      </c>
      <c r="K47" s="16">
        <v>23</v>
      </c>
      <c r="L47" s="16">
        <v>18</v>
      </c>
      <c r="M47" s="81">
        <v>8.5387500000000003</v>
      </c>
      <c r="N47" s="96">
        <v>18</v>
      </c>
      <c r="O47" s="64">
        <v>2530</v>
      </c>
      <c r="P47" s="65">
        <f>Table224578910112345678910111213141516171819[[#This Row],[PEMBULATAN]]*O47</f>
        <v>45540</v>
      </c>
    </row>
    <row r="48" spans="1:16" ht="26.25" customHeight="1" x14ac:dyDescent="0.2">
      <c r="A48" s="14"/>
      <c r="B48" s="14"/>
      <c r="C48" s="73" t="s">
        <v>1693</v>
      </c>
      <c r="D48" s="78" t="s">
        <v>126</v>
      </c>
      <c r="E48" s="13">
        <v>44536</v>
      </c>
      <c r="F48" s="76" t="s">
        <v>127</v>
      </c>
      <c r="G48" s="13">
        <v>44539</v>
      </c>
      <c r="H48" s="77" t="s">
        <v>1278</v>
      </c>
      <c r="I48" s="16">
        <v>56</v>
      </c>
      <c r="J48" s="16">
        <v>47</v>
      </c>
      <c r="K48" s="16">
        <v>38</v>
      </c>
      <c r="L48" s="16">
        <v>10</v>
      </c>
      <c r="M48" s="81">
        <v>25.004000000000001</v>
      </c>
      <c r="N48" s="96">
        <v>25.004000000000001</v>
      </c>
      <c r="O48" s="64">
        <v>2530</v>
      </c>
      <c r="P48" s="65">
        <f>Table224578910112345678910111213141516171819[[#This Row],[PEMBULATAN]]*O48</f>
        <v>63260.12</v>
      </c>
    </row>
    <row r="49" spans="1:16" ht="26.25" customHeight="1" x14ac:dyDescent="0.2">
      <c r="A49" s="14"/>
      <c r="B49" s="14"/>
      <c r="C49" s="73" t="s">
        <v>1694</v>
      </c>
      <c r="D49" s="78" t="s">
        <v>126</v>
      </c>
      <c r="E49" s="13">
        <v>44536</v>
      </c>
      <c r="F49" s="76" t="s">
        <v>127</v>
      </c>
      <c r="G49" s="13">
        <v>44539</v>
      </c>
      <c r="H49" s="77" t="s">
        <v>1278</v>
      </c>
      <c r="I49" s="16">
        <v>41</v>
      </c>
      <c r="J49" s="16">
        <v>41</v>
      </c>
      <c r="K49" s="16">
        <v>42</v>
      </c>
      <c r="L49" s="16">
        <v>12</v>
      </c>
      <c r="M49" s="81">
        <v>17.650500000000001</v>
      </c>
      <c r="N49" s="96">
        <v>17.650500000000001</v>
      </c>
      <c r="O49" s="64">
        <v>2530</v>
      </c>
      <c r="P49" s="65">
        <f>Table224578910112345678910111213141516171819[[#This Row],[PEMBULATAN]]*O49</f>
        <v>44655.764999999999</v>
      </c>
    </row>
    <row r="50" spans="1:16" ht="26.25" customHeight="1" x14ac:dyDescent="0.2">
      <c r="A50" s="14"/>
      <c r="B50" s="14"/>
      <c r="C50" s="73" t="s">
        <v>1695</v>
      </c>
      <c r="D50" s="78" t="s">
        <v>126</v>
      </c>
      <c r="E50" s="13">
        <v>44536</v>
      </c>
      <c r="F50" s="76" t="s">
        <v>127</v>
      </c>
      <c r="G50" s="13">
        <v>44539</v>
      </c>
      <c r="H50" s="77" t="s">
        <v>1278</v>
      </c>
      <c r="I50" s="16">
        <v>66</v>
      </c>
      <c r="J50" s="16">
        <v>58</v>
      </c>
      <c r="K50" s="16">
        <v>34</v>
      </c>
      <c r="L50" s="16">
        <v>8</v>
      </c>
      <c r="M50" s="81">
        <v>32.537999999999997</v>
      </c>
      <c r="N50" s="96">
        <v>32.537999999999997</v>
      </c>
      <c r="O50" s="64">
        <v>2530</v>
      </c>
      <c r="P50" s="65">
        <f>Table224578910112345678910111213141516171819[[#This Row],[PEMBULATAN]]*O50</f>
        <v>82321.139999999985</v>
      </c>
    </row>
    <row r="51" spans="1:16" ht="26.25" customHeight="1" x14ac:dyDescent="0.2">
      <c r="A51" s="14"/>
      <c r="B51" s="14"/>
      <c r="C51" s="73" t="s">
        <v>1696</v>
      </c>
      <c r="D51" s="78" t="s">
        <v>126</v>
      </c>
      <c r="E51" s="13">
        <v>44536</v>
      </c>
      <c r="F51" s="76" t="s">
        <v>127</v>
      </c>
      <c r="G51" s="13">
        <v>44539</v>
      </c>
      <c r="H51" s="77" t="s">
        <v>1278</v>
      </c>
      <c r="I51" s="16">
        <v>40</v>
      </c>
      <c r="J51" s="16">
        <v>38</v>
      </c>
      <c r="K51" s="16">
        <v>23</v>
      </c>
      <c r="L51" s="16">
        <v>4</v>
      </c>
      <c r="M51" s="81">
        <v>8.74</v>
      </c>
      <c r="N51" s="96">
        <v>8.74</v>
      </c>
      <c r="O51" s="64">
        <v>2530</v>
      </c>
      <c r="P51" s="65">
        <f>Table224578910112345678910111213141516171819[[#This Row],[PEMBULATAN]]*O51</f>
        <v>22112.2</v>
      </c>
    </row>
    <row r="52" spans="1:16" ht="26.25" customHeight="1" x14ac:dyDescent="0.2">
      <c r="A52" s="14"/>
      <c r="B52" s="14"/>
      <c r="C52" s="73" t="s">
        <v>1697</v>
      </c>
      <c r="D52" s="78" t="s">
        <v>126</v>
      </c>
      <c r="E52" s="13">
        <v>44536</v>
      </c>
      <c r="F52" s="76" t="s">
        <v>127</v>
      </c>
      <c r="G52" s="13">
        <v>44539</v>
      </c>
      <c r="H52" s="77" t="s">
        <v>1278</v>
      </c>
      <c r="I52" s="16">
        <v>66</v>
      </c>
      <c r="J52" s="16">
        <v>45</v>
      </c>
      <c r="K52" s="16">
        <v>15</v>
      </c>
      <c r="L52" s="16">
        <v>2</v>
      </c>
      <c r="M52" s="81">
        <v>11.137499999999999</v>
      </c>
      <c r="N52" s="96">
        <v>11.137499999999999</v>
      </c>
      <c r="O52" s="64">
        <v>2530</v>
      </c>
      <c r="P52" s="65">
        <f>Table224578910112345678910111213141516171819[[#This Row],[PEMBULATAN]]*O52</f>
        <v>28177.875</v>
      </c>
    </row>
    <row r="53" spans="1:16" ht="26.25" customHeight="1" x14ac:dyDescent="0.2">
      <c r="A53" s="14"/>
      <c r="B53" s="14"/>
      <c r="C53" s="73" t="s">
        <v>1698</v>
      </c>
      <c r="D53" s="78" t="s">
        <v>126</v>
      </c>
      <c r="E53" s="13">
        <v>44536</v>
      </c>
      <c r="F53" s="76" t="s">
        <v>127</v>
      </c>
      <c r="G53" s="13">
        <v>44539</v>
      </c>
      <c r="H53" s="77" t="s">
        <v>1278</v>
      </c>
      <c r="I53" s="16">
        <v>92</v>
      </c>
      <c r="J53" s="16">
        <v>63</v>
      </c>
      <c r="K53" s="16">
        <v>23</v>
      </c>
      <c r="L53" s="16">
        <v>24</v>
      </c>
      <c r="M53" s="81">
        <v>33.326999999999998</v>
      </c>
      <c r="N53" s="96">
        <v>34</v>
      </c>
      <c r="O53" s="64">
        <v>2530</v>
      </c>
      <c r="P53" s="65">
        <f>Table224578910112345678910111213141516171819[[#This Row],[PEMBULATAN]]*O53</f>
        <v>86020</v>
      </c>
    </row>
    <row r="54" spans="1:16" ht="26.25" customHeight="1" x14ac:dyDescent="0.2">
      <c r="A54" s="14"/>
      <c r="B54" s="14"/>
      <c r="C54" s="73" t="s">
        <v>1699</v>
      </c>
      <c r="D54" s="78" t="s">
        <v>126</v>
      </c>
      <c r="E54" s="13">
        <v>44536</v>
      </c>
      <c r="F54" s="76" t="s">
        <v>127</v>
      </c>
      <c r="G54" s="13">
        <v>44539</v>
      </c>
      <c r="H54" s="77" t="s">
        <v>1278</v>
      </c>
      <c r="I54" s="16">
        <v>92</v>
      </c>
      <c r="J54" s="16">
        <v>53</v>
      </c>
      <c r="K54" s="16">
        <v>26</v>
      </c>
      <c r="L54" s="16">
        <v>30</v>
      </c>
      <c r="M54" s="81">
        <v>31.693999999999999</v>
      </c>
      <c r="N54" s="96">
        <v>31.693999999999999</v>
      </c>
      <c r="O54" s="64">
        <v>2530</v>
      </c>
      <c r="P54" s="65">
        <f>Table224578910112345678910111213141516171819[[#This Row],[PEMBULATAN]]*O54</f>
        <v>80185.819999999992</v>
      </c>
    </row>
    <row r="55" spans="1:16" ht="26.25" customHeight="1" x14ac:dyDescent="0.2">
      <c r="A55" s="14"/>
      <c r="B55" s="14"/>
      <c r="C55" s="73" t="s">
        <v>1700</v>
      </c>
      <c r="D55" s="78" t="s">
        <v>126</v>
      </c>
      <c r="E55" s="13">
        <v>44536</v>
      </c>
      <c r="F55" s="76" t="s">
        <v>127</v>
      </c>
      <c r="G55" s="13">
        <v>44539</v>
      </c>
      <c r="H55" s="77" t="s">
        <v>1278</v>
      </c>
      <c r="I55" s="16">
        <v>53</v>
      </c>
      <c r="J55" s="16">
        <v>36</v>
      </c>
      <c r="K55" s="16">
        <v>26</v>
      </c>
      <c r="L55" s="16">
        <v>11</v>
      </c>
      <c r="M55" s="81">
        <v>12.401999999999999</v>
      </c>
      <c r="N55" s="96">
        <v>13</v>
      </c>
      <c r="O55" s="64">
        <v>2530</v>
      </c>
      <c r="P55" s="65">
        <f>Table224578910112345678910111213141516171819[[#This Row],[PEMBULATAN]]*O55</f>
        <v>32890</v>
      </c>
    </row>
    <row r="56" spans="1:16" ht="26.25" customHeight="1" x14ac:dyDescent="0.2">
      <c r="A56" s="14"/>
      <c r="B56" s="14"/>
      <c r="C56" s="73" t="s">
        <v>1701</v>
      </c>
      <c r="D56" s="78" t="s">
        <v>126</v>
      </c>
      <c r="E56" s="13">
        <v>44536</v>
      </c>
      <c r="F56" s="76" t="s">
        <v>127</v>
      </c>
      <c r="G56" s="13">
        <v>44539</v>
      </c>
      <c r="H56" s="77" t="s">
        <v>1278</v>
      </c>
      <c r="I56" s="16">
        <v>57</v>
      </c>
      <c r="J56" s="16">
        <v>38</v>
      </c>
      <c r="K56" s="16">
        <v>27</v>
      </c>
      <c r="L56" s="16">
        <v>6</v>
      </c>
      <c r="M56" s="81">
        <v>14.6205</v>
      </c>
      <c r="N56" s="96">
        <v>14.6205</v>
      </c>
      <c r="O56" s="64">
        <v>2530</v>
      </c>
      <c r="P56" s="65">
        <f>Table224578910112345678910111213141516171819[[#This Row],[PEMBULATAN]]*O56</f>
        <v>36989.864999999998</v>
      </c>
    </row>
    <row r="57" spans="1:16" ht="26.25" customHeight="1" x14ac:dyDescent="0.2">
      <c r="A57" s="14"/>
      <c r="B57" s="14"/>
      <c r="C57" s="73" t="s">
        <v>1702</v>
      </c>
      <c r="D57" s="78" t="s">
        <v>126</v>
      </c>
      <c r="E57" s="13">
        <v>44536</v>
      </c>
      <c r="F57" s="76" t="s">
        <v>127</v>
      </c>
      <c r="G57" s="13">
        <v>44539</v>
      </c>
      <c r="H57" s="77" t="s">
        <v>1278</v>
      </c>
      <c r="I57" s="16">
        <v>58</v>
      </c>
      <c r="J57" s="16">
        <v>41</v>
      </c>
      <c r="K57" s="16">
        <v>41</v>
      </c>
      <c r="L57" s="16">
        <v>20</v>
      </c>
      <c r="M57" s="81">
        <v>24.374500000000001</v>
      </c>
      <c r="N57" s="96">
        <v>25</v>
      </c>
      <c r="O57" s="64">
        <v>2530</v>
      </c>
      <c r="P57" s="65">
        <f>Table224578910112345678910111213141516171819[[#This Row],[PEMBULATAN]]*O57</f>
        <v>63250</v>
      </c>
    </row>
    <row r="58" spans="1:16" ht="26.25" customHeight="1" x14ac:dyDescent="0.2">
      <c r="A58" s="14"/>
      <c r="B58" s="14"/>
      <c r="C58" s="73" t="s">
        <v>1703</v>
      </c>
      <c r="D58" s="78" t="s">
        <v>126</v>
      </c>
      <c r="E58" s="13">
        <v>44536</v>
      </c>
      <c r="F58" s="76" t="s">
        <v>127</v>
      </c>
      <c r="G58" s="13">
        <v>44539</v>
      </c>
      <c r="H58" s="77" t="s">
        <v>1278</v>
      </c>
      <c r="I58" s="16">
        <v>92</v>
      </c>
      <c r="J58" s="16">
        <v>50</v>
      </c>
      <c r="K58" s="16">
        <v>25</v>
      </c>
      <c r="L58" s="16">
        <v>31</v>
      </c>
      <c r="M58" s="81">
        <v>28.75</v>
      </c>
      <c r="N58" s="96">
        <v>31</v>
      </c>
      <c r="O58" s="64">
        <v>2530</v>
      </c>
      <c r="P58" s="65">
        <f>Table224578910112345678910111213141516171819[[#This Row],[PEMBULATAN]]*O58</f>
        <v>78430</v>
      </c>
    </row>
    <row r="59" spans="1:16" ht="26.25" customHeight="1" x14ac:dyDescent="0.2">
      <c r="A59" s="14"/>
      <c r="B59" s="14"/>
      <c r="C59" s="73" t="s">
        <v>1704</v>
      </c>
      <c r="D59" s="78" t="s">
        <v>126</v>
      </c>
      <c r="E59" s="13">
        <v>44536</v>
      </c>
      <c r="F59" s="76" t="s">
        <v>127</v>
      </c>
      <c r="G59" s="13">
        <v>44539</v>
      </c>
      <c r="H59" s="77" t="s">
        <v>1278</v>
      </c>
      <c r="I59" s="16">
        <v>42</v>
      </c>
      <c r="J59" s="16">
        <v>32</v>
      </c>
      <c r="K59" s="16">
        <v>15</v>
      </c>
      <c r="L59" s="16">
        <v>3</v>
      </c>
      <c r="M59" s="81">
        <v>5.04</v>
      </c>
      <c r="N59" s="96">
        <v>5.04</v>
      </c>
      <c r="O59" s="64">
        <v>2530</v>
      </c>
      <c r="P59" s="65">
        <f>Table224578910112345678910111213141516171819[[#This Row],[PEMBULATAN]]*O59</f>
        <v>12751.2</v>
      </c>
    </row>
    <row r="60" spans="1:16" ht="26.25" customHeight="1" x14ac:dyDescent="0.2">
      <c r="A60" s="14"/>
      <c r="B60" s="14"/>
      <c r="C60" s="73" t="s">
        <v>1705</v>
      </c>
      <c r="D60" s="78" t="s">
        <v>126</v>
      </c>
      <c r="E60" s="13">
        <v>44536</v>
      </c>
      <c r="F60" s="76" t="s">
        <v>127</v>
      </c>
      <c r="G60" s="13">
        <v>44539</v>
      </c>
      <c r="H60" s="77" t="s">
        <v>1278</v>
      </c>
      <c r="I60" s="16">
        <v>34</v>
      </c>
      <c r="J60" s="16">
        <v>34</v>
      </c>
      <c r="K60" s="16">
        <v>38</v>
      </c>
      <c r="L60" s="16">
        <v>5</v>
      </c>
      <c r="M60" s="81">
        <v>10.981999999999999</v>
      </c>
      <c r="N60" s="96">
        <v>10.981999999999999</v>
      </c>
      <c r="O60" s="64">
        <v>2530</v>
      </c>
      <c r="P60" s="65">
        <f>Table224578910112345678910111213141516171819[[#This Row],[PEMBULATAN]]*O60</f>
        <v>27784.46</v>
      </c>
    </row>
    <row r="61" spans="1:16" ht="26.25" customHeight="1" x14ac:dyDescent="0.2">
      <c r="A61" s="14"/>
      <c r="B61" s="14"/>
      <c r="C61" s="73" t="s">
        <v>1706</v>
      </c>
      <c r="D61" s="78" t="s">
        <v>126</v>
      </c>
      <c r="E61" s="13">
        <v>44536</v>
      </c>
      <c r="F61" s="76" t="s">
        <v>127</v>
      </c>
      <c r="G61" s="13">
        <v>44539</v>
      </c>
      <c r="H61" s="77" t="s">
        <v>1278</v>
      </c>
      <c r="I61" s="16">
        <v>121</v>
      </c>
      <c r="J61" s="16">
        <v>12</v>
      </c>
      <c r="K61" s="16">
        <v>8</v>
      </c>
      <c r="L61" s="16">
        <v>3</v>
      </c>
      <c r="M61" s="81">
        <v>2.9039999999999999</v>
      </c>
      <c r="N61" s="96">
        <v>3</v>
      </c>
      <c r="O61" s="64">
        <v>2530</v>
      </c>
      <c r="P61" s="65">
        <f>Table224578910112345678910111213141516171819[[#This Row],[PEMBULATAN]]*O61</f>
        <v>7590</v>
      </c>
    </row>
    <row r="62" spans="1:16" ht="26.25" customHeight="1" x14ac:dyDescent="0.2">
      <c r="A62" s="14"/>
      <c r="B62" s="14"/>
      <c r="C62" s="73" t="s">
        <v>1707</v>
      </c>
      <c r="D62" s="78" t="s">
        <v>126</v>
      </c>
      <c r="E62" s="13">
        <v>44536</v>
      </c>
      <c r="F62" s="76" t="s">
        <v>127</v>
      </c>
      <c r="G62" s="13">
        <v>44539</v>
      </c>
      <c r="H62" s="77" t="s">
        <v>1278</v>
      </c>
      <c r="I62" s="16">
        <v>54</v>
      </c>
      <c r="J62" s="16">
        <v>34</v>
      </c>
      <c r="K62" s="16">
        <v>32</v>
      </c>
      <c r="L62" s="16">
        <v>8</v>
      </c>
      <c r="M62" s="81">
        <v>14.688000000000001</v>
      </c>
      <c r="N62" s="96">
        <v>14.688000000000001</v>
      </c>
      <c r="O62" s="64">
        <v>2530</v>
      </c>
      <c r="P62" s="65">
        <f>Table224578910112345678910111213141516171819[[#This Row],[PEMBULATAN]]*O62</f>
        <v>37160.639999999999</v>
      </c>
    </row>
    <row r="63" spans="1:16" ht="26.25" customHeight="1" x14ac:dyDescent="0.2">
      <c r="A63" s="14"/>
      <c r="B63" s="14"/>
      <c r="C63" s="73" t="s">
        <v>1708</v>
      </c>
      <c r="D63" s="78" t="s">
        <v>126</v>
      </c>
      <c r="E63" s="13">
        <v>44536</v>
      </c>
      <c r="F63" s="76" t="s">
        <v>127</v>
      </c>
      <c r="G63" s="13">
        <v>44539</v>
      </c>
      <c r="H63" s="77" t="s">
        <v>1278</v>
      </c>
      <c r="I63" s="16">
        <v>35</v>
      </c>
      <c r="J63" s="16">
        <v>35</v>
      </c>
      <c r="K63" s="16">
        <v>34</v>
      </c>
      <c r="L63" s="16">
        <v>5</v>
      </c>
      <c r="M63" s="81">
        <v>10.4125</v>
      </c>
      <c r="N63" s="96">
        <v>11</v>
      </c>
      <c r="O63" s="64">
        <v>2530</v>
      </c>
      <c r="P63" s="65">
        <f>Table224578910112345678910111213141516171819[[#This Row],[PEMBULATAN]]*O63</f>
        <v>27830</v>
      </c>
    </row>
    <row r="64" spans="1:16" ht="26.25" customHeight="1" x14ac:dyDescent="0.2">
      <c r="A64" s="14"/>
      <c r="B64" s="14"/>
      <c r="C64" s="73" t="s">
        <v>1709</v>
      </c>
      <c r="D64" s="78" t="s">
        <v>126</v>
      </c>
      <c r="E64" s="13">
        <v>44536</v>
      </c>
      <c r="F64" s="76" t="s">
        <v>127</v>
      </c>
      <c r="G64" s="13">
        <v>44539</v>
      </c>
      <c r="H64" s="77" t="s">
        <v>1278</v>
      </c>
      <c r="I64" s="16">
        <v>80</v>
      </c>
      <c r="J64" s="16">
        <v>78</v>
      </c>
      <c r="K64" s="16">
        <v>23</v>
      </c>
      <c r="L64" s="16">
        <v>20</v>
      </c>
      <c r="M64" s="81">
        <v>35.880000000000003</v>
      </c>
      <c r="N64" s="96">
        <v>35.880000000000003</v>
      </c>
      <c r="O64" s="64">
        <v>2530</v>
      </c>
      <c r="P64" s="65">
        <f>Table224578910112345678910111213141516171819[[#This Row],[PEMBULATAN]]*O64</f>
        <v>90776.400000000009</v>
      </c>
    </row>
    <row r="65" spans="1:16" ht="26.25" customHeight="1" x14ac:dyDescent="0.2">
      <c r="A65" s="14"/>
      <c r="B65" s="14"/>
      <c r="C65" s="73" t="s">
        <v>1710</v>
      </c>
      <c r="D65" s="78" t="s">
        <v>126</v>
      </c>
      <c r="E65" s="13">
        <v>44536</v>
      </c>
      <c r="F65" s="76" t="s">
        <v>127</v>
      </c>
      <c r="G65" s="13">
        <v>44539</v>
      </c>
      <c r="H65" s="77" t="s">
        <v>1278</v>
      </c>
      <c r="I65" s="16">
        <v>40</v>
      </c>
      <c r="J65" s="16">
        <v>31</v>
      </c>
      <c r="K65" s="16">
        <v>17</v>
      </c>
      <c r="L65" s="16">
        <v>2</v>
      </c>
      <c r="M65" s="81">
        <v>5.27</v>
      </c>
      <c r="N65" s="96">
        <v>5.27</v>
      </c>
      <c r="O65" s="64">
        <v>2530</v>
      </c>
      <c r="P65" s="65">
        <f>Table224578910112345678910111213141516171819[[#This Row],[PEMBULATAN]]*O65</f>
        <v>13333.099999999999</v>
      </c>
    </row>
    <row r="66" spans="1:16" ht="26.25" customHeight="1" x14ac:dyDescent="0.2">
      <c r="A66" s="14"/>
      <c r="B66" s="14"/>
      <c r="C66" s="73" t="s">
        <v>1711</v>
      </c>
      <c r="D66" s="78" t="s">
        <v>126</v>
      </c>
      <c r="E66" s="13">
        <v>44536</v>
      </c>
      <c r="F66" s="76" t="s">
        <v>127</v>
      </c>
      <c r="G66" s="13">
        <v>44539</v>
      </c>
      <c r="H66" s="77" t="s">
        <v>1278</v>
      </c>
      <c r="I66" s="16">
        <v>92</v>
      </c>
      <c r="J66" s="16">
        <v>32</v>
      </c>
      <c r="K66" s="16">
        <v>25</v>
      </c>
      <c r="L66" s="16">
        <v>15</v>
      </c>
      <c r="M66" s="81">
        <v>18.399999999999999</v>
      </c>
      <c r="N66" s="96">
        <v>19</v>
      </c>
      <c r="O66" s="64">
        <v>2530</v>
      </c>
      <c r="P66" s="65">
        <f>Table224578910112345678910111213141516171819[[#This Row],[PEMBULATAN]]*O66</f>
        <v>48070</v>
      </c>
    </row>
    <row r="67" spans="1:16" ht="26.25" customHeight="1" x14ac:dyDescent="0.2">
      <c r="A67" s="14"/>
      <c r="B67" s="97"/>
      <c r="C67" s="73" t="s">
        <v>1712</v>
      </c>
      <c r="D67" s="78" t="s">
        <v>126</v>
      </c>
      <c r="E67" s="13">
        <v>44536</v>
      </c>
      <c r="F67" s="76" t="s">
        <v>127</v>
      </c>
      <c r="G67" s="13">
        <v>44539</v>
      </c>
      <c r="H67" s="77" t="s">
        <v>1278</v>
      </c>
      <c r="I67" s="16">
        <v>35</v>
      </c>
      <c r="J67" s="16">
        <v>35</v>
      </c>
      <c r="K67" s="16">
        <v>28</v>
      </c>
      <c r="L67" s="16">
        <v>14</v>
      </c>
      <c r="M67" s="81">
        <v>8.5749999999999993</v>
      </c>
      <c r="N67" s="96">
        <v>14</v>
      </c>
      <c r="O67" s="64">
        <v>2530</v>
      </c>
      <c r="P67" s="65">
        <f>Table224578910112345678910111213141516171819[[#This Row],[PEMBULATAN]]*O67</f>
        <v>35420</v>
      </c>
    </row>
    <row r="68" spans="1:16" ht="26.25" customHeight="1" x14ac:dyDescent="0.2">
      <c r="A68" s="14"/>
      <c r="B68" s="14" t="s">
        <v>1713</v>
      </c>
      <c r="C68" s="73" t="s">
        <v>1714</v>
      </c>
      <c r="D68" s="78" t="s">
        <v>126</v>
      </c>
      <c r="E68" s="13">
        <v>44536</v>
      </c>
      <c r="F68" s="76" t="s">
        <v>127</v>
      </c>
      <c r="G68" s="13">
        <v>44539</v>
      </c>
      <c r="H68" s="77" t="s">
        <v>1278</v>
      </c>
      <c r="I68" s="16">
        <v>52</v>
      </c>
      <c r="J68" s="16">
        <v>16</v>
      </c>
      <c r="K68" s="16">
        <v>10</v>
      </c>
      <c r="L68" s="16">
        <v>2</v>
      </c>
      <c r="M68" s="81">
        <v>2.08</v>
      </c>
      <c r="N68" s="96">
        <v>2.08</v>
      </c>
      <c r="O68" s="64">
        <v>2530</v>
      </c>
      <c r="P68" s="65">
        <f>Table224578910112345678910111213141516171819[[#This Row],[PEMBULATAN]]*O68</f>
        <v>5262.4000000000005</v>
      </c>
    </row>
    <row r="69" spans="1:16" ht="26.25" customHeight="1" x14ac:dyDescent="0.2">
      <c r="A69" s="14"/>
      <c r="B69" s="14"/>
      <c r="C69" s="73" t="s">
        <v>1715</v>
      </c>
      <c r="D69" s="78" t="s">
        <v>126</v>
      </c>
      <c r="E69" s="13">
        <v>44536</v>
      </c>
      <c r="F69" s="76" t="s">
        <v>127</v>
      </c>
      <c r="G69" s="13">
        <v>44539</v>
      </c>
      <c r="H69" s="77" t="s">
        <v>1278</v>
      </c>
      <c r="I69" s="16">
        <v>26</v>
      </c>
      <c r="J69" s="16">
        <v>22</v>
      </c>
      <c r="K69" s="16">
        <v>3</v>
      </c>
      <c r="L69" s="16">
        <v>1</v>
      </c>
      <c r="M69" s="81">
        <v>0.42899999999999999</v>
      </c>
      <c r="N69" s="96">
        <v>2</v>
      </c>
      <c r="O69" s="64">
        <v>2530</v>
      </c>
      <c r="P69" s="65">
        <f>Table224578910112345678910111213141516171819[[#This Row],[PEMBULATAN]]*O69</f>
        <v>5060</v>
      </c>
    </row>
    <row r="70" spans="1:16" ht="26.25" customHeight="1" x14ac:dyDescent="0.2">
      <c r="A70" s="14"/>
      <c r="B70" s="14"/>
      <c r="C70" s="73" t="s">
        <v>1716</v>
      </c>
      <c r="D70" s="78" t="s">
        <v>126</v>
      </c>
      <c r="E70" s="13">
        <v>44536</v>
      </c>
      <c r="F70" s="76" t="s">
        <v>127</v>
      </c>
      <c r="G70" s="13">
        <v>44539</v>
      </c>
      <c r="H70" s="77" t="s">
        <v>1278</v>
      </c>
      <c r="I70" s="16">
        <v>55</v>
      </c>
      <c r="J70" s="16">
        <v>33</v>
      </c>
      <c r="K70" s="16">
        <v>12</v>
      </c>
      <c r="L70" s="16">
        <v>5</v>
      </c>
      <c r="M70" s="81">
        <v>5.4450000000000003</v>
      </c>
      <c r="N70" s="96">
        <v>6</v>
      </c>
      <c r="O70" s="64">
        <v>2530</v>
      </c>
      <c r="P70" s="65">
        <f>Table224578910112345678910111213141516171819[[#This Row],[PEMBULATAN]]*O70</f>
        <v>15180</v>
      </c>
    </row>
    <row r="71" spans="1:16" ht="26.25" customHeight="1" x14ac:dyDescent="0.2">
      <c r="A71" s="14"/>
      <c r="B71" s="14"/>
      <c r="C71" s="73" t="s">
        <v>1717</v>
      </c>
      <c r="D71" s="78" t="s">
        <v>126</v>
      </c>
      <c r="E71" s="13">
        <v>44536</v>
      </c>
      <c r="F71" s="76" t="s">
        <v>127</v>
      </c>
      <c r="G71" s="13">
        <v>44539</v>
      </c>
      <c r="H71" s="77" t="s">
        <v>1278</v>
      </c>
      <c r="I71" s="16">
        <v>48</v>
      </c>
      <c r="J71" s="16">
        <v>46</v>
      </c>
      <c r="K71" s="16">
        <v>16</v>
      </c>
      <c r="L71" s="16">
        <v>5</v>
      </c>
      <c r="M71" s="81">
        <v>8.8320000000000007</v>
      </c>
      <c r="N71" s="96">
        <v>8.8320000000000007</v>
      </c>
      <c r="O71" s="64">
        <v>2530</v>
      </c>
      <c r="P71" s="65">
        <f>Table224578910112345678910111213141516171819[[#This Row],[PEMBULATAN]]*O71</f>
        <v>22344.960000000003</v>
      </c>
    </row>
    <row r="72" spans="1:16" ht="26.25" customHeight="1" x14ac:dyDescent="0.2">
      <c r="A72" s="14"/>
      <c r="B72" s="97"/>
      <c r="C72" s="73" t="s">
        <v>1718</v>
      </c>
      <c r="D72" s="78" t="s">
        <v>126</v>
      </c>
      <c r="E72" s="13">
        <v>44536</v>
      </c>
      <c r="F72" s="76" t="s">
        <v>127</v>
      </c>
      <c r="G72" s="13">
        <v>44539</v>
      </c>
      <c r="H72" s="77" t="s">
        <v>1278</v>
      </c>
      <c r="I72" s="16">
        <v>41</v>
      </c>
      <c r="J72" s="16">
        <v>21</v>
      </c>
      <c r="K72" s="16">
        <v>21</v>
      </c>
      <c r="L72" s="16">
        <v>9</v>
      </c>
      <c r="M72" s="81">
        <v>4.5202499999999999</v>
      </c>
      <c r="N72" s="96">
        <v>9</v>
      </c>
      <c r="O72" s="64">
        <v>2530</v>
      </c>
      <c r="P72" s="65">
        <f>Table224578910112345678910111213141516171819[[#This Row],[PEMBULATAN]]*O72</f>
        <v>22770</v>
      </c>
    </row>
    <row r="73" spans="1:16" ht="26.25" customHeight="1" x14ac:dyDescent="0.2">
      <c r="A73" s="14"/>
      <c r="B73" s="14" t="s">
        <v>1719</v>
      </c>
      <c r="C73" s="73" t="s">
        <v>1720</v>
      </c>
      <c r="D73" s="78" t="s">
        <v>126</v>
      </c>
      <c r="E73" s="13">
        <v>44536</v>
      </c>
      <c r="F73" s="76" t="s">
        <v>127</v>
      </c>
      <c r="G73" s="13">
        <v>44539</v>
      </c>
      <c r="H73" s="77" t="s">
        <v>1278</v>
      </c>
      <c r="I73" s="16">
        <v>42</v>
      </c>
      <c r="J73" s="16">
        <v>40</v>
      </c>
      <c r="K73" s="16">
        <v>25</v>
      </c>
      <c r="L73" s="16">
        <v>3</v>
      </c>
      <c r="M73" s="81">
        <v>10.5</v>
      </c>
      <c r="N73" s="96">
        <v>11</v>
      </c>
      <c r="O73" s="64">
        <v>2530</v>
      </c>
      <c r="P73" s="65">
        <f>Table224578910112345678910111213141516171819[[#This Row],[PEMBULATAN]]*O73</f>
        <v>27830</v>
      </c>
    </row>
    <row r="74" spans="1:16" ht="26.25" customHeight="1" x14ac:dyDescent="0.2">
      <c r="A74" s="14"/>
      <c r="B74" s="14"/>
      <c r="C74" s="73" t="s">
        <v>1721</v>
      </c>
      <c r="D74" s="78" t="s">
        <v>126</v>
      </c>
      <c r="E74" s="13">
        <v>44536</v>
      </c>
      <c r="F74" s="76" t="s">
        <v>127</v>
      </c>
      <c r="G74" s="13">
        <v>44539</v>
      </c>
      <c r="H74" s="77" t="s">
        <v>1278</v>
      </c>
      <c r="I74" s="16">
        <v>39</v>
      </c>
      <c r="J74" s="16">
        <v>39</v>
      </c>
      <c r="K74" s="16">
        <v>28</v>
      </c>
      <c r="L74" s="16">
        <v>21</v>
      </c>
      <c r="M74" s="81">
        <v>10.647</v>
      </c>
      <c r="N74" s="96">
        <v>21</v>
      </c>
      <c r="O74" s="64">
        <v>2530</v>
      </c>
      <c r="P74" s="65">
        <f>Table224578910112345678910111213141516171819[[#This Row],[PEMBULATAN]]*O74</f>
        <v>53130</v>
      </c>
    </row>
    <row r="75" spans="1:16" ht="26.25" customHeight="1" x14ac:dyDescent="0.2">
      <c r="A75" s="14"/>
      <c r="B75" s="97"/>
      <c r="C75" s="73" t="s">
        <v>1722</v>
      </c>
      <c r="D75" s="78" t="s">
        <v>126</v>
      </c>
      <c r="E75" s="13">
        <v>44536</v>
      </c>
      <c r="F75" s="76" t="s">
        <v>127</v>
      </c>
      <c r="G75" s="13">
        <v>44539</v>
      </c>
      <c r="H75" s="77" t="s">
        <v>1278</v>
      </c>
      <c r="I75" s="16">
        <v>39</v>
      </c>
      <c r="J75" s="16">
        <v>39</v>
      </c>
      <c r="K75" s="16">
        <v>28</v>
      </c>
      <c r="L75" s="16">
        <v>21</v>
      </c>
      <c r="M75" s="81">
        <v>10.647</v>
      </c>
      <c r="N75" s="96">
        <v>21</v>
      </c>
      <c r="O75" s="64">
        <v>2530</v>
      </c>
      <c r="P75" s="65">
        <f>Table224578910112345678910111213141516171819[[#This Row],[PEMBULATAN]]*O75</f>
        <v>53130</v>
      </c>
    </row>
    <row r="76" spans="1:16" ht="26.25" customHeight="1" x14ac:dyDescent="0.2">
      <c r="A76" s="14"/>
      <c r="B76" s="14" t="s">
        <v>1723</v>
      </c>
      <c r="C76" s="73" t="s">
        <v>1724</v>
      </c>
      <c r="D76" s="78" t="s">
        <v>126</v>
      </c>
      <c r="E76" s="13">
        <v>44536</v>
      </c>
      <c r="F76" s="76" t="s">
        <v>127</v>
      </c>
      <c r="G76" s="13">
        <v>44539</v>
      </c>
      <c r="H76" s="77" t="s">
        <v>1278</v>
      </c>
      <c r="I76" s="16">
        <v>61</v>
      </c>
      <c r="J76" s="16">
        <v>41</v>
      </c>
      <c r="K76" s="16">
        <v>74</v>
      </c>
      <c r="L76" s="16">
        <v>31</v>
      </c>
      <c r="M76" s="81">
        <v>46.268500000000003</v>
      </c>
      <c r="N76" s="96">
        <v>46.268500000000003</v>
      </c>
      <c r="O76" s="64">
        <v>2530</v>
      </c>
      <c r="P76" s="65">
        <f>Table224578910112345678910111213141516171819[[#This Row],[PEMBULATAN]]*O76</f>
        <v>117059.30500000001</v>
      </c>
    </row>
    <row r="77" spans="1:16" ht="26.25" customHeight="1" x14ac:dyDescent="0.2">
      <c r="A77" s="14"/>
      <c r="B77" s="14"/>
      <c r="C77" s="73" t="s">
        <v>1725</v>
      </c>
      <c r="D77" s="78" t="s">
        <v>126</v>
      </c>
      <c r="E77" s="13">
        <v>44536</v>
      </c>
      <c r="F77" s="76" t="s">
        <v>127</v>
      </c>
      <c r="G77" s="13">
        <v>44539</v>
      </c>
      <c r="H77" s="77" t="s">
        <v>1278</v>
      </c>
      <c r="I77" s="16">
        <v>61</v>
      </c>
      <c r="J77" s="16">
        <v>41</v>
      </c>
      <c r="K77" s="16">
        <v>74</v>
      </c>
      <c r="L77" s="16">
        <v>31</v>
      </c>
      <c r="M77" s="81">
        <v>46.268500000000003</v>
      </c>
      <c r="N77" s="96">
        <v>46.268500000000003</v>
      </c>
      <c r="O77" s="64">
        <v>2530</v>
      </c>
      <c r="P77" s="65">
        <f>Table224578910112345678910111213141516171819[[#This Row],[PEMBULATAN]]*O77</f>
        <v>117059.30500000001</v>
      </c>
    </row>
    <row r="78" spans="1:16" ht="26.25" customHeight="1" x14ac:dyDescent="0.2">
      <c r="A78" s="14"/>
      <c r="B78" s="14"/>
      <c r="C78" s="73" t="s">
        <v>1726</v>
      </c>
      <c r="D78" s="78" t="s">
        <v>126</v>
      </c>
      <c r="E78" s="13">
        <v>44536</v>
      </c>
      <c r="F78" s="76" t="s">
        <v>127</v>
      </c>
      <c r="G78" s="13">
        <v>44539</v>
      </c>
      <c r="H78" s="77" t="s">
        <v>1278</v>
      </c>
      <c r="I78" s="16">
        <v>61</v>
      </c>
      <c r="J78" s="16">
        <v>41</v>
      </c>
      <c r="K78" s="16">
        <v>74</v>
      </c>
      <c r="L78" s="16">
        <v>31</v>
      </c>
      <c r="M78" s="81">
        <v>46.268500000000003</v>
      </c>
      <c r="N78" s="96">
        <v>46.268500000000003</v>
      </c>
      <c r="O78" s="64">
        <v>2530</v>
      </c>
      <c r="P78" s="65">
        <f>Table224578910112345678910111213141516171819[[#This Row],[PEMBULATAN]]*O78</f>
        <v>117059.30500000001</v>
      </c>
    </row>
    <row r="79" spans="1:16" ht="26.25" customHeight="1" x14ac:dyDescent="0.2">
      <c r="A79" s="14"/>
      <c r="B79" s="14"/>
      <c r="C79" s="73" t="s">
        <v>1727</v>
      </c>
      <c r="D79" s="78" t="s">
        <v>126</v>
      </c>
      <c r="E79" s="13">
        <v>44536</v>
      </c>
      <c r="F79" s="76" t="s">
        <v>127</v>
      </c>
      <c r="G79" s="13">
        <v>44539</v>
      </c>
      <c r="H79" s="77" t="s">
        <v>1278</v>
      </c>
      <c r="I79" s="16">
        <v>61</v>
      </c>
      <c r="J79" s="16">
        <v>41</v>
      </c>
      <c r="K79" s="16">
        <v>74</v>
      </c>
      <c r="L79" s="16">
        <v>31</v>
      </c>
      <c r="M79" s="81">
        <v>46.268500000000003</v>
      </c>
      <c r="N79" s="96">
        <v>46.268500000000003</v>
      </c>
      <c r="O79" s="64">
        <v>2530</v>
      </c>
      <c r="P79" s="65">
        <f>Table224578910112345678910111213141516171819[[#This Row],[PEMBULATAN]]*O79</f>
        <v>117059.30500000001</v>
      </c>
    </row>
    <row r="80" spans="1:16" ht="26.25" customHeight="1" x14ac:dyDescent="0.2">
      <c r="A80" s="14"/>
      <c r="B80" s="14"/>
      <c r="C80" s="73" t="s">
        <v>1728</v>
      </c>
      <c r="D80" s="78" t="s">
        <v>126</v>
      </c>
      <c r="E80" s="13">
        <v>44536</v>
      </c>
      <c r="F80" s="76" t="s">
        <v>127</v>
      </c>
      <c r="G80" s="13">
        <v>44539</v>
      </c>
      <c r="H80" s="77" t="s">
        <v>1278</v>
      </c>
      <c r="I80" s="16">
        <v>61</v>
      </c>
      <c r="J80" s="16">
        <v>41</v>
      </c>
      <c r="K80" s="16">
        <v>74</v>
      </c>
      <c r="L80" s="16">
        <v>31</v>
      </c>
      <c r="M80" s="81">
        <v>46.268500000000003</v>
      </c>
      <c r="N80" s="96">
        <v>46.268500000000003</v>
      </c>
      <c r="O80" s="64">
        <v>2530</v>
      </c>
      <c r="P80" s="65">
        <f>Table224578910112345678910111213141516171819[[#This Row],[PEMBULATAN]]*O80</f>
        <v>117059.30500000001</v>
      </c>
    </row>
    <row r="81" spans="1:16" ht="26.25" customHeight="1" x14ac:dyDescent="0.2">
      <c r="A81" s="14"/>
      <c r="B81" s="14"/>
      <c r="C81" s="73" t="s">
        <v>1729</v>
      </c>
      <c r="D81" s="78" t="s">
        <v>126</v>
      </c>
      <c r="E81" s="13">
        <v>44536</v>
      </c>
      <c r="F81" s="76" t="s">
        <v>127</v>
      </c>
      <c r="G81" s="13">
        <v>44539</v>
      </c>
      <c r="H81" s="77" t="s">
        <v>1278</v>
      </c>
      <c r="I81" s="16">
        <v>61</v>
      </c>
      <c r="J81" s="16">
        <v>41</v>
      </c>
      <c r="K81" s="16">
        <v>74</v>
      </c>
      <c r="L81" s="16">
        <v>31</v>
      </c>
      <c r="M81" s="81">
        <v>46.268500000000003</v>
      </c>
      <c r="N81" s="96">
        <v>46.268500000000003</v>
      </c>
      <c r="O81" s="64">
        <v>2530</v>
      </c>
      <c r="P81" s="65">
        <f>Table224578910112345678910111213141516171819[[#This Row],[PEMBULATAN]]*O81</f>
        <v>117059.30500000001</v>
      </c>
    </row>
    <row r="82" spans="1:16" ht="26.25" customHeight="1" x14ac:dyDescent="0.2">
      <c r="A82" s="14"/>
      <c r="B82" s="14"/>
      <c r="C82" s="73" t="s">
        <v>1730</v>
      </c>
      <c r="D82" s="78" t="s">
        <v>126</v>
      </c>
      <c r="E82" s="13">
        <v>44536</v>
      </c>
      <c r="F82" s="76" t="s">
        <v>127</v>
      </c>
      <c r="G82" s="13">
        <v>44539</v>
      </c>
      <c r="H82" s="77" t="s">
        <v>1278</v>
      </c>
      <c r="I82" s="16">
        <v>61</v>
      </c>
      <c r="J82" s="16">
        <v>41</v>
      </c>
      <c r="K82" s="16">
        <v>74</v>
      </c>
      <c r="L82" s="16">
        <v>31</v>
      </c>
      <c r="M82" s="81">
        <v>46.268500000000003</v>
      </c>
      <c r="N82" s="96">
        <v>46.268500000000003</v>
      </c>
      <c r="O82" s="64">
        <v>2530</v>
      </c>
      <c r="P82" s="65">
        <f>Table224578910112345678910111213141516171819[[#This Row],[PEMBULATAN]]*O82</f>
        <v>117059.30500000001</v>
      </c>
    </row>
    <row r="83" spans="1:16" ht="26.25" customHeight="1" x14ac:dyDescent="0.2">
      <c r="A83" s="14"/>
      <c r="B83" s="14"/>
      <c r="C83" s="73" t="s">
        <v>1731</v>
      </c>
      <c r="D83" s="78" t="s">
        <v>126</v>
      </c>
      <c r="E83" s="13">
        <v>44536</v>
      </c>
      <c r="F83" s="76" t="s">
        <v>127</v>
      </c>
      <c r="G83" s="13">
        <v>44539</v>
      </c>
      <c r="H83" s="77" t="s">
        <v>1278</v>
      </c>
      <c r="I83" s="16">
        <v>61</v>
      </c>
      <c r="J83" s="16">
        <v>41</v>
      </c>
      <c r="K83" s="16">
        <v>74</v>
      </c>
      <c r="L83" s="16">
        <v>31</v>
      </c>
      <c r="M83" s="81">
        <v>46.268500000000003</v>
      </c>
      <c r="N83" s="96">
        <v>46.268500000000003</v>
      </c>
      <c r="O83" s="64">
        <v>2530</v>
      </c>
      <c r="P83" s="65">
        <f>Table224578910112345678910111213141516171819[[#This Row],[PEMBULATAN]]*O83</f>
        <v>117059.30500000001</v>
      </c>
    </row>
    <row r="84" spans="1:16" ht="26.25" customHeight="1" x14ac:dyDescent="0.2">
      <c r="A84" s="14"/>
      <c r="B84" s="14"/>
      <c r="C84" s="73" t="s">
        <v>1732</v>
      </c>
      <c r="D84" s="78" t="s">
        <v>126</v>
      </c>
      <c r="E84" s="13">
        <v>44536</v>
      </c>
      <c r="F84" s="76" t="s">
        <v>127</v>
      </c>
      <c r="G84" s="13">
        <v>44539</v>
      </c>
      <c r="H84" s="77" t="s">
        <v>1278</v>
      </c>
      <c r="I84" s="16">
        <v>61</v>
      </c>
      <c r="J84" s="16">
        <v>41</v>
      </c>
      <c r="K84" s="16">
        <v>74</v>
      </c>
      <c r="L84" s="16">
        <v>31</v>
      </c>
      <c r="M84" s="81">
        <v>46.268500000000003</v>
      </c>
      <c r="N84" s="96">
        <v>46.268500000000003</v>
      </c>
      <c r="O84" s="64">
        <v>2530</v>
      </c>
      <c r="P84" s="65">
        <f>Table224578910112345678910111213141516171819[[#This Row],[PEMBULATAN]]*O84</f>
        <v>117059.30500000001</v>
      </c>
    </row>
    <row r="85" spans="1:16" ht="26.25" customHeight="1" x14ac:dyDescent="0.2">
      <c r="A85" s="14"/>
      <c r="B85" s="14"/>
      <c r="C85" s="73" t="s">
        <v>1733</v>
      </c>
      <c r="D85" s="78" t="s">
        <v>126</v>
      </c>
      <c r="E85" s="13">
        <v>44536</v>
      </c>
      <c r="F85" s="76" t="s">
        <v>127</v>
      </c>
      <c r="G85" s="13">
        <v>44539</v>
      </c>
      <c r="H85" s="77" t="s">
        <v>1278</v>
      </c>
      <c r="I85" s="16">
        <v>61</v>
      </c>
      <c r="J85" s="16">
        <v>41</v>
      </c>
      <c r="K85" s="16">
        <v>74</v>
      </c>
      <c r="L85" s="16">
        <v>31</v>
      </c>
      <c r="M85" s="81">
        <v>46.268500000000003</v>
      </c>
      <c r="N85" s="96">
        <v>46.268500000000003</v>
      </c>
      <c r="O85" s="64">
        <v>2530</v>
      </c>
      <c r="P85" s="65">
        <f>Table224578910112345678910111213141516171819[[#This Row],[PEMBULATAN]]*O85</f>
        <v>117059.30500000001</v>
      </c>
    </row>
    <row r="86" spans="1:16" ht="26.25" customHeight="1" x14ac:dyDescent="0.2">
      <c r="A86" s="14"/>
      <c r="B86" s="14"/>
      <c r="C86" s="73" t="s">
        <v>1734</v>
      </c>
      <c r="D86" s="78" t="s">
        <v>126</v>
      </c>
      <c r="E86" s="13">
        <v>44536</v>
      </c>
      <c r="F86" s="76" t="s">
        <v>127</v>
      </c>
      <c r="G86" s="13">
        <v>44539</v>
      </c>
      <c r="H86" s="77" t="s">
        <v>1278</v>
      </c>
      <c r="I86" s="16">
        <v>61</v>
      </c>
      <c r="J86" s="16">
        <v>41</v>
      </c>
      <c r="K86" s="16">
        <v>74</v>
      </c>
      <c r="L86" s="16">
        <v>31</v>
      </c>
      <c r="M86" s="81">
        <v>46.268500000000003</v>
      </c>
      <c r="N86" s="96">
        <v>46.268500000000003</v>
      </c>
      <c r="O86" s="64">
        <v>2530</v>
      </c>
      <c r="P86" s="65">
        <f>Table224578910112345678910111213141516171819[[#This Row],[PEMBULATAN]]*O86</f>
        <v>117059.30500000001</v>
      </c>
    </row>
    <row r="87" spans="1:16" ht="22.5" customHeight="1" x14ac:dyDescent="0.2">
      <c r="A87" s="118" t="s">
        <v>30</v>
      </c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20"/>
      <c r="M87" s="79">
        <f>SUBTOTAL(109,Table224578910112345678910111213141516171819[KG VOLUME])</f>
        <v>1623.8044999999991</v>
      </c>
      <c r="N87" s="68">
        <f>SUM(N3:N86)</f>
        <v>1705.3694999999991</v>
      </c>
      <c r="O87" s="121">
        <f>SUM(P3:P86)</f>
        <v>4314584.8350000018</v>
      </c>
      <c r="P87" s="122"/>
    </row>
    <row r="88" spans="1:16" ht="18" customHeight="1" x14ac:dyDescent="0.2">
      <c r="A88" s="86"/>
      <c r="B88" s="56" t="s">
        <v>42</v>
      </c>
      <c r="C88" s="55"/>
      <c r="D88" s="57" t="s">
        <v>43</v>
      </c>
      <c r="E88" s="86"/>
      <c r="F88" s="86"/>
      <c r="G88" s="86"/>
      <c r="H88" s="86"/>
      <c r="I88" s="86"/>
      <c r="J88" s="86"/>
      <c r="K88" s="86"/>
      <c r="L88" s="86"/>
      <c r="M88" s="87"/>
      <c r="N88" s="88" t="s">
        <v>51</v>
      </c>
      <c r="O88" s="89"/>
      <c r="P88" s="89">
        <f>O87*10%</f>
        <v>431458.48350000021</v>
      </c>
    </row>
    <row r="89" spans="1:16" ht="18" customHeight="1" thickBot="1" x14ac:dyDescent="0.25">
      <c r="A89" s="86"/>
      <c r="B89" s="56"/>
      <c r="C89" s="55"/>
      <c r="D89" s="57"/>
      <c r="E89" s="86"/>
      <c r="F89" s="86"/>
      <c r="G89" s="86"/>
      <c r="H89" s="86"/>
      <c r="I89" s="86"/>
      <c r="J89" s="86"/>
      <c r="K89" s="86"/>
      <c r="L89" s="86"/>
      <c r="M89" s="87"/>
      <c r="N89" s="90" t="s">
        <v>52</v>
      </c>
      <c r="O89" s="91"/>
      <c r="P89" s="91">
        <f>O87-P88</f>
        <v>3883126.3515000017</v>
      </c>
    </row>
    <row r="90" spans="1:16" ht="18" customHeight="1" x14ac:dyDescent="0.2">
      <c r="A90" s="11"/>
      <c r="H90" s="63"/>
      <c r="N90" s="62" t="s">
        <v>31</v>
      </c>
      <c r="P90" s="69">
        <f>P89*1%</f>
        <v>38831.263515000021</v>
      </c>
    </row>
    <row r="91" spans="1:16" ht="18" customHeight="1" thickBot="1" x14ac:dyDescent="0.25">
      <c r="A91" s="11"/>
      <c r="H91" s="63"/>
      <c r="N91" s="62" t="s">
        <v>53</v>
      </c>
      <c r="P91" s="71">
        <f>P89*2%</f>
        <v>77662.527030000041</v>
      </c>
    </row>
    <row r="92" spans="1:16" ht="18" customHeight="1" x14ac:dyDescent="0.2">
      <c r="A92" s="11"/>
      <c r="H92" s="63"/>
      <c r="N92" s="66" t="s">
        <v>32</v>
      </c>
      <c r="O92" s="67"/>
      <c r="P92" s="70">
        <f>P89+P90-P91</f>
        <v>3844295.087985002</v>
      </c>
    </row>
    <row r="94" spans="1:16" x14ac:dyDescent="0.2">
      <c r="A94" s="11"/>
      <c r="H94" s="63"/>
      <c r="P94" s="71"/>
    </row>
    <row r="95" spans="1:16" x14ac:dyDescent="0.2">
      <c r="A95" s="11"/>
      <c r="H95" s="63"/>
      <c r="O95" s="58"/>
      <c r="P95" s="71"/>
    </row>
    <row r="96" spans="1:16" s="3" customFormat="1" x14ac:dyDescent="0.25">
      <c r="A96" s="11"/>
      <c r="B96" s="2"/>
      <c r="C96" s="2"/>
      <c r="E96" s="12"/>
      <c r="H96" s="63"/>
      <c r="N96" s="15"/>
      <c r="O96" s="15"/>
      <c r="P96" s="15"/>
    </row>
    <row r="97" spans="1:16" s="3" customFormat="1" x14ac:dyDescent="0.25">
      <c r="A97" s="11"/>
      <c r="B97" s="2"/>
      <c r="C97" s="2"/>
      <c r="E97" s="12"/>
      <c r="H97" s="63"/>
      <c r="N97" s="15"/>
      <c r="O97" s="15"/>
      <c r="P97" s="15"/>
    </row>
    <row r="98" spans="1:16" s="3" customFormat="1" x14ac:dyDescent="0.25">
      <c r="A98" s="11"/>
      <c r="B98" s="2"/>
      <c r="C98" s="2"/>
      <c r="E98" s="12"/>
      <c r="H98" s="63"/>
      <c r="N98" s="15"/>
      <c r="O98" s="15"/>
      <c r="P98" s="15"/>
    </row>
    <row r="99" spans="1:16" s="3" customFormat="1" x14ac:dyDescent="0.25">
      <c r="A99" s="11"/>
      <c r="B99" s="2"/>
      <c r="C99" s="2"/>
      <c r="E99" s="12"/>
      <c r="H99" s="63"/>
      <c r="N99" s="15"/>
      <c r="O99" s="15"/>
      <c r="P99" s="15"/>
    </row>
    <row r="100" spans="1:16" s="3" customFormat="1" x14ac:dyDescent="0.25">
      <c r="A100" s="11"/>
      <c r="B100" s="2"/>
      <c r="C100" s="2"/>
      <c r="E100" s="12"/>
      <c r="H100" s="63"/>
      <c r="N100" s="15"/>
      <c r="O100" s="15"/>
      <c r="P100" s="15"/>
    </row>
    <row r="101" spans="1:16" s="3" customFormat="1" x14ac:dyDescent="0.25">
      <c r="A101" s="11"/>
      <c r="B101" s="2"/>
      <c r="C101" s="2"/>
      <c r="E101" s="12"/>
      <c r="H101" s="63"/>
      <c r="N101" s="15"/>
      <c r="O101" s="15"/>
      <c r="P101" s="15"/>
    </row>
    <row r="102" spans="1:16" s="3" customFormat="1" x14ac:dyDescent="0.25">
      <c r="A102" s="11"/>
      <c r="B102" s="2"/>
      <c r="C102" s="2"/>
      <c r="E102" s="12"/>
      <c r="H102" s="63"/>
      <c r="N102" s="15"/>
      <c r="O102" s="15"/>
      <c r="P102" s="15"/>
    </row>
    <row r="103" spans="1:16" s="3" customFormat="1" x14ac:dyDescent="0.25">
      <c r="A103" s="11"/>
      <c r="B103" s="2"/>
      <c r="C103" s="2"/>
      <c r="E103" s="12"/>
      <c r="H103" s="63"/>
      <c r="N103" s="15"/>
      <c r="O103" s="15"/>
      <c r="P103" s="15"/>
    </row>
    <row r="104" spans="1:16" s="3" customFormat="1" x14ac:dyDescent="0.25">
      <c r="A104" s="11"/>
      <c r="B104" s="2"/>
      <c r="C104" s="2"/>
      <c r="E104" s="12"/>
      <c r="H104" s="63"/>
      <c r="N104" s="15"/>
      <c r="O104" s="15"/>
      <c r="P104" s="15"/>
    </row>
    <row r="105" spans="1:16" s="3" customFormat="1" x14ac:dyDescent="0.25">
      <c r="A105" s="11"/>
      <c r="B105" s="2"/>
      <c r="C105" s="2"/>
      <c r="E105" s="12"/>
      <c r="H105" s="63"/>
      <c r="N105" s="15"/>
      <c r="O105" s="15"/>
      <c r="P105" s="15"/>
    </row>
    <row r="106" spans="1:16" s="3" customFormat="1" x14ac:dyDescent="0.25">
      <c r="A106" s="11"/>
      <c r="B106" s="2"/>
      <c r="C106" s="2"/>
      <c r="E106" s="12"/>
      <c r="H106" s="63"/>
      <c r="N106" s="15"/>
      <c r="O106" s="15"/>
      <c r="P106" s="15"/>
    </row>
    <row r="107" spans="1:16" s="3" customFormat="1" x14ac:dyDescent="0.25">
      <c r="A107" s="11"/>
      <c r="B107" s="2"/>
      <c r="C107" s="2"/>
      <c r="E107" s="12"/>
      <c r="H107" s="63"/>
      <c r="N107" s="15"/>
      <c r="O107" s="15"/>
      <c r="P107" s="15"/>
    </row>
  </sheetData>
  <mergeCells count="2">
    <mergeCell ref="A87:L87"/>
    <mergeCell ref="O87:P87"/>
  </mergeCells>
  <conditionalFormatting sqref="B3">
    <cfRule type="duplicateValues" dxfId="585" priority="2"/>
  </conditionalFormatting>
  <conditionalFormatting sqref="B4">
    <cfRule type="duplicateValues" dxfId="584" priority="1"/>
  </conditionalFormatting>
  <conditionalFormatting sqref="B5:B86">
    <cfRule type="duplicateValues" dxfId="583" priority="4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2"/>
  <sheetViews>
    <sheetView zoomScale="110" zoomScaleNormal="110" workbookViewId="0">
      <pane xSplit="3" ySplit="2" topLeftCell="D54" activePane="bottomRight" state="frozen"/>
      <selection pane="topRight" activeCell="B1" sqref="B1"/>
      <selection pane="bottomLeft" activeCell="A3" sqref="A3"/>
      <selection pane="bottomRight" activeCell="N59" sqref="N5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404047</v>
      </c>
      <c r="B3" s="74" t="s">
        <v>1735</v>
      </c>
      <c r="C3" s="9" t="s">
        <v>1736</v>
      </c>
      <c r="D3" s="76" t="s">
        <v>126</v>
      </c>
      <c r="E3" s="13">
        <v>44537</v>
      </c>
      <c r="F3" s="76" t="s">
        <v>411</v>
      </c>
      <c r="G3" s="13">
        <v>44542</v>
      </c>
      <c r="H3" s="10" t="s">
        <v>1796</v>
      </c>
      <c r="I3" s="1">
        <v>90</v>
      </c>
      <c r="J3" s="1">
        <v>58</v>
      </c>
      <c r="K3" s="1">
        <v>38</v>
      </c>
      <c r="L3" s="1">
        <v>20</v>
      </c>
      <c r="M3" s="80">
        <v>49.59</v>
      </c>
      <c r="N3" s="96">
        <v>49.59</v>
      </c>
      <c r="O3" s="64">
        <v>2530</v>
      </c>
      <c r="P3" s="65">
        <f>Table22457891011234567891011121314151617181920[[#This Row],[PEMBULATAN]]*O3</f>
        <v>125462.70000000001</v>
      </c>
    </row>
    <row r="4" spans="1:16" ht="26.25" customHeight="1" x14ac:dyDescent="0.2">
      <c r="A4" s="14"/>
      <c r="B4" s="75"/>
      <c r="C4" s="9" t="s">
        <v>1737</v>
      </c>
      <c r="D4" s="76" t="s">
        <v>126</v>
      </c>
      <c r="E4" s="13">
        <v>44537</v>
      </c>
      <c r="F4" s="76" t="s">
        <v>411</v>
      </c>
      <c r="G4" s="13">
        <v>44542</v>
      </c>
      <c r="H4" s="10" t="s">
        <v>1796</v>
      </c>
      <c r="I4" s="1">
        <v>75</v>
      </c>
      <c r="J4" s="1">
        <v>60</v>
      </c>
      <c r="K4" s="1">
        <v>30</v>
      </c>
      <c r="L4" s="1">
        <v>10</v>
      </c>
      <c r="M4" s="80">
        <v>33.75</v>
      </c>
      <c r="N4" s="96">
        <v>33.75</v>
      </c>
      <c r="O4" s="64">
        <v>2530</v>
      </c>
      <c r="P4" s="65">
        <f>Table22457891011234567891011121314151617181920[[#This Row],[PEMBULATAN]]*O4</f>
        <v>85387.5</v>
      </c>
    </row>
    <row r="5" spans="1:16" ht="26.25" customHeight="1" x14ac:dyDescent="0.2">
      <c r="A5" s="14"/>
      <c r="B5" s="75"/>
      <c r="C5" s="73" t="s">
        <v>1738</v>
      </c>
      <c r="D5" s="78" t="s">
        <v>126</v>
      </c>
      <c r="E5" s="13">
        <v>44537</v>
      </c>
      <c r="F5" s="76" t="s">
        <v>411</v>
      </c>
      <c r="G5" s="13">
        <v>44542</v>
      </c>
      <c r="H5" s="77" t="s">
        <v>1796</v>
      </c>
      <c r="I5" s="16">
        <v>80</v>
      </c>
      <c r="J5" s="16">
        <v>55</v>
      </c>
      <c r="K5" s="16">
        <v>27</v>
      </c>
      <c r="L5" s="16">
        <v>11</v>
      </c>
      <c r="M5" s="81">
        <v>29.7</v>
      </c>
      <c r="N5" s="96">
        <v>29.7</v>
      </c>
      <c r="O5" s="64">
        <v>2530</v>
      </c>
      <c r="P5" s="65">
        <f>Table22457891011234567891011121314151617181920[[#This Row],[PEMBULATAN]]*O5</f>
        <v>75141</v>
      </c>
    </row>
    <row r="6" spans="1:16" ht="26.25" customHeight="1" x14ac:dyDescent="0.2">
      <c r="A6" s="14"/>
      <c r="B6" s="75"/>
      <c r="C6" s="73" t="s">
        <v>1739</v>
      </c>
      <c r="D6" s="78" t="s">
        <v>126</v>
      </c>
      <c r="E6" s="13">
        <v>44537</v>
      </c>
      <c r="F6" s="76" t="s">
        <v>411</v>
      </c>
      <c r="G6" s="13">
        <v>44542</v>
      </c>
      <c r="H6" s="77" t="s">
        <v>1796</v>
      </c>
      <c r="I6" s="16">
        <v>50</v>
      </c>
      <c r="J6" s="16">
        <v>58</v>
      </c>
      <c r="K6" s="16">
        <v>30</v>
      </c>
      <c r="L6" s="16">
        <v>4</v>
      </c>
      <c r="M6" s="81">
        <v>21.75</v>
      </c>
      <c r="N6" s="96">
        <v>21.75</v>
      </c>
      <c r="O6" s="64">
        <v>2530</v>
      </c>
      <c r="P6" s="65">
        <f>Table22457891011234567891011121314151617181920[[#This Row],[PEMBULATAN]]*O6</f>
        <v>55027.5</v>
      </c>
    </row>
    <row r="7" spans="1:16" ht="26.25" customHeight="1" x14ac:dyDescent="0.2">
      <c r="A7" s="14"/>
      <c r="B7" s="75"/>
      <c r="C7" s="73" t="s">
        <v>1740</v>
      </c>
      <c r="D7" s="78" t="s">
        <v>126</v>
      </c>
      <c r="E7" s="13">
        <v>44537</v>
      </c>
      <c r="F7" s="76" t="s">
        <v>411</v>
      </c>
      <c r="G7" s="13">
        <v>44542</v>
      </c>
      <c r="H7" s="77" t="s">
        <v>1796</v>
      </c>
      <c r="I7" s="16">
        <v>75</v>
      </c>
      <c r="J7" s="16">
        <v>60</v>
      </c>
      <c r="K7" s="16">
        <v>25</v>
      </c>
      <c r="L7" s="16">
        <v>10</v>
      </c>
      <c r="M7" s="81">
        <v>28.125</v>
      </c>
      <c r="N7" s="96">
        <v>28.125</v>
      </c>
      <c r="O7" s="64">
        <v>2530</v>
      </c>
      <c r="P7" s="65">
        <f>Table22457891011234567891011121314151617181920[[#This Row],[PEMBULATAN]]*O7</f>
        <v>71156.25</v>
      </c>
    </row>
    <row r="8" spans="1:16" ht="26.25" customHeight="1" x14ac:dyDescent="0.2">
      <c r="A8" s="14"/>
      <c r="B8" s="75"/>
      <c r="C8" s="73" t="s">
        <v>1741</v>
      </c>
      <c r="D8" s="78" t="s">
        <v>126</v>
      </c>
      <c r="E8" s="13">
        <v>44537</v>
      </c>
      <c r="F8" s="76" t="s">
        <v>411</v>
      </c>
      <c r="G8" s="13">
        <v>44542</v>
      </c>
      <c r="H8" s="77" t="s">
        <v>1796</v>
      </c>
      <c r="I8" s="16">
        <v>80</v>
      </c>
      <c r="J8" s="16">
        <v>52</v>
      </c>
      <c r="K8" s="16">
        <v>22</v>
      </c>
      <c r="L8" s="16">
        <v>7</v>
      </c>
      <c r="M8" s="81">
        <v>22.88</v>
      </c>
      <c r="N8" s="96">
        <v>22.88</v>
      </c>
      <c r="O8" s="64">
        <v>2530</v>
      </c>
      <c r="P8" s="65">
        <f>Table22457891011234567891011121314151617181920[[#This Row],[PEMBULATAN]]*O8</f>
        <v>57886.399999999994</v>
      </c>
    </row>
    <row r="9" spans="1:16" ht="26.25" customHeight="1" x14ac:dyDescent="0.2">
      <c r="A9" s="14"/>
      <c r="B9" s="75"/>
      <c r="C9" s="73" t="s">
        <v>1742</v>
      </c>
      <c r="D9" s="78" t="s">
        <v>126</v>
      </c>
      <c r="E9" s="13">
        <v>44537</v>
      </c>
      <c r="F9" s="76" t="s">
        <v>411</v>
      </c>
      <c r="G9" s="13">
        <v>44542</v>
      </c>
      <c r="H9" s="77" t="s">
        <v>1796</v>
      </c>
      <c r="I9" s="16">
        <v>90</v>
      </c>
      <c r="J9" s="16">
        <v>63</v>
      </c>
      <c r="K9" s="16">
        <v>38</v>
      </c>
      <c r="L9" s="16">
        <v>6</v>
      </c>
      <c r="M9" s="81">
        <v>53.865000000000002</v>
      </c>
      <c r="N9" s="96">
        <v>53.865000000000002</v>
      </c>
      <c r="O9" s="64">
        <v>2530</v>
      </c>
      <c r="P9" s="65">
        <f>Table22457891011234567891011121314151617181920[[#This Row],[PEMBULATAN]]*O9</f>
        <v>136278.45000000001</v>
      </c>
    </row>
    <row r="10" spans="1:16" ht="26.25" customHeight="1" x14ac:dyDescent="0.2">
      <c r="A10" s="14"/>
      <c r="B10" s="75"/>
      <c r="C10" s="73" t="s">
        <v>1743</v>
      </c>
      <c r="D10" s="78" t="s">
        <v>126</v>
      </c>
      <c r="E10" s="13">
        <v>44537</v>
      </c>
      <c r="F10" s="76" t="s">
        <v>411</v>
      </c>
      <c r="G10" s="13">
        <v>44542</v>
      </c>
      <c r="H10" s="77" t="s">
        <v>1796</v>
      </c>
      <c r="I10" s="16">
        <v>50</v>
      </c>
      <c r="J10" s="16">
        <v>42</v>
      </c>
      <c r="K10" s="16">
        <v>15</v>
      </c>
      <c r="L10" s="16">
        <v>3</v>
      </c>
      <c r="M10" s="81">
        <v>7.875</v>
      </c>
      <c r="N10" s="96">
        <v>7.875</v>
      </c>
      <c r="O10" s="64">
        <v>2530</v>
      </c>
      <c r="P10" s="65">
        <f>Table22457891011234567891011121314151617181920[[#This Row],[PEMBULATAN]]*O10</f>
        <v>19923.75</v>
      </c>
    </row>
    <row r="11" spans="1:16" ht="26.25" customHeight="1" x14ac:dyDescent="0.2">
      <c r="A11" s="14"/>
      <c r="B11" s="75"/>
      <c r="C11" s="73" t="s">
        <v>1744</v>
      </c>
      <c r="D11" s="78" t="s">
        <v>126</v>
      </c>
      <c r="E11" s="13">
        <v>44537</v>
      </c>
      <c r="F11" s="76" t="s">
        <v>411</v>
      </c>
      <c r="G11" s="13">
        <v>44542</v>
      </c>
      <c r="H11" s="77" t="s">
        <v>1796</v>
      </c>
      <c r="I11" s="16">
        <v>85</v>
      </c>
      <c r="J11" s="16">
        <v>55</v>
      </c>
      <c r="K11" s="16">
        <v>37</v>
      </c>
      <c r="L11" s="16">
        <v>12</v>
      </c>
      <c r="M11" s="81">
        <v>43.243749999999999</v>
      </c>
      <c r="N11" s="96">
        <v>43.243749999999999</v>
      </c>
      <c r="O11" s="64">
        <v>2530</v>
      </c>
      <c r="P11" s="65">
        <f>Table22457891011234567891011121314151617181920[[#This Row],[PEMBULATAN]]*O11</f>
        <v>109406.6875</v>
      </c>
    </row>
    <row r="12" spans="1:16" ht="26.25" customHeight="1" x14ac:dyDescent="0.2">
      <c r="A12" s="14"/>
      <c r="B12" s="75"/>
      <c r="C12" s="73" t="s">
        <v>1745</v>
      </c>
      <c r="D12" s="78" t="s">
        <v>126</v>
      </c>
      <c r="E12" s="13">
        <v>44537</v>
      </c>
      <c r="F12" s="76" t="s">
        <v>411</v>
      </c>
      <c r="G12" s="13">
        <v>44542</v>
      </c>
      <c r="H12" s="77" t="s">
        <v>1796</v>
      </c>
      <c r="I12" s="16">
        <v>98</v>
      </c>
      <c r="J12" s="16">
        <v>63</v>
      </c>
      <c r="K12" s="16">
        <v>38</v>
      </c>
      <c r="L12" s="16">
        <v>9</v>
      </c>
      <c r="M12" s="81">
        <v>58.652999999999999</v>
      </c>
      <c r="N12" s="96">
        <v>58.652999999999999</v>
      </c>
      <c r="O12" s="64">
        <v>2530</v>
      </c>
      <c r="P12" s="65">
        <f>Table22457891011234567891011121314151617181920[[#This Row],[PEMBULATAN]]*O12</f>
        <v>148392.09</v>
      </c>
    </row>
    <row r="13" spans="1:16" ht="26.25" customHeight="1" x14ac:dyDescent="0.2">
      <c r="A13" s="14"/>
      <c r="B13" s="75"/>
      <c r="C13" s="73" t="s">
        <v>1746</v>
      </c>
      <c r="D13" s="78" t="s">
        <v>126</v>
      </c>
      <c r="E13" s="13">
        <v>44537</v>
      </c>
      <c r="F13" s="76" t="s">
        <v>411</v>
      </c>
      <c r="G13" s="13">
        <v>44542</v>
      </c>
      <c r="H13" s="77" t="s">
        <v>1796</v>
      </c>
      <c r="I13" s="16">
        <v>100</v>
      </c>
      <c r="J13" s="16">
        <v>58</v>
      </c>
      <c r="K13" s="16">
        <v>20</v>
      </c>
      <c r="L13" s="16">
        <v>10</v>
      </c>
      <c r="M13" s="81">
        <v>29</v>
      </c>
      <c r="N13" s="96">
        <v>29</v>
      </c>
      <c r="O13" s="64">
        <v>2530</v>
      </c>
      <c r="P13" s="65">
        <f>Table22457891011234567891011121314151617181920[[#This Row],[PEMBULATAN]]*O13</f>
        <v>73370</v>
      </c>
    </row>
    <row r="14" spans="1:16" ht="26.25" customHeight="1" x14ac:dyDescent="0.2">
      <c r="A14" s="14"/>
      <c r="B14" s="75"/>
      <c r="C14" s="73" t="s">
        <v>1747</v>
      </c>
      <c r="D14" s="78" t="s">
        <v>126</v>
      </c>
      <c r="E14" s="13">
        <v>44537</v>
      </c>
      <c r="F14" s="76" t="s">
        <v>411</v>
      </c>
      <c r="G14" s="13">
        <v>44542</v>
      </c>
      <c r="H14" s="77" t="s">
        <v>1796</v>
      </c>
      <c r="I14" s="16">
        <v>103</v>
      </c>
      <c r="J14" s="16">
        <v>55</v>
      </c>
      <c r="K14" s="16">
        <v>17</v>
      </c>
      <c r="L14" s="16">
        <v>10</v>
      </c>
      <c r="M14" s="81">
        <v>24.076250000000002</v>
      </c>
      <c r="N14" s="96">
        <v>24.076250000000002</v>
      </c>
      <c r="O14" s="64">
        <v>2530</v>
      </c>
      <c r="P14" s="65">
        <f>Table22457891011234567891011121314151617181920[[#This Row],[PEMBULATAN]]*O14</f>
        <v>60912.912500000006</v>
      </c>
    </row>
    <row r="15" spans="1:16" ht="26.25" customHeight="1" x14ac:dyDescent="0.2">
      <c r="A15" s="14"/>
      <c r="B15" s="75"/>
      <c r="C15" s="73" t="s">
        <v>1748</v>
      </c>
      <c r="D15" s="78" t="s">
        <v>126</v>
      </c>
      <c r="E15" s="13">
        <v>44537</v>
      </c>
      <c r="F15" s="76" t="s">
        <v>411</v>
      </c>
      <c r="G15" s="13">
        <v>44542</v>
      </c>
      <c r="H15" s="77" t="s">
        <v>1796</v>
      </c>
      <c r="I15" s="16">
        <v>43</v>
      </c>
      <c r="J15" s="16">
        <v>35</v>
      </c>
      <c r="K15" s="16">
        <v>15</v>
      </c>
      <c r="L15" s="16">
        <v>4</v>
      </c>
      <c r="M15" s="81">
        <v>5.6437499999999998</v>
      </c>
      <c r="N15" s="96">
        <v>5.6437499999999998</v>
      </c>
      <c r="O15" s="64">
        <v>2530</v>
      </c>
      <c r="P15" s="65">
        <f>Table22457891011234567891011121314151617181920[[#This Row],[PEMBULATAN]]*O15</f>
        <v>14278.6875</v>
      </c>
    </row>
    <row r="16" spans="1:16" ht="26.25" customHeight="1" x14ac:dyDescent="0.2">
      <c r="A16" s="14"/>
      <c r="B16" s="75"/>
      <c r="C16" s="73" t="s">
        <v>1749</v>
      </c>
      <c r="D16" s="78" t="s">
        <v>126</v>
      </c>
      <c r="E16" s="13">
        <v>44537</v>
      </c>
      <c r="F16" s="76" t="s">
        <v>411</v>
      </c>
      <c r="G16" s="13">
        <v>44542</v>
      </c>
      <c r="H16" s="77" t="s">
        <v>1796</v>
      </c>
      <c r="I16" s="16">
        <v>55</v>
      </c>
      <c r="J16" s="16">
        <v>50</v>
      </c>
      <c r="K16" s="16">
        <v>36</v>
      </c>
      <c r="L16" s="16">
        <v>5</v>
      </c>
      <c r="M16" s="81">
        <v>24.75</v>
      </c>
      <c r="N16" s="96">
        <v>24.75</v>
      </c>
      <c r="O16" s="64">
        <v>2530</v>
      </c>
      <c r="P16" s="65">
        <f>Table22457891011234567891011121314151617181920[[#This Row],[PEMBULATAN]]*O16</f>
        <v>62617.5</v>
      </c>
    </row>
    <row r="17" spans="1:16" ht="26.25" customHeight="1" x14ac:dyDescent="0.2">
      <c r="A17" s="14"/>
      <c r="B17" s="75"/>
      <c r="C17" s="73" t="s">
        <v>1750</v>
      </c>
      <c r="D17" s="78" t="s">
        <v>126</v>
      </c>
      <c r="E17" s="13">
        <v>44537</v>
      </c>
      <c r="F17" s="76" t="s">
        <v>411</v>
      </c>
      <c r="G17" s="13">
        <v>44542</v>
      </c>
      <c r="H17" s="77" t="s">
        <v>1796</v>
      </c>
      <c r="I17" s="16">
        <v>48</v>
      </c>
      <c r="J17" s="16">
        <v>35</v>
      </c>
      <c r="K17" s="16">
        <v>14</v>
      </c>
      <c r="L17" s="16">
        <v>2</v>
      </c>
      <c r="M17" s="81">
        <v>5.88</v>
      </c>
      <c r="N17" s="96">
        <v>5.88</v>
      </c>
      <c r="O17" s="64">
        <v>2530</v>
      </c>
      <c r="P17" s="65">
        <f>Table22457891011234567891011121314151617181920[[#This Row],[PEMBULATAN]]*O17</f>
        <v>14876.4</v>
      </c>
    </row>
    <row r="18" spans="1:16" ht="26.25" customHeight="1" x14ac:dyDescent="0.2">
      <c r="A18" s="14"/>
      <c r="B18" s="75"/>
      <c r="C18" s="73" t="s">
        <v>1751</v>
      </c>
      <c r="D18" s="78" t="s">
        <v>126</v>
      </c>
      <c r="E18" s="13">
        <v>44537</v>
      </c>
      <c r="F18" s="76" t="s">
        <v>411</v>
      </c>
      <c r="G18" s="13">
        <v>44542</v>
      </c>
      <c r="H18" s="77" t="s">
        <v>1796</v>
      </c>
      <c r="I18" s="16">
        <v>105</v>
      </c>
      <c r="J18" s="16">
        <v>58</v>
      </c>
      <c r="K18" s="16">
        <v>36</v>
      </c>
      <c r="L18" s="16">
        <v>39</v>
      </c>
      <c r="M18" s="81">
        <v>54.81</v>
      </c>
      <c r="N18" s="96">
        <v>54.81</v>
      </c>
      <c r="O18" s="64">
        <v>2530</v>
      </c>
      <c r="P18" s="65">
        <f>Table22457891011234567891011121314151617181920[[#This Row],[PEMBULATAN]]*O18</f>
        <v>138669.30000000002</v>
      </c>
    </row>
    <row r="19" spans="1:16" ht="26.25" customHeight="1" x14ac:dyDescent="0.2">
      <c r="A19" s="14"/>
      <c r="B19" s="75"/>
      <c r="C19" s="73" t="s">
        <v>1752</v>
      </c>
      <c r="D19" s="78" t="s">
        <v>126</v>
      </c>
      <c r="E19" s="13">
        <v>44537</v>
      </c>
      <c r="F19" s="76" t="s">
        <v>411</v>
      </c>
      <c r="G19" s="13">
        <v>44542</v>
      </c>
      <c r="H19" s="77" t="s">
        <v>1796</v>
      </c>
      <c r="I19" s="16">
        <v>124</v>
      </c>
      <c r="J19" s="16">
        <v>4</v>
      </c>
      <c r="K19" s="16">
        <v>4</v>
      </c>
      <c r="L19" s="16">
        <v>1</v>
      </c>
      <c r="M19" s="81">
        <v>0.496</v>
      </c>
      <c r="N19" s="96">
        <v>2</v>
      </c>
      <c r="O19" s="64">
        <v>2530</v>
      </c>
      <c r="P19" s="65">
        <f>Table22457891011234567891011121314151617181920[[#This Row],[PEMBULATAN]]*O19</f>
        <v>5060</v>
      </c>
    </row>
    <row r="20" spans="1:16" ht="26.25" customHeight="1" x14ac:dyDescent="0.2">
      <c r="A20" s="14"/>
      <c r="B20" s="75"/>
      <c r="C20" s="73" t="s">
        <v>1753</v>
      </c>
      <c r="D20" s="78" t="s">
        <v>126</v>
      </c>
      <c r="E20" s="13">
        <v>44537</v>
      </c>
      <c r="F20" s="76" t="s">
        <v>411</v>
      </c>
      <c r="G20" s="13">
        <v>44542</v>
      </c>
      <c r="H20" s="77" t="s">
        <v>1796</v>
      </c>
      <c r="I20" s="16">
        <v>103</v>
      </c>
      <c r="J20" s="16">
        <v>3</v>
      </c>
      <c r="K20" s="16">
        <v>3</v>
      </c>
      <c r="L20" s="16">
        <v>1</v>
      </c>
      <c r="M20" s="81">
        <v>0.23175000000000001</v>
      </c>
      <c r="N20" s="96">
        <v>1</v>
      </c>
      <c r="O20" s="64">
        <v>2530</v>
      </c>
      <c r="P20" s="65">
        <f>Table22457891011234567891011121314151617181920[[#This Row],[PEMBULATAN]]*O20</f>
        <v>2530</v>
      </c>
    </row>
    <row r="21" spans="1:16" ht="26.25" customHeight="1" x14ac:dyDescent="0.2">
      <c r="A21" s="14"/>
      <c r="B21" s="75"/>
      <c r="C21" s="73" t="s">
        <v>1754</v>
      </c>
      <c r="D21" s="78" t="s">
        <v>126</v>
      </c>
      <c r="E21" s="13">
        <v>44537</v>
      </c>
      <c r="F21" s="76" t="s">
        <v>411</v>
      </c>
      <c r="G21" s="13">
        <v>44542</v>
      </c>
      <c r="H21" s="77" t="s">
        <v>1796</v>
      </c>
      <c r="I21" s="16">
        <v>98</v>
      </c>
      <c r="J21" s="16">
        <v>68</v>
      </c>
      <c r="K21" s="16">
        <v>40</v>
      </c>
      <c r="L21" s="16">
        <v>24</v>
      </c>
      <c r="M21" s="81">
        <v>66.64</v>
      </c>
      <c r="N21" s="96">
        <v>66.64</v>
      </c>
      <c r="O21" s="64">
        <v>2530</v>
      </c>
      <c r="P21" s="65">
        <f>Table22457891011234567891011121314151617181920[[#This Row],[PEMBULATAN]]*O21</f>
        <v>168599.2</v>
      </c>
    </row>
    <row r="22" spans="1:16" ht="26.25" customHeight="1" x14ac:dyDescent="0.2">
      <c r="A22" s="14"/>
      <c r="B22" s="75"/>
      <c r="C22" s="73" t="s">
        <v>1755</v>
      </c>
      <c r="D22" s="78" t="s">
        <v>126</v>
      </c>
      <c r="E22" s="13">
        <v>44537</v>
      </c>
      <c r="F22" s="76" t="s">
        <v>411</v>
      </c>
      <c r="G22" s="13">
        <v>44542</v>
      </c>
      <c r="H22" s="77" t="s">
        <v>1796</v>
      </c>
      <c r="I22" s="16">
        <v>88</v>
      </c>
      <c r="J22" s="16">
        <v>60</v>
      </c>
      <c r="K22" s="16">
        <v>28</v>
      </c>
      <c r="L22" s="16">
        <v>22</v>
      </c>
      <c r="M22" s="81">
        <v>36.96</v>
      </c>
      <c r="N22" s="96">
        <v>36.96</v>
      </c>
      <c r="O22" s="64">
        <v>2530</v>
      </c>
      <c r="P22" s="65">
        <f>Table22457891011234567891011121314151617181920[[#This Row],[PEMBULATAN]]*O22</f>
        <v>93508.800000000003</v>
      </c>
    </row>
    <row r="23" spans="1:16" ht="26.25" customHeight="1" x14ac:dyDescent="0.2">
      <c r="A23" s="14"/>
      <c r="B23" s="75"/>
      <c r="C23" s="73" t="s">
        <v>1756</v>
      </c>
      <c r="D23" s="78" t="s">
        <v>126</v>
      </c>
      <c r="E23" s="13">
        <v>44537</v>
      </c>
      <c r="F23" s="76" t="s">
        <v>411</v>
      </c>
      <c r="G23" s="13">
        <v>44542</v>
      </c>
      <c r="H23" s="77" t="s">
        <v>1796</v>
      </c>
      <c r="I23" s="16">
        <v>90</v>
      </c>
      <c r="J23" s="16">
        <v>55</v>
      </c>
      <c r="K23" s="16">
        <v>27</v>
      </c>
      <c r="L23" s="16">
        <v>13</v>
      </c>
      <c r="M23" s="81">
        <v>33.412500000000001</v>
      </c>
      <c r="N23" s="96">
        <v>34</v>
      </c>
      <c r="O23" s="64">
        <v>2530</v>
      </c>
      <c r="P23" s="65">
        <f>Table22457891011234567891011121314151617181920[[#This Row],[PEMBULATAN]]*O23</f>
        <v>86020</v>
      </c>
    </row>
    <row r="24" spans="1:16" ht="26.25" customHeight="1" x14ac:dyDescent="0.2">
      <c r="A24" s="14"/>
      <c r="B24" s="14"/>
      <c r="C24" s="9" t="s">
        <v>1757</v>
      </c>
      <c r="D24" s="76" t="s">
        <v>126</v>
      </c>
      <c r="E24" s="13">
        <v>44537</v>
      </c>
      <c r="F24" s="76" t="s">
        <v>411</v>
      </c>
      <c r="G24" s="13">
        <v>44542</v>
      </c>
      <c r="H24" s="10" t="s">
        <v>1796</v>
      </c>
      <c r="I24" s="1">
        <v>58</v>
      </c>
      <c r="J24" s="1">
        <v>50</v>
      </c>
      <c r="K24" s="1">
        <v>18</v>
      </c>
      <c r="L24" s="1">
        <v>5</v>
      </c>
      <c r="M24" s="80">
        <v>13.05</v>
      </c>
      <c r="N24" s="96">
        <v>13.05</v>
      </c>
      <c r="O24" s="64">
        <v>2530</v>
      </c>
      <c r="P24" s="65">
        <f>Table22457891011234567891011121314151617181920[[#This Row],[PEMBULATAN]]*O24</f>
        <v>33016.5</v>
      </c>
    </row>
    <row r="25" spans="1:16" ht="26.25" customHeight="1" x14ac:dyDescent="0.2">
      <c r="A25" s="14"/>
      <c r="B25" s="14"/>
      <c r="C25" s="73" t="s">
        <v>1758</v>
      </c>
      <c r="D25" s="78" t="s">
        <v>126</v>
      </c>
      <c r="E25" s="13">
        <v>44537</v>
      </c>
      <c r="F25" s="76" t="s">
        <v>411</v>
      </c>
      <c r="G25" s="13">
        <v>44542</v>
      </c>
      <c r="H25" s="77" t="s">
        <v>1796</v>
      </c>
      <c r="I25" s="16">
        <v>75</v>
      </c>
      <c r="J25" s="16">
        <v>55</v>
      </c>
      <c r="K25" s="16">
        <v>18</v>
      </c>
      <c r="L25" s="16">
        <v>8</v>
      </c>
      <c r="M25" s="81">
        <v>18.5625</v>
      </c>
      <c r="N25" s="96">
        <v>18.5625</v>
      </c>
      <c r="O25" s="64">
        <v>2530</v>
      </c>
      <c r="P25" s="65">
        <f>Table22457891011234567891011121314151617181920[[#This Row],[PEMBULATAN]]*O25</f>
        <v>46963.125</v>
      </c>
    </row>
    <row r="26" spans="1:16" ht="26.25" customHeight="1" x14ac:dyDescent="0.2">
      <c r="A26" s="14"/>
      <c r="B26" s="14"/>
      <c r="C26" s="73" t="s">
        <v>1759</v>
      </c>
      <c r="D26" s="78" t="s">
        <v>126</v>
      </c>
      <c r="E26" s="13">
        <v>44537</v>
      </c>
      <c r="F26" s="76" t="s">
        <v>411</v>
      </c>
      <c r="G26" s="13">
        <v>44542</v>
      </c>
      <c r="H26" s="77" t="s">
        <v>1796</v>
      </c>
      <c r="I26" s="16">
        <v>98</v>
      </c>
      <c r="J26" s="16">
        <v>58</v>
      </c>
      <c r="K26" s="16">
        <v>20</v>
      </c>
      <c r="L26" s="16">
        <v>11</v>
      </c>
      <c r="M26" s="81">
        <v>28.42</v>
      </c>
      <c r="N26" s="96">
        <v>29</v>
      </c>
      <c r="O26" s="64">
        <v>2530</v>
      </c>
      <c r="P26" s="65">
        <f>Table22457891011234567891011121314151617181920[[#This Row],[PEMBULATAN]]*O26</f>
        <v>73370</v>
      </c>
    </row>
    <row r="27" spans="1:16" ht="26.25" customHeight="1" x14ac:dyDescent="0.2">
      <c r="A27" s="14"/>
      <c r="B27" s="14"/>
      <c r="C27" s="73" t="s">
        <v>1760</v>
      </c>
      <c r="D27" s="78" t="s">
        <v>126</v>
      </c>
      <c r="E27" s="13">
        <v>44537</v>
      </c>
      <c r="F27" s="76" t="s">
        <v>411</v>
      </c>
      <c r="G27" s="13">
        <v>44542</v>
      </c>
      <c r="H27" s="77" t="s">
        <v>1796</v>
      </c>
      <c r="I27" s="16">
        <v>88</v>
      </c>
      <c r="J27" s="16">
        <v>42</v>
      </c>
      <c r="K27" s="16">
        <v>28</v>
      </c>
      <c r="L27" s="16">
        <v>13</v>
      </c>
      <c r="M27" s="81">
        <v>25.872</v>
      </c>
      <c r="N27" s="96">
        <v>25.872</v>
      </c>
      <c r="O27" s="64">
        <v>2530</v>
      </c>
      <c r="P27" s="65">
        <f>Table22457891011234567891011121314151617181920[[#This Row],[PEMBULATAN]]*O27</f>
        <v>65456.159999999996</v>
      </c>
    </row>
    <row r="28" spans="1:16" ht="26.25" customHeight="1" x14ac:dyDescent="0.2">
      <c r="A28" s="14"/>
      <c r="B28" s="14"/>
      <c r="C28" s="73" t="s">
        <v>1761</v>
      </c>
      <c r="D28" s="78" t="s">
        <v>126</v>
      </c>
      <c r="E28" s="13">
        <v>44537</v>
      </c>
      <c r="F28" s="76" t="s">
        <v>411</v>
      </c>
      <c r="G28" s="13">
        <v>44542</v>
      </c>
      <c r="H28" s="77" t="s">
        <v>1796</v>
      </c>
      <c r="I28" s="16">
        <v>60</v>
      </c>
      <c r="J28" s="16">
        <v>36</v>
      </c>
      <c r="K28" s="16">
        <v>33</v>
      </c>
      <c r="L28" s="16">
        <v>10</v>
      </c>
      <c r="M28" s="81">
        <v>17.82</v>
      </c>
      <c r="N28" s="96">
        <v>17.82</v>
      </c>
      <c r="O28" s="64">
        <v>2530</v>
      </c>
      <c r="P28" s="65">
        <f>Table22457891011234567891011121314151617181920[[#This Row],[PEMBULATAN]]*O28</f>
        <v>45084.6</v>
      </c>
    </row>
    <row r="29" spans="1:16" ht="26.25" customHeight="1" x14ac:dyDescent="0.2">
      <c r="A29" s="14"/>
      <c r="B29" s="14"/>
      <c r="C29" s="73" t="s">
        <v>1762</v>
      </c>
      <c r="D29" s="78" t="s">
        <v>126</v>
      </c>
      <c r="E29" s="13">
        <v>44537</v>
      </c>
      <c r="F29" s="76" t="s">
        <v>411</v>
      </c>
      <c r="G29" s="13">
        <v>44542</v>
      </c>
      <c r="H29" s="77" t="s">
        <v>1796</v>
      </c>
      <c r="I29" s="16">
        <v>37</v>
      </c>
      <c r="J29" s="16">
        <v>20</v>
      </c>
      <c r="K29" s="16">
        <v>17</v>
      </c>
      <c r="L29" s="16">
        <v>2</v>
      </c>
      <c r="M29" s="81">
        <v>3.145</v>
      </c>
      <c r="N29" s="96">
        <v>3.145</v>
      </c>
      <c r="O29" s="64">
        <v>2530</v>
      </c>
      <c r="P29" s="65">
        <f>Table22457891011234567891011121314151617181920[[#This Row],[PEMBULATAN]]*O29</f>
        <v>7956.85</v>
      </c>
    </row>
    <row r="30" spans="1:16" ht="26.25" customHeight="1" x14ac:dyDescent="0.2">
      <c r="A30" s="14"/>
      <c r="B30" s="14"/>
      <c r="C30" s="73" t="s">
        <v>1763</v>
      </c>
      <c r="D30" s="78" t="s">
        <v>126</v>
      </c>
      <c r="E30" s="13">
        <v>44537</v>
      </c>
      <c r="F30" s="76" t="s">
        <v>411</v>
      </c>
      <c r="G30" s="13">
        <v>44542</v>
      </c>
      <c r="H30" s="77" t="s">
        <v>1796</v>
      </c>
      <c r="I30" s="16">
        <v>100</v>
      </c>
      <c r="J30" s="16">
        <v>65</v>
      </c>
      <c r="K30" s="16">
        <v>33</v>
      </c>
      <c r="L30" s="16">
        <v>16</v>
      </c>
      <c r="M30" s="81">
        <v>53.625</v>
      </c>
      <c r="N30" s="96">
        <v>53.625</v>
      </c>
      <c r="O30" s="64">
        <v>2530</v>
      </c>
      <c r="P30" s="65">
        <f>Table22457891011234567891011121314151617181920[[#This Row],[PEMBULATAN]]*O30</f>
        <v>135671.25</v>
      </c>
    </row>
    <row r="31" spans="1:16" ht="26.25" customHeight="1" x14ac:dyDescent="0.2">
      <c r="A31" s="14"/>
      <c r="B31" s="14"/>
      <c r="C31" s="73" t="s">
        <v>1764</v>
      </c>
      <c r="D31" s="78" t="s">
        <v>126</v>
      </c>
      <c r="E31" s="13">
        <v>44537</v>
      </c>
      <c r="F31" s="76" t="s">
        <v>411</v>
      </c>
      <c r="G31" s="13">
        <v>44542</v>
      </c>
      <c r="H31" s="77" t="s">
        <v>1796</v>
      </c>
      <c r="I31" s="16">
        <v>65</v>
      </c>
      <c r="J31" s="16">
        <v>58</v>
      </c>
      <c r="K31" s="16">
        <v>18</v>
      </c>
      <c r="L31" s="16">
        <v>6</v>
      </c>
      <c r="M31" s="81">
        <v>16.965</v>
      </c>
      <c r="N31" s="96">
        <v>16.965</v>
      </c>
      <c r="O31" s="64">
        <v>2530</v>
      </c>
      <c r="P31" s="65">
        <f>Table22457891011234567891011121314151617181920[[#This Row],[PEMBULATAN]]*O31</f>
        <v>42921.45</v>
      </c>
    </row>
    <row r="32" spans="1:16" ht="26.25" customHeight="1" x14ac:dyDescent="0.2">
      <c r="A32" s="14"/>
      <c r="B32" s="14"/>
      <c r="C32" s="73" t="s">
        <v>1765</v>
      </c>
      <c r="D32" s="78" t="s">
        <v>126</v>
      </c>
      <c r="E32" s="13">
        <v>44537</v>
      </c>
      <c r="F32" s="76" t="s">
        <v>411</v>
      </c>
      <c r="G32" s="13">
        <v>44542</v>
      </c>
      <c r="H32" s="77" t="s">
        <v>1796</v>
      </c>
      <c r="I32" s="16">
        <v>75</v>
      </c>
      <c r="J32" s="16">
        <v>60</v>
      </c>
      <c r="K32" s="16">
        <v>20</v>
      </c>
      <c r="L32" s="16">
        <v>6</v>
      </c>
      <c r="M32" s="81">
        <v>22.5</v>
      </c>
      <c r="N32" s="96">
        <v>23</v>
      </c>
      <c r="O32" s="64">
        <v>2530</v>
      </c>
      <c r="P32" s="65">
        <f>Table22457891011234567891011121314151617181920[[#This Row],[PEMBULATAN]]*O32</f>
        <v>58190</v>
      </c>
    </row>
    <row r="33" spans="1:16" ht="26.25" customHeight="1" x14ac:dyDescent="0.2">
      <c r="A33" s="14"/>
      <c r="B33" s="14"/>
      <c r="C33" s="73" t="s">
        <v>1766</v>
      </c>
      <c r="D33" s="78" t="s">
        <v>126</v>
      </c>
      <c r="E33" s="13">
        <v>44537</v>
      </c>
      <c r="F33" s="76" t="s">
        <v>411</v>
      </c>
      <c r="G33" s="13">
        <v>44542</v>
      </c>
      <c r="H33" s="77" t="s">
        <v>1796</v>
      </c>
      <c r="I33" s="16">
        <v>100</v>
      </c>
      <c r="J33" s="16">
        <v>58</v>
      </c>
      <c r="K33" s="16">
        <v>20</v>
      </c>
      <c r="L33" s="16">
        <v>6</v>
      </c>
      <c r="M33" s="81">
        <v>29</v>
      </c>
      <c r="N33" s="96">
        <v>29</v>
      </c>
      <c r="O33" s="64">
        <v>2530</v>
      </c>
      <c r="P33" s="65">
        <f>Table22457891011234567891011121314151617181920[[#This Row],[PEMBULATAN]]*O33</f>
        <v>73370</v>
      </c>
    </row>
    <row r="34" spans="1:16" ht="26.25" customHeight="1" x14ac:dyDescent="0.2">
      <c r="A34" s="14"/>
      <c r="B34" s="14"/>
      <c r="C34" s="73" t="s">
        <v>1767</v>
      </c>
      <c r="D34" s="78" t="s">
        <v>126</v>
      </c>
      <c r="E34" s="13">
        <v>44537</v>
      </c>
      <c r="F34" s="76" t="s">
        <v>411</v>
      </c>
      <c r="G34" s="13">
        <v>44542</v>
      </c>
      <c r="H34" s="77" t="s">
        <v>1796</v>
      </c>
      <c r="I34" s="16">
        <v>100</v>
      </c>
      <c r="J34" s="16">
        <v>58</v>
      </c>
      <c r="K34" s="16">
        <v>34</v>
      </c>
      <c r="L34" s="16">
        <v>9</v>
      </c>
      <c r="M34" s="81">
        <v>49.3</v>
      </c>
      <c r="N34" s="96">
        <v>50</v>
      </c>
      <c r="O34" s="64">
        <v>2530</v>
      </c>
      <c r="P34" s="65">
        <f>Table22457891011234567891011121314151617181920[[#This Row],[PEMBULATAN]]*O34</f>
        <v>126500</v>
      </c>
    </row>
    <row r="35" spans="1:16" ht="26.25" customHeight="1" x14ac:dyDescent="0.2">
      <c r="A35" s="14"/>
      <c r="B35" s="14"/>
      <c r="C35" s="73" t="s">
        <v>1768</v>
      </c>
      <c r="D35" s="78" t="s">
        <v>126</v>
      </c>
      <c r="E35" s="13">
        <v>44537</v>
      </c>
      <c r="F35" s="76" t="s">
        <v>411</v>
      </c>
      <c r="G35" s="13">
        <v>44542</v>
      </c>
      <c r="H35" s="77" t="s">
        <v>1796</v>
      </c>
      <c r="I35" s="16">
        <v>98</v>
      </c>
      <c r="J35" s="16">
        <v>60</v>
      </c>
      <c r="K35" s="16">
        <v>15</v>
      </c>
      <c r="L35" s="16">
        <v>10</v>
      </c>
      <c r="M35" s="81">
        <v>22.05</v>
      </c>
      <c r="N35" s="96">
        <v>22.05</v>
      </c>
      <c r="O35" s="64">
        <v>2530</v>
      </c>
      <c r="P35" s="65">
        <f>Table22457891011234567891011121314151617181920[[#This Row],[PEMBULATAN]]*O35</f>
        <v>55786.5</v>
      </c>
    </row>
    <row r="36" spans="1:16" ht="26.25" customHeight="1" x14ac:dyDescent="0.2">
      <c r="A36" s="14"/>
      <c r="B36" s="14"/>
      <c r="C36" s="73" t="s">
        <v>1769</v>
      </c>
      <c r="D36" s="78" t="s">
        <v>126</v>
      </c>
      <c r="E36" s="13">
        <v>44537</v>
      </c>
      <c r="F36" s="76" t="s">
        <v>411</v>
      </c>
      <c r="G36" s="13">
        <v>44542</v>
      </c>
      <c r="H36" s="77" t="s">
        <v>1796</v>
      </c>
      <c r="I36" s="16">
        <v>100</v>
      </c>
      <c r="J36" s="16">
        <v>65</v>
      </c>
      <c r="K36" s="16">
        <v>28</v>
      </c>
      <c r="L36" s="16">
        <v>12</v>
      </c>
      <c r="M36" s="81">
        <v>45.5</v>
      </c>
      <c r="N36" s="96">
        <v>46</v>
      </c>
      <c r="O36" s="64">
        <v>2530</v>
      </c>
      <c r="P36" s="65">
        <f>Table22457891011234567891011121314151617181920[[#This Row],[PEMBULATAN]]*O36</f>
        <v>116380</v>
      </c>
    </row>
    <row r="37" spans="1:16" ht="26.25" customHeight="1" x14ac:dyDescent="0.2">
      <c r="A37" s="14"/>
      <c r="B37" s="14"/>
      <c r="C37" s="73" t="s">
        <v>1770</v>
      </c>
      <c r="D37" s="78" t="s">
        <v>126</v>
      </c>
      <c r="E37" s="13">
        <v>44537</v>
      </c>
      <c r="F37" s="76" t="s">
        <v>411</v>
      </c>
      <c r="G37" s="13">
        <v>44542</v>
      </c>
      <c r="H37" s="77" t="s">
        <v>1796</v>
      </c>
      <c r="I37" s="16">
        <v>55</v>
      </c>
      <c r="J37" s="16">
        <v>38</v>
      </c>
      <c r="K37" s="16">
        <v>18</v>
      </c>
      <c r="L37" s="16">
        <v>4</v>
      </c>
      <c r="M37" s="81">
        <v>9.4049999999999994</v>
      </c>
      <c r="N37" s="96">
        <v>10</v>
      </c>
      <c r="O37" s="64">
        <v>2530</v>
      </c>
      <c r="P37" s="65">
        <f>Table22457891011234567891011121314151617181920[[#This Row],[PEMBULATAN]]*O37</f>
        <v>25300</v>
      </c>
    </row>
    <row r="38" spans="1:16" ht="26.25" customHeight="1" x14ac:dyDescent="0.2">
      <c r="A38" s="14"/>
      <c r="B38" s="14"/>
      <c r="C38" s="73" t="s">
        <v>1771</v>
      </c>
      <c r="D38" s="78" t="s">
        <v>126</v>
      </c>
      <c r="E38" s="13">
        <v>44537</v>
      </c>
      <c r="F38" s="76" t="s">
        <v>411</v>
      </c>
      <c r="G38" s="13">
        <v>44542</v>
      </c>
      <c r="H38" s="77" t="s">
        <v>1796</v>
      </c>
      <c r="I38" s="16">
        <v>90</v>
      </c>
      <c r="J38" s="16">
        <v>68</v>
      </c>
      <c r="K38" s="16">
        <v>24</v>
      </c>
      <c r="L38" s="16">
        <v>10</v>
      </c>
      <c r="M38" s="81">
        <v>36.72</v>
      </c>
      <c r="N38" s="96">
        <v>36.72</v>
      </c>
      <c r="O38" s="64">
        <v>2530</v>
      </c>
      <c r="P38" s="65">
        <f>Table22457891011234567891011121314151617181920[[#This Row],[PEMBULATAN]]*O38</f>
        <v>92901.599999999991</v>
      </c>
    </row>
    <row r="39" spans="1:16" ht="26.25" customHeight="1" x14ac:dyDescent="0.2">
      <c r="A39" s="14"/>
      <c r="B39" s="14"/>
      <c r="C39" s="73" t="s">
        <v>1772</v>
      </c>
      <c r="D39" s="78" t="s">
        <v>126</v>
      </c>
      <c r="E39" s="13">
        <v>44537</v>
      </c>
      <c r="F39" s="76" t="s">
        <v>411</v>
      </c>
      <c r="G39" s="13">
        <v>44542</v>
      </c>
      <c r="H39" s="77" t="s">
        <v>1796</v>
      </c>
      <c r="I39" s="16">
        <v>95</v>
      </c>
      <c r="J39" s="16">
        <v>58</v>
      </c>
      <c r="K39" s="16">
        <v>28</v>
      </c>
      <c r="L39" s="16">
        <v>19</v>
      </c>
      <c r="M39" s="81">
        <v>38.57</v>
      </c>
      <c r="N39" s="96">
        <v>38.57</v>
      </c>
      <c r="O39" s="64">
        <v>2530</v>
      </c>
      <c r="P39" s="65">
        <f>Table22457891011234567891011121314151617181920[[#This Row],[PEMBULATAN]]*O39</f>
        <v>97582.1</v>
      </c>
    </row>
    <row r="40" spans="1:16" ht="26.25" customHeight="1" x14ac:dyDescent="0.2">
      <c r="A40" s="14"/>
      <c r="B40" s="14"/>
      <c r="C40" s="73" t="s">
        <v>1773</v>
      </c>
      <c r="D40" s="78" t="s">
        <v>126</v>
      </c>
      <c r="E40" s="13">
        <v>44537</v>
      </c>
      <c r="F40" s="76" t="s">
        <v>411</v>
      </c>
      <c r="G40" s="13">
        <v>44542</v>
      </c>
      <c r="H40" s="77" t="s">
        <v>1796</v>
      </c>
      <c r="I40" s="16">
        <v>90</v>
      </c>
      <c r="J40" s="16">
        <v>68</v>
      </c>
      <c r="K40" s="16">
        <v>22</v>
      </c>
      <c r="L40" s="16">
        <v>8</v>
      </c>
      <c r="M40" s="81">
        <v>33.659999999999997</v>
      </c>
      <c r="N40" s="96">
        <v>33.659999999999997</v>
      </c>
      <c r="O40" s="64">
        <v>2530</v>
      </c>
      <c r="P40" s="65">
        <f>Table22457891011234567891011121314151617181920[[#This Row],[PEMBULATAN]]*O40</f>
        <v>85159.799999999988</v>
      </c>
    </row>
    <row r="41" spans="1:16" ht="26.25" customHeight="1" x14ac:dyDescent="0.2">
      <c r="A41" s="14"/>
      <c r="B41" s="14"/>
      <c r="C41" s="73" t="s">
        <v>1774</v>
      </c>
      <c r="D41" s="78" t="s">
        <v>126</v>
      </c>
      <c r="E41" s="13">
        <v>44537</v>
      </c>
      <c r="F41" s="76" t="s">
        <v>411</v>
      </c>
      <c r="G41" s="13">
        <v>44542</v>
      </c>
      <c r="H41" s="77" t="s">
        <v>1796</v>
      </c>
      <c r="I41" s="16">
        <v>77</v>
      </c>
      <c r="J41" s="16">
        <v>55</v>
      </c>
      <c r="K41" s="16">
        <v>25</v>
      </c>
      <c r="L41" s="16">
        <v>16</v>
      </c>
      <c r="M41" s="81">
        <v>26.46875</v>
      </c>
      <c r="N41" s="96">
        <v>27</v>
      </c>
      <c r="O41" s="64">
        <v>2530</v>
      </c>
      <c r="P41" s="65">
        <f>Table22457891011234567891011121314151617181920[[#This Row],[PEMBULATAN]]*O41</f>
        <v>68310</v>
      </c>
    </row>
    <row r="42" spans="1:16" ht="26.25" customHeight="1" x14ac:dyDescent="0.2">
      <c r="A42" s="14"/>
      <c r="B42" s="14"/>
      <c r="C42" s="73" t="s">
        <v>1775</v>
      </c>
      <c r="D42" s="78" t="s">
        <v>126</v>
      </c>
      <c r="E42" s="13">
        <v>44537</v>
      </c>
      <c r="F42" s="76" t="s">
        <v>411</v>
      </c>
      <c r="G42" s="13">
        <v>44542</v>
      </c>
      <c r="H42" s="77" t="s">
        <v>1796</v>
      </c>
      <c r="I42" s="16">
        <v>65</v>
      </c>
      <c r="J42" s="16">
        <v>45</v>
      </c>
      <c r="K42" s="16">
        <v>15</v>
      </c>
      <c r="L42" s="16">
        <v>6</v>
      </c>
      <c r="M42" s="81">
        <v>10.96875</v>
      </c>
      <c r="N42" s="96">
        <v>10.96875</v>
      </c>
      <c r="O42" s="64">
        <v>2530</v>
      </c>
      <c r="P42" s="65">
        <f>Table22457891011234567891011121314151617181920[[#This Row],[PEMBULATAN]]*O42</f>
        <v>27750.9375</v>
      </c>
    </row>
    <row r="43" spans="1:16" ht="26.25" customHeight="1" x14ac:dyDescent="0.2">
      <c r="A43" s="14"/>
      <c r="B43" s="14"/>
      <c r="C43" s="73" t="s">
        <v>1776</v>
      </c>
      <c r="D43" s="78" t="s">
        <v>126</v>
      </c>
      <c r="E43" s="13">
        <v>44537</v>
      </c>
      <c r="F43" s="76" t="s">
        <v>411</v>
      </c>
      <c r="G43" s="13">
        <v>44542</v>
      </c>
      <c r="H43" s="77" t="s">
        <v>1796</v>
      </c>
      <c r="I43" s="16">
        <v>85</v>
      </c>
      <c r="J43" s="16">
        <v>20</v>
      </c>
      <c r="K43" s="16">
        <v>25</v>
      </c>
      <c r="L43" s="16">
        <v>6</v>
      </c>
      <c r="M43" s="81">
        <v>10.625</v>
      </c>
      <c r="N43" s="96">
        <v>10.625</v>
      </c>
      <c r="O43" s="64">
        <v>2530</v>
      </c>
      <c r="P43" s="65">
        <f>Table22457891011234567891011121314151617181920[[#This Row],[PEMBULATAN]]*O43</f>
        <v>26881.25</v>
      </c>
    </row>
    <row r="44" spans="1:16" ht="26.25" customHeight="1" x14ac:dyDescent="0.2">
      <c r="A44" s="14"/>
      <c r="B44" s="14"/>
      <c r="C44" s="73" t="s">
        <v>1777</v>
      </c>
      <c r="D44" s="78" t="s">
        <v>126</v>
      </c>
      <c r="E44" s="13">
        <v>44537</v>
      </c>
      <c r="F44" s="76" t="s">
        <v>411</v>
      </c>
      <c r="G44" s="13">
        <v>44542</v>
      </c>
      <c r="H44" s="77" t="s">
        <v>1796</v>
      </c>
      <c r="I44" s="16">
        <v>88</v>
      </c>
      <c r="J44" s="16">
        <v>60</v>
      </c>
      <c r="K44" s="16">
        <v>23</v>
      </c>
      <c r="L44" s="16">
        <v>7</v>
      </c>
      <c r="M44" s="81">
        <v>30.36</v>
      </c>
      <c r="N44" s="96">
        <v>31</v>
      </c>
      <c r="O44" s="64">
        <v>2530</v>
      </c>
      <c r="P44" s="65">
        <f>Table22457891011234567891011121314151617181920[[#This Row],[PEMBULATAN]]*O44</f>
        <v>78430</v>
      </c>
    </row>
    <row r="45" spans="1:16" ht="26.25" customHeight="1" x14ac:dyDescent="0.2">
      <c r="A45" s="14"/>
      <c r="B45" s="14"/>
      <c r="C45" s="73" t="s">
        <v>1778</v>
      </c>
      <c r="D45" s="78" t="s">
        <v>126</v>
      </c>
      <c r="E45" s="13">
        <v>44537</v>
      </c>
      <c r="F45" s="76" t="s">
        <v>411</v>
      </c>
      <c r="G45" s="13">
        <v>44542</v>
      </c>
      <c r="H45" s="77" t="s">
        <v>1796</v>
      </c>
      <c r="I45" s="16">
        <v>80</v>
      </c>
      <c r="J45" s="16">
        <v>52</v>
      </c>
      <c r="K45" s="16">
        <v>28</v>
      </c>
      <c r="L45" s="16">
        <v>5</v>
      </c>
      <c r="M45" s="81">
        <v>29.12</v>
      </c>
      <c r="N45" s="96">
        <v>29.12</v>
      </c>
      <c r="O45" s="64">
        <v>2530</v>
      </c>
      <c r="P45" s="65">
        <f>Table22457891011234567891011121314151617181920[[#This Row],[PEMBULATAN]]*O45</f>
        <v>73673.600000000006</v>
      </c>
    </row>
    <row r="46" spans="1:16" ht="26.25" customHeight="1" x14ac:dyDescent="0.2">
      <c r="A46" s="14"/>
      <c r="B46" s="14"/>
      <c r="C46" s="73" t="s">
        <v>1779</v>
      </c>
      <c r="D46" s="78" t="s">
        <v>126</v>
      </c>
      <c r="E46" s="13">
        <v>44537</v>
      </c>
      <c r="F46" s="76" t="s">
        <v>411</v>
      </c>
      <c r="G46" s="13">
        <v>44542</v>
      </c>
      <c r="H46" s="77" t="s">
        <v>1796</v>
      </c>
      <c r="I46" s="16">
        <v>95</v>
      </c>
      <c r="J46" s="16">
        <v>58</v>
      </c>
      <c r="K46" s="16">
        <v>28</v>
      </c>
      <c r="L46" s="16">
        <v>9</v>
      </c>
      <c r="M46" s="81">
        <v>38.57</v>
      </c>
      <c r="N46" s="96">
        <v>38.57</v>
      </c>
      <c r="O46" s="64">
        <v>2530</v>
      </c>
      <c r="P46" s="65">
        <f>Table22457891011234567891011121314151617181920[[#This Row],[PEMBULATAN]]*O46</f>
        <v>97582.1</v>
      </c>
    </row>
    <row r="47" spans="1:16" ht="26.25" customHeight="1" x14ac:dyDescent="0.2">
      <c r="A47" s="14"/>
      <c r="B47" s="14"/>
      <c r="C47" s="73" t="s">
        <v>1780</v>
      </c>
      <c r="D47" s="78" t="s">
        <v>126</v>
      </c>
      <c r="E47" s="13">
        <v>44537</v>
      </c>
      <c r="F47" s="76" t="s">
        <v>411</v>
      </c>
      <c r="G47" s="13">
        <v>44542</v>
      </c>
      <c r="H47" s="77" t="s">
        <v>1796</v>
      </c>
      <c r="I47" s="16">
        <v>100</v>
      </c>
      <c r="J47" s="16">
        <v>42</v>
      </c>
      <c r="K47" s="16">
        <v>20</v>
      </c>
      <c r="L47" s="16">
        <v>6</v>
      </c>
      <c r="M47" s="81">
        <v>21</v>
      </c>
      <c r="N47" s="96">
        <v>21</v>
      </c>
      <c r="O47" s="64">
        <v>2530</v>
      </c>
      <c r="P47" s="65">
        <f>Table22457891011234567891011121314151617181920[[#This Row],[PEMBULATAN]]*O47</f>
        <v>53130</v>
      </c>
    </row>
    <row r="48" spans="1:16" ht="26.25" customHeight="1" x14ac:dyDescent="0.2">
      <c r="A48" s="14"/>
      <c r="B48" s="14"/>
      <c r="C48" s="73" t="s">
        <v>1781</v>
      </c>
      <c r="D48" s="78" t="s">
        <v>126</v>
      </c>
      <c r="E48" s="13">
        <v>44537</v>
      </c>
      <c r="F48" s="76" t="s">
        <v>411</v>
      </c>
      <c r="G48" s="13">
        <v>44542</v>
      </c>
      <c r="H48" s="77" t="s">
        <v>1796</v>
      </c>
      <c r="I48" s="16">
        <v>98</v>
      </c>
      <c r="J48" s="16">
        <v>66</v>
      </c>
      <c r="K48" s="16">
        <v>18</v>
      </c>
      <c r="L48" s="16">
        <v>10</v>
      </c>
      <c r="M48" s="81">
        <v>29.106000000000002</v>
      </c>
      <c r="N48" s="96">
        <v>29.106000000000002</v>
      </c>
      <c r="O48" s="64">
        <v>2530</v>
      </c>
      <c r="P48" s="65">
        <f>Table22457891011234567891011121314151617181920[[#This Row],[PEMBULATAN]]*O48</f>
        <v>73638.180000000008</v>
      </c>
    </row>
    <row r="49" spans="1:16" ht="26.25" customHeight="1" x14ac:dyDescent="0.2">
      <c r="A49" s="14"/>
      <c r="B49" s="14"/>
      <c r="C49" s="73" t="s">
        <v>1782</v>
      </c>
      <c r="D49" s="78" t="s">
        <v>126</v>
      </c>
      <c r="E49" s="13">
        <v>44537</v>
      </c>
      <c r="F49" s="76" t="s">
        <v>411</v>
      </c>
      <c r="G49" s="13">
        <v>44542</v>
      </c>
      <c r="H49" s="77" t="s">
        <v>1796</v>
      </c>
      <c r="I49" s="16">
        <v>58</v>
      </c>
      <c r="J49" s="16">
        <v>58</v>
      </c>
      <c r="K49" s="16">
        <v>18</v>
      </c>
      <c r="L49" s="16">
        <v>7</v>
      </c>
      <c r="M49" s="81">
        <v>15.138</v>
      </c>
      <c r="N49" s="96">
        <v>15.138</v>
      </c>
      <c r="O49" s="64">
        <v>2530</v>
      </c>
      <c r="P49" s="65">
        <f>Table22457891011234567891011121314151617181920[[#This Row],[PEMBULATAN]]*O49</f>
        <v>38299.14</v>
      </c>
    </row>
    <row r="50" spans="1:16" ht="26.25" customHeight="1" x14ac:dyDescent="0.2">
      <c r="A50" s="14"/>
      <c r="B50" s="14"/>
      <c r="C50" s="73" t="s">
        <v>1783</v>
      </c>
      <c r="D50" s="78" t="s">
        <v>126</v>
      </c>
      <c r="E50" s="13">
        <v>44537</v>
      </c>
      <c r="F50" s="76" t="s">
        <v>411</v>
      </c>
      <c r="G50" s="13">
        <v>44542</v>
      </c>
      <c r="H50" s="77" t="s">
        <v>1796</v>
      </c>
      <c r="I50" s="16">
        <v>50</v>
      </c>
      <c r="J50" s="16">
        <v>37</v>
      </c>
      <c r="K50" s="16">
        <v>20</v>
      </c>
      <c r="L50" s="16">
        <v>6</v>
      </c>
      <c r="M50" s="81">
        <v>9.25</v>
      </c>
      <c r="N50" s="96">
        <v>9.25</v>
      </c>
      <c r="O50" s="64">
        <v>2530</v>
      </c>
      <c r="P50" s="65">
        <f>Table22457891011234567891011121314151617181920[[#This Row],[PEMBULATAN]]*O50</f>
        <v>23402.5</v>
      </c>
    </row>
    <row r="51" spans="1:16" ht="26.25" customHeight="1" x14ac:dyDescent="0.2">
      <c r="A51" s="14"/>
      <c r="B51" s="14"/>
      <c r="C51" s="73" t="s">
        <v>1784</v>
      </c>
      <c r="D51" s="78" t="s">
        <v>126</v>
      </c>
      <c r="E51" s="13">
        <v>44537</v>
      </c>
      <c r="F51" s="76" t="s">
        <v>411</v>
      </c>
      <c r="G51" s="13">
        <v>44542</v>
      </c>
      <c r="H51" s="77" t="s">
        <v>1796</v>
      </c>
      <c r="I51" s="16">
        <v>70</v>
      </c>
      <c r="J51" s="16">
        <v>38</v>
      </c>
      <c r="K51" s="16">
        <v>17</v>
      </c>
      <c r="L51" s="16">
        <v>3</v>
      </c>
      <c r="M51" s="81">
        <v>11.305</v>
      </c>
      <c r="N51" s="96">
        <v>12</v>
      </c>
      <c r="O51" s="64">
        <v>2530</v>
      </c>
      <c r="P51" s="65">
        <f>Table22457891011234567891011121314151617181920[[#This Row],[PEMBULATAN]]*O51</f>
        <v>30360</v>
      </c>
    </row>
    <row r="52" spans="1:16" ht="26.25" customHeight="1" x14ac:dyDescent="0.2">
      <c r="A52" s="14"/>
      <c r="B52" s="14"/>
      <c r="C52" s="73" t="s">
        <v>1785</v>
      </c>
      <c r="D52" s="78" t="s">
        <v>126</v>
      </c>
      <c r="E52" s="13">
        <v>44537</v>
      </c>
      <c r="F52" s="76" t="s">
        <v>411</v>
      </c>
      <c r="G52" s="13">
        <v>44542</v>
      </c>
      <c r="H52" s="77" t="s">
        <v>1796</v>
      </c>
      <c r="I52" s="16">
        <v>162</v>
      </c>
      <c r="J52" s="16">
        <v>68</v>
      </c>
      <c r="K52" s="16">
        <v>20</v>
      </c>
      <c r="L52" s="16">
        <v>27</v>
      </c>
      <c r="M52" s="81">
        <v>55.08</v>
      </c>
      <c r="N52" s="96">
        <v>55.08</v>
      </c>
      <c r="O52" s="64">
        <v>2530</v>
      </c>
      <c r="P52" s="65">
        <f>Table22457891011234567891011121314151617181920[[#This Row],[PEMBULATAN]]*O52</f>
        <v>139352.4</v>
      </c>
    </row>
    <row r="53" spans="1:16" ht="26.25" customHeight="1" x14ac:dyDescent="0.2">
      <c r="A53" s="14"/>
      <c r="B53" s="14"/>
      <c r="C53" s="73" t="s">
        <v>1786</v>
      </c>
      <c r="D53" s="78" t="s">
        <v>126</v>
      </c>
      <c r="E53" s="13">
        <v>44537</v>
      </c>
      <c r="F53" s="76" t="s">
        <v>411</v>
      </c>
      <c r="G53" s="13">
        <v>44542</v>
      </c>
      <c r="H53" s="77" t="s">
        <v>1796</v>
      </c>
      <c r="I53" s="16">
        <v>53</v>
      </c>
      <c r="J53" s="16">
        <v>24</v>
      </c>
      <c r="K53" s="16">
        <v>43</v>
      </c>
      <c r="L53" s="16">
        <v>34</v>
      </c>
      <c r="M53" s="81">
        <v>13.673999999999999</v>
      </c>
      <c r="N53" s="96">
        <v>34</v>
      </c>
      <c r="O53" s="64">
        <v>2530</v>
      </c>
      <c r="P53" s="65">
        <f>Table22457891011234567891011121314151617181920[[#This Row],[PEMBULATAN]]*O53</f>
        <v>86020</v>
      </c>
    </row>
    <row r="54" spans="1:16" ht="26.25" customHeight="1" x14ac:dyDescent="0.2">
      <c r="A54" s="14"/>
      <c r="B54" s="14"/>
      <c r="C54" s="73" t="s">
        <v>1787</v>
      </c>
      <c r="D54" s="78" t="s">
        <v>126</v>
      </c>
      <c r="E54" s="13">
        <v>44537</v>
      </c>
      <c r="F54" s="76" t="s">
        <v>411</v>
      </c>
      <c r="G54" s="13">
        <v>44542</v>
      </c>
      <c r="H54" s="77" t="s">
        <v>1796</v>
      </c>
      <c r="I54" s="16">
        <v>105</v>
      </c>
      <c r="J54" s="16">
        <v>60</v>
      </c>
      <c r="K54" s="16">
        <v>36</v>
      </c>
      <c r="L54" s="16">
        <v>41</v>
      </c>
      <c r="M54" s="81">
        <v>56.7</v>
      </c>
      <c r="N54" s="96">
        <v>56.7</v>
      </c>
      <c r="O54" s="64">
        <v>2530</v>
      </c>
      <c r="P54" s="65">
        <f>Table22457891011234567891011121314151617181920[[#This Row],[PEMBULATAN]]*O54</f>
        <v>143451</v>
      </c>
    </row>
    <row r="55" spans="1:16" ht="26.25" customHeight="1" x14ac:dyDescent="0.2">
      <c r="A55" s="14"/>
      <c r="B55" s="14"/>
      <c r="C55" s="73" t="s">
        <v>1788</v>
      </c>
      <c r="D55" s="78" t="s">
        <v>126</v>
      </c>
      <c r="E55" s="13">
        <v>44537</v>
      </c>
      <c r="F55" s="76" t="s">
        <v>411</v>
      </c>
      <c r="G55" s="13">
        <v>44542</v>
      </c>
      <c r="H55" s="77" t="s">
        <v>1796</v>
      </c>
      <c r="I55" s="16">
        <v>150</v>
      </c>
      <c r="J55" s="16">
        <v>17</v>
      </c>
      <c r="K55" s="16">
        <v>10</v>
      </c>
      <c r="L55" s="16">
        <v>1</v>
      </c>
      <c r="M55" s="81">
        <v>6.375</v>
      </c>
      <c r="N55" s="96">
        <v>7</v>
      </c>
      <c r="O55" s="64">
        <v>2530</v>
      </c>
      <c r="P55" s="65">
        <f>Table22457891011234567891011121314151617181920[[#This Row],[PEMBULATAN]]*O55</f>
        <v>17710</v>
      </c>
    </row>
    <row r="56" spans="1:16" ht="26.25" customHeight="1" x14ac:dyDescent="0.2">
      <c r="A56" s="14"/>
      <c r="B56" s="14"/>
      <c r="C56" s="73" t="s">
        <v>1789</v>
      </c>
      <c r="D56" s="78" t="s">
        <v>126</v>
      </c>
      <c r="E56" s="13">
        <v>44537</v>
      </c>
      <c r="F56" s="76" t="s">
        <v>411</v>
      </c>
      <c r="G56" s="13">
        <v>44542</v>
      </c>
      <c r="H56" s="77" t="s">
        <v>1796</v>
      </c>
      <c r="I56" s="16">
        <v>146</v>
      </c>
      <c r="J56" s="16">
        <v>45</v>
      </c>
      <c r="K56" s="16">
        <v>8</v>
      </c>
      <c r="L56" s="16">
        <v>3</v>
      </c>
      <c r="M56" s="81">
        <v>13.14</v>
      </c>
      <c r="N56" s="96">
        <v>13.14</v>
      </c>
      <c r="O56" s="64">
        <v>2530</v>
      </c>
      <c r="P56" s="65">
        <f>Table22457891011234567891011121314151617181920[[#This Row],[PEMBULATAN]]*O56</f>
        <v>33244.200000000004</v>
      </c>
    </row>
    <row r="57" spans="1:16" ht="26.25" customHeight="1" x14ac:dyDescent="0.2">
      <c r="A57" s="14"/>
      <c r="B57" s="14"/>
      <c r="C57" s="73" t="s">
        <v>1790</v>
      </c>
      <c r="D57" s="78" t="s">
        <v>126</v>
      </c>
      <c r="E57" s="13">
        <v>44537</v>
      </c>
      <c r="F57" s="76" t="s">
        <v>411</v>
      </c>
      <c r="G57" s="13">
        <v>44542</v>
      </c>
      <c r="H57" s="77" t="s">
        <v>1796</v>
      </c>
      <c r="I57" s="16">
        <v>153</v>
      </c>
      <c r="J57" s="16">
        <v>12</v>
      </c>
      <c r="K57" s="16">
        <v>7</v>
      </c>
      <c r="L57" s="16">
        <v>1</v>
      </c>
      <c r="M57" s="81">
        <v>3.2130000000000001</v>
      </c>
      <c r="N57" s="96">
        <v>3.2130000000000001</v>
      </c>
      <c r="O57" s="64">
        <v>2530</v>
      </c>
      <c r="P57" s="65">
        <f>Table22457891011234567891011121314151617181920[[#This Row],[PEMBULATAN]]*O57</f>
        <v>8128.89</v>
      </c>
    </row>
    <row r="58" spans="1:16" ht="26.25" customHeight="1" x14ac:dyDescent="0.2">
      <c r="A58" s="14"/>
      <c r="B58" s="97"/>
      <c r="C58" s="73" t="s">
        <v>1791</v>
      </c>
      <c r="D58" s="78" t="s">
        <v>126</v>
      </c>
      <c r="E58" s="13">
        <v>44537</v>
      </c>
      <c r="F58" s="76" t="s">
        <v>411</v>
      </c>
      <c r="G58" s="13">
        <v>44542</v>
      </c>
      <c r="H58" s="77" t="s">
        <v>1796</v>
      </c>
      <c r="I58" s="16">
        <v>100</v>
      </c>
      <c r="J58" s="16">
        <v>13</v>
      </c>
      <c r="K58" s="16">
        <v>8</v>
      </c>
      <c r="L58" s="16">
        <v>1</v>
      </c>
      <c r="M58" s="81">
        <v>2.6</v>
      </c>
      <c r="N58" s="96">
        <v>2.6</v>
      </c>
      <c r="O58" s="64">
        <v>2530</v>
      </c>
      <c r="P58" s="65">
        <f>Table22457891011234567891011121314151617181920[[#This Row],[PEMBULATAN]]*O58</f>
        <v>6578</v>
      </c>
    </row>
    <row r="59" spans="1:16" ht="26.25" customHeight="1" x14ac:dyDescent="0.2">
      <c r="A59" s="14"/>
      <c r="B59" s="14" t="s">
        <v>1792</v>
      </c>
      <c r="C59" s="73" t="s">
        <v>1793</v>
      </c>
      <c r="D59" s="78" t="s">
        <v>126</v>
      </c>
      <c r="E59" s="13">
        <v>44537</v>
      </c>
      <c r="F59" s="76" t="s">
        <v>411</v>
      </c>
      <c r="G59" s="13">
        <v>44542</v>
      </c>
      <c r="H59" s="77" t="s">
        <v>1796</v>
      </c>
      <c r="I59" s="16">
        <v>55</v>
      </c>
      <c r="J59" s="16">
        <v>38</v>
      </c>
      <c r="K59" s="16">
        <v>15</v>
      </c>
      <c r="L59" s="16">
        <v>10</v>
      </c>
      <c r="M59" s="81">
        <v>7.8375000000000004</v>
      </c>
      <c r="N59" s="96">
        <v>10</v>
      </c>
      <c r="O59" s="64">
        <v>2530</v>
      </c>
      <c r="P59" s="65">
        <f>Table22457891011234567891011121314151617181920[[#This Row],[PEMBULATAN]]*O59</f>
        <v>25300</v>
      </c>
    </row>
    <row r="60" spans="1:16" ht="26.25" customHeight="1" x14ac:dyDescent="0.2">
      <c r="A60" s="14"/>
      <c r="B60" s="14"/>
      <c r="C60" s="73" t="s">
        <v>1794</v>
      </c>
      <c r="D60" s="78" t="s">
        <v>126</v>
      </c>
      <c r="E60" s="13">
        <v>44537</v>
      </c>
      <c r="F60" s="76" t="s">
        <v>411</v>
      </c>
      <c r="G60" s="13">
        <v>44542</v>
      </c>
      <c r="H60" s="77" t="s">
        <v>1796</v>
      </c>
      <c r="I60" s="16">
        <v>47</v>
      </c>
      <c r="J60" s="16">
        <v>35</v>
      </c>
      <c r="K60" s="16">
        <v>56</v>
      </c>
      <c r="L60" s="16">
        <v>11</v>
      </c>
      <c r="M60" s="81">
        <v>23.03</v>
      </c>
      <c r="N60" s="96">
        <v>23.03</v>
      </c>
      <c r="O60" s="64">
        <v>2530</v>
      </c>
      <c r="P60" s="65">
        <f>Table22457891011234567891011121314151617181920[[#This Row],[PEMBULATAN]]*O60</f>
        <v>58265.9</v>
      </c>
    </row>
    <row r="61" spans="1:16" ht="26.25" customHeight="1" x14ac:dyDescent="0.2">
      <c r="A61" s="14"/>
      <c r="B61" s="14"/>
      <c r="C61" s="73" t="s">
        <v>1795</v>
      </c>
      <c r="D61" s="78" t="s">
        <v>126</v>
      </c>
      <c r="E61" s="13">
        <v>44537</v>
      </c>
      <c r="F61" s="76" t="s">
        <v>411</v>
      </c>
      <c r="G61" s="13">
        <v>44542</v>
      </c>
      <c r="H61" s="77" t="s">
        <v>1796</v>
      </c>
      <c r="I61" s="16">
        <v>50</v>
      </c>
      <c r="J61" s="16">
        <v>55</v>
      </c>
      <c r="K61" s="16">
        <v>60</v>
      </c>
      <c r="L61" s="16">
        <v>25</v>
      </c>
      <c r="M61" s="81">
        <v>41.25</v>
      </c>
      <c r="N61" s="96">
        <v>41.25</v>
      </c>
      <c r="O61" s="64">
        <v>2530</v>
      </c>
      <c r="P61" s="65">
        <f>Table22457891011234567891011121314151617181920[[#This Row],[PEMBULATAN]]*O61</f>
        <v>104362.5</v>
      </c>
    </row>
    <row r="62" spans="1:16" ht="22.5" customHeight="1" x14ac:dyDescent="0.2">
      <c r="A62" s="118" t="s">
        <v>30</v>
      </c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20"/>
      <c r="M62" s="79">
        <f>SUBTOTAL(109,Table22457891011234567891011121314151617181920[KG VOLUME])</f>
        <v>1550.3074999999997</v>
      </c>
      <c r="N62" s="68">
        <f>SUM(N3:N61)</f>
        <v>1581.0219999999997</v>
      </c>
      <c r="O62" s="121">
        <f>SUM(P3:P61)</f>
        <v>3999985.6600000006</v>
      </c>
      <c r="P62" s="122"/>
    </row>
    <row r="63" spans="1:16" ht="18" customHeight="1" x14ac:dyDescent="0.2">
      <c r="A63" s="86"/>
      <c r="B63" s="56" t="s">
        <v>42</v>
      </c>
      <c r="C63" s="55"/>
      <c r="D63" s="57" t="s">
        <v>43</v>
      </c>
      <c r="E63" s="86"/>
      <c r="F63" s="86"/>
      <c r="G63" s="86"/>
      <c r="H63" s="86"/>
      <c r="I63" s="86"/>
      <c r="J63" s="86"/>
      <c r="K63" s="86"/>
      <c r="L63" s="86"/>
      <c r="M63" s="87"/>
      <c r="N63" s="88" t="s">
        <v>51</v>
      </c>
      <c r="O63" s="89"/>
      <c r="P63" s="89">
        <f>O62*10%</f>
        <v>399998.56600000011</v>
      </c>
    </row>
    <row r="64" spans="1:16" ht="18" customHeight="1" thickBot="1" x14ac:dyDescent="0.25">
      <c r="A64" s="86"/>
      <c r="B64" s="56"/>
      <c r="C64" s="55"/>
      <c r="D64" s="57"/>
      <c r="E64" s="86"/>
      <c r="F64" s="86"/>
      <c r="G64" s="86"/>
      <c r="H64" s="86"/>
      <c r="I64" s="86"/>
      <c r="J64" s="86"/>
      <c r="K64" s="86"/>
      <c r="L64" s="86"/>
      <c r="M64" s="87"/>
      <c r="N64" s="90" t="s">
        <v>52</v>
      </c>
      <c r="O64" s="91"/>
      <c r="P64" s="91">
        <f>O62-P63</f>
        <v>3599987.0940000005</v>
      </c>
    </row>
    <row r="65" spans="1:16" ht="18" customHeight="1" x14ac:dyDescent="0.2">
      <c r="A65" s="11"/>
      <c r="H65" s="63"/>
      <c r="N65" s="62" t="s">
        <v>31</v>
      </c>
      <c r="P65" s="69">
        <f>P64*1%</f>
        <v>35999.870940000008</v>
      </c>
    </row>
    <row r="66" spans="1:16" ht="18" customHeight="1" thickBot="1" x14ac:dyDescent="0.25">
      <c r="A66" s="11"/>
      <c r="H66" s="63"/>
      <c r="N66" s="62" t="s">
        <v>53</v>
      </c>
      <c r="P66" s="71">
        <f>P64*2%</f>
        <v>71999.741880000016</v>
      </c>
    </row>
    <row r="67" spans="1:16" ht="18" customHeight="1" x14ac:dyDescent="0.2">
      <c r="A67" s="11"/>
      <c r="H67" s="63"/>
      <c r="N67" s="66" t="s">
        <v>32</v>
      </c>
      <c r="O67" s="67"/>
      <c r="P67" s="70">
        <f>P64+P65-P66</f>
        <v>3563987.2230600002</v>
      </c>
    </row>
    <row r="69" spans="1:16" x14ac:dyDescent="0.2">
      <c r="A69" s="11"/>
      <c r="H69" s="63"/>
      <c r="P69" s="71"/>
    </row>
    <row r="70" spans="1:16" x14ac:dyDescent="0.2">
      <c r="A70" s="11"/>
      <c r="H70" s="63"/>
      <c r="O70" s="58"/>
      <c r="P70" s="71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</sheetData>
  <mergeCells count="2">
    <mergeCell ref="A62:L62"/>
    <mergeCell ref="O62:P62"/>
  </mergeCells>
  <conditionalFormatting sqref="B3">
    <cfRule type="duplicateValues" dxfId="567" priority="2"/>
  </conditionalFormatting>
  <conditionalFormatting sqref="B4:B23">
    <cfRule type="duplicateValues" dxfId="566" priority="1"/>
  </conditionalFormatting>
  <conditionalFormatting sqref="B24:B61">
    <cfRule type="duplicateValues" dxfId="565" priority="4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1"/>
  <sheetViews>
    <sheetView zoomScale="110" zoomScaleNormal="110" workbookViewId="0">
      <pane xSplit="3" ySplit="2" topLeftCell="D71" activePane="bottomRight" state="frozen"/>
      <selection pane="topRight" activeCell="B1" sqref="B1"/>
      <selection pane="bottomLeft" activeCell="A3" sqref="A3"/>
      <selection pane="bottomRight" activeCell="D84" sqref="D84:D85"/>
    </sheetView>
  </sheetViews>
  <sheetFormatPr defaultRowHeight="15" x14ac:dyDescent="0.2"/>
  <cols>
    <col min="1" max="1" width="8.28515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3.425781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403954</v>
      </c>
      <c r="B3" s="74" t="s">
        <v>56</v>
      </c>
      <c r="C3" s="9" t="s">
        <v>57</v>
      </c>
      <c r="D3" s="76" t="s">
        <v>126</v>
      </c>
      <c r="E3" s="13">
        <v>44531</v>
      </c>
      <c r="F3" s="76" t="s">
        <v>127</v>
      </c>
      <c r="G3" s="13">
        <v>44534</v>
      </c>
      <c r="H3" s="10" t="s">
        <v>1042</v>
      </c>
      <c r="I3" s="1">
        <v>100</v>
      </c>
      <c r="J3" s="1">
        <v>38</v>
      </c>
      <c r="K3" s="1">
        <v>54</v>
      </c>
      <c r="L3" s="1">
        <v>35</v>
      </c>
      <c r="M3" s="80">
        <v>51.3</v>
      </c>
      <c r="N3" s="8">
        <v>52</v>
      </c>
      <c r="O3" s="64">
        <v>2530</v>
      </c>
      <c r="P3" s="65">
        <f>Table224578910112[[#This Row],[PEMBULATAN]]*O3</f>
        <v>131560</v>
      </c>
    </row>
    <row r="4" spans="1:16" ht="26.25" customHeight="1" x14ac:dyDescent="0.2">
      <c r="A4" s="14"/>
      <c r="B4" s="75"/>
      <c r="C4" s="73" t="s">
        <v>58</v>
      </c>
      <c r="D4" s="78" t="s">
        <v>126</v>
      </c>
      <c r="E4" s="13">
        <v>44531</v>
      </c>
      <c r="F4" s="76" t="s">
        <v>127</v>
      </c>
      <c r="G4" s="13">
        <v>44534</v>
      </c>
      <c r="H4" s="10" t="s">
        <v>1042</v>
      </c>
      <c r="I4" s="16">
        <v>98</v>
      </c>
      <c r="J4" s="16">
        <v>16</v>
      </c>
      <c r="K4" s="16">
        <v>10</v>
      </c>
      <c r="L4" s="16">
        <v>1</v>
      </c>
      <c r="M4" s="81">
        <v>3.92</v>
      </c>
      <c r="N4" s="96">
        <v>3.92</v>
      </c>
      <c r="O4" s="64">
        <v>2530</v>
      </c>
      <c r="P4" s="65">
        <f>Table224578910112[[#This Row],[PEMBULATAN]]*O4</f>
        <v>9917.6</v>
      </c>
    </row>
    <row r="5" spans="1:16" ht="26.25" customHeight="1" x14ac:dyDescent="0.2">
      <c r="A5" s="14"/>
      <c r="B5" s="75"/>
      <c r="C5" s="73" t="s">
        <v>59</v>
      </c>
      <c r="D5" s="78" t="s">
        <v>126</v>
      </c>
      <c r="E5" s="13">
        <v>44531</v>
      </c>
      <c r="F5" s="76" t="s">
        <v>127</v>
      </c>
      <c r="G5" s="13">
        <v>44534</v>
      </c>
      <c r="H5" s="10" t="s">
        <v>1042</v>
      </c>
      <c r="I5" s="16">
        <v>66</v>
      </c>
      <c r="J5" s="16">
        <v>35</v>
      </c>
      <c r="K5" s="16">
        <v>20</v>
      </c>
      <c r="L5" s="16">
        <v>2</v>
      </c>
      <c r="M5" s="81">
        <v>11.55</v>
      </c>
      <c r="N5" s="96">
        <v>11.55</v>
      </c>
      <c r="O5" s="64">
        <v>2530</v>
      </c>
      <c r="P5" s="65">
        <f>Table224578910112[[#This Row],[PEMBULATAN]]*O5</f>
        <v>29221.5</v>
      </c>
    </row>
    <row r="6" spans="1:16" ht="26.25" customHeight="1" x14ac:dyDescent="0.2">
      <c r="A6" s="14"/>
      <c r="B6" s="75"/>
      <c r="C6" s="73" t="s">
        <v>60</v>
      </c>
      <c r="D6" s="78" t="s">
        <v>126</v>
      </c>
      <c r="E6" s="13">
        <v>44531</v>
      </c>
      <c r="F6" s="76" t="s">
        <v>127</v>
      </c>
      <c r="G6" s="13">
        <v>44534</v>
      </c>
      <c r="H6" s="10" t="s">
        <v>1042</v>
      </c>
      <c r="I6" s="16">
        <v>42</v>
      </c>
      <c r="J6" s="16">
        <v>34</v>
      </c>
      <c r="K6" s="16">
        <v>30</v>
      </c>
      <c r="L6" s="16">
        <v>9</v>
      </c>
      <c r="M6" s="81">
        <v>10.71</v>
      </c>
      <c r="N6" s="96">
        <v>10.71</v>
      </c>
      <c r="O6" s="64">
        <v>2530</v>
      </c>
      <c r="P6" s="65">
        <f>Table224578910112[[#This Row],[PEMBULATAN]]*O6</f>
        <v>27096.300000000003</v>
      </c>
    </row>
    <row r="7" spans="1:16" ht="26.25" customHeight="1" x14ac:dyDescent="0.2">
      <c r="A7" s="14"/>
      <c r="B7" s="75"/>
      <c r="C7" s="73" t="s">
        <v>61</v>
      </c>
      <c r="D7" s="78" t="s">
        <v>126</v>
      </c>
      <c r="E7" s="13">
        <v>44531</v>
      </c>
      <c r="F7" s="76" t="s">
        <v>127</v>
      </c>
      <c r="G7" s="13">
        <v>44534</v>
      </c>
      <c r="H7" s="10" t="s">
        <v>1042</v>
      </c>
      <c r="I7" s="16">
        <v>104</v>
      </c>
      <c r="J7" s="16">
        <v>14</v>
      </c>
      <c r="K7" s="16">
        <v>7</v>
      </c>
      <c r="L7" s="16">
        <v>3</v>
      </c>
      <c r="M7" s="81">
        <v>2.548</v>
      </c>
      <c r="N7" s="96">
        <v>3</v>
      </c>
      <c r="O7" s="64">
        <v>2530</v>
      </c>
      <c r="P7" s="65">
        <f>Table224578910112[[#This Row],[PEMBULATAN]]*O7</f>
        <v>7590</v>
      </c>
    </row>
    <row r="8" spans="1:16" ht="26.25" customHeight="1" x14ac:dyDescent="0.2">
      <c r="A8" s="14"/>
      <c r="B8" s="75"/>
      <c r="C8" s="73" t="s">
        <v>62</v>
      </c>
      <c r="D8" s="78" t="s">
        <v>126</v>
      </c>
      <c r="E8" s="13">
        <v>44531</v>
      </c>
      <c r="F8" s="76" t="s">
        <v>127</v>
      </c>
      <c r="G8" s="13">
        <v>44534</v>
      </c>
      <c r="H8" s="10" t="s">
        <v>1042</v>
      </c>
      <c r="I8" s="16">
        <v>45</v>
      </c>
      <c r="J8" s="16">
        <v>45</v>
      </c>
      <c r="K8" s="16">
        <v>20</v>
      </c>
      <c r="L8" s="16">
        <v>6</v>
      </c>
      <c r="M8" s="81">
        <v>10.125</v>
      </c>
      <c r="N8" s="96">
        <v>10.125</v>
      </c>
      <c r="O8" s="64">
        <v>2530</v>
      </c>
      <c r="P8" s="65">
        <f>Table224578910112[[#This Row],[PEMBULATAN]]*O8</f>
        <v>25616.25</v>
      </c>
    </row>
    <row r="9" spans="1:16" ht="26.25" customHeight="1" x14ac:dyDescent="0.2">
      <c r="A9" s="14"/>
      <c r="B9" s="75"/>
      <c r="C9" s="73" t="s">
        <v>63</v>
      </c>
      <c r="D9" s="78" t="s">
        <v>126</v>
      </c>
      <c r="E9" s="13">
        <v>44531</v>
      </c>
      <c r="F9" s="76" t="s">
        <v>127</v>
      </c>
      <c r="G9" s="13">
        <v>44534</v>
      </c>
      <c r="H9" s="10" t="s">
        <v>1042</v>
      </c>
      <c r="I9" s="16">
        <v>74</v>
      </c>
      <c r="J9" s="16">
        <v>10</v>
      </c>
      <c r="K9" s="16">
        <v>10</v>
      </c>
      <c r="L9" s="16">
        <v>3</v>
      </c>
      <c r="M9" s="81">
        <v>1.85</v>
      </c>
      <c r="N9" s="96">
        <v>3</v>
      </c>
      <c r="O9" s="64">
        <v>2530</v>
      </c>
      <c r="P9" s="65">
        <f>Table224578910112[[#This Row],[PEMBULATAN]]*O9</f>
        <v>7590</v>
      </c>
    </row>
    <row r="10" spans="1:16" ht="26.25" customHeight="1" x14ac:dyDescent="0.2">
      <c r="A10" s="14"/>
      <c r="B10" s="75"/>
      <c r="C10" s="73" t="s">
        <v>64</v>
      </c>
      <c r="D10" s="78" t="s">
        <v>126</v>
      </c>
      <c r="E10" s="13">
        <v>44531</v>
      </c>
      <c r="F10" s="76" t="s">
        <v>127</v>
      </c>
      <c r="G10" s="13">
        <v>44534</v>
      </c>
      <c r="H10" s="10" t="s">
        <v>1042</v>
      </c>
      <c r="I10" s="16">
        <v>50</v>
      </c>
      <c r="J10" s="16">
        <v>50</v>
      </c>
      <c r="K10" s="16">
        <v>10</v>
      </c>
      <c r="L10" s="16">
        <v>3</v>
      </c>
      <c r="M10" s="81">
        <v>6.25</v>
      </c>
      <c r="N10" s="96">
        <v>6.25</v>
      </c>
      <c r="O10" s="64">
        <v>2530</v>
      </c>
      <c r="P10" s="65">
        <f>Table224578910112[[#This Row],[PEMBULATAN]]*O10</f>
        <v>15812.5</v>
      </c>
    </row>
    <row r="11" spans="1:16" ht="26.25" customHeight="1" x14ac:dyDescent="0.2">
      <c r="A11" s="14"/>
      <c r="B11" s="75"/>
      <c r="C11" s="73" t="s">
        <v>65</v>
      </c>
      <c r="D11" s="78" t="s">
        <v>126</v>
      </c>
      <c r="E11" s="13">
        <v>44531</v>
      </c>
      <c r="F11" s="76" t="s">
        <v>127</v>
      </c>
      <c r="G11" s="13">
        <v>44534</v>
      </c>
      <c r="H11" s="10" t="s">
        <v>1042</v>
      </c>
      <c r="I11" s="16">
        <v>45</v>
      </c>
      <c r="J11" s="16">
        <v>31</v>
      </c>
      <c r="K11" s="16">
        <v>5</v>
      </c>
      <c r="L11" s="16">
        <v>6</v>
      </c>
      <c r="M11" s="81">
        <v>1.7437499999999999</v>
      </c>
      <c r="N11" s="96">
        <v>6</v>
      </c>
      <c r="O11" s="64">
        <v>2530</v>
      </c>
      <c r="P11" s="65">
        <f>Table224578910112[[#This Row],[PEMBULATAN]]*O11</f>
        <v>15180</v>
      </c>
    </row>
    <row r="12" spans="1:16" ht="26.25" customHeight="1" x14ac:dyDescent="0.2">
      <c r="A12" s="14"/>
      <c r="B12" s="75"/>
      <c r="C12" s="73" t="s">
        <v>66</v>
      </c>
      <c r="D12" s="78" t="s">
        <v>126</v>
      </c>
      <c r="E12" s="13">
        <v>44531</v>
      </c>
      <c r="F12" s="76" t="s">
        <v>127</v>
      </c>
      <c r="G12" s="13">
        <v>44534</v>
      </c>
      <c r="H12" s="10" t="s">
        <v>1042</v>
      </c>
      <c r="I12" s="16">
        <v>90</v>
      </c>
      <c r="J12" s="16">
        <v>18</v>
      </c>
      <c r="K12" s="16">
        <v>10</v>
      </c>
      <c r="L12" s="16">
        <v>5</v>
      </c>
      <c r="M12" s="81">
        <v>4.05</v>
      </c>
      <c r="N12" s="96">
        <v>5</v>
      </c>
      <c r="O12" s="64">
        <v>2530</v>
      </c>
      <c r="P12" s="65">
        <f>Table224578910112[[#This Row],[PEMBULATAN]]*O12</f>
        <v>12650</v>
      </c>
    </row>
    <row r="13" spans="1:16" ht="26.25" customHeight="1" x14ac:dyDescent="0.2">
      <c r="A13" s="14"/>
      <c r="B13" s="75"/>
      <c r="C13" s="73" t="s">
        <v>67</v>
      </c>
      <c r="D13" s="78" t="s">
        <v>126</v>
      </c>
      <c r="E13" s="13">
        <v>44531</v>
      </c>
      <c r="F13" s="76" t="s">
        <v>127</v>
      </c>
      <c r="G13" s="13">
        <v>44534</v>
      </c>
      <c r="H13" s="10" t="s">
        <v>1042</v>
      </c>
      <c r="I13" s="16">
        <v>73</v>
      </c>
      <c r="J13" s="16">
        <v>56</v>
      </c>
      <c r="K13" s="16">
        <v>20</v>
      </c>
      <c r="L13" s="16">
        <v>1</v>
      </c>
      <c r="M13" s="81">
        <v>20.440000000000001</v>
      </c>
      <c r="N13" s="96">
        <v>21</v>
      </c>
      <c r="O13" s="64">
        <v>2530</v>
      </c>
      <c r="P13" s="65">
        <f>Table224578910112[[#This Row],[PEMBULATAN]]*O13</f>
        <v>53130</v>
      </c>
    </row>
    <row r="14" spans="1:16" ht="26.25" customHeight="1" x14ac:dyDescent="0.2">
      <c r="A14" s="14"/>
      <c r="B14" s="75"/>
      <c r="C14" s="73" t="s">
        <v>68</v>
      </c>
      <c r="D14" s="78" t="s">
        <v>126</v>
      </c>
      <c r="E14" s="13">
        <v>44531</v>
      </c>
      <c r="F14" s="76" t="s">
        <v>127</v>
      </c>
      <c r="G14" s="13">
        <v>44534</v>
      </c>
      <c r="H14" s="10" t="s">
        <v>1042</v>
      </c>
      <c r="I14" s="16">
        <v>50</v>
      </c>
      <c r="J14" s="16">
        <v>22</v>
      </c>
      <c r="K14" s="16">
        <v>22</v>
      </c>
      <c r="L14" s="16">
        <v>6</v>
      </c>
      <c r="M14" s="81">
        <v>6.05</v>
      </c>
      <c r="N14" s="96">
        <v>6.05</v>
      </c>
      <c r="O14" s="64">
        <v>2530</v>
      </c>
      <c r="P14" s="65">
        <f>Table224578910112[[#This Row],[PEMBULATAN]]*O14</f>
        <v>15306.5</v>
      </c>
    </row>
    <row r="15" spans="1:16" ht="26.25" customHeight="1" x14ac:dyDescent="0.2">
      <c r="A15" s="14"/>
      <c r="B15" s="75"/>
      <c r="C15" s="73" t="s">
        <v>69</v>
      </c>
      <c r="D15" s="78" t="s">
        <v>126</v>
      </c>
      <c r="E15" s="13">
        <v>44531</v>
      </c>
      <c r="F15" s="76" t="s">
        <v>127</v>
      </c>
      <c r="G15" s="13">
        <v>44534</v>
      </c>
      <c r="H15" s="10" t="s">
        <v>1042</v>
      </c>
      <c r="I15" s="16">
        <v>10</v>
      </c>
      <c r="J15" s="16">
        <v>41</v>
      </c>
      <c r="K15" s="16">
        <v>41</v>
      </c>
      <c r="L15" s="16">
        <v>1</v>
      </c>
      <c r="M15" s="81">
        <v>4.2024999999999997</v>
      </c>
      <c r="N15" s="96">
        <v>4.2024999999999997</v>
      </c>
      <c r="O15" s="64">
        <v>2530</v>
      </c>
      <c r="P15" s="65">
        <f>Table224578910112[[#This Row],[PEMBULATAN]]*O15</f>
        <v>10632.324999999999</v>
      </c>
    </row>
    <row r="16" spans="1:16" ht="26.25" customHeight="1" x14ac:dyDescent="0.2">
      <c r="A16" s="14"/>
      <c r="B16" s="75"/>
      <c r="C16" s="73" t="s">
        <v>70</v>
      </c>
      <c r="D16" s="78" t="s">
        <v>126</v>
      </c>
      <c r="E16" s="13">
        <v>44531</v>
      </c>
      <c r="F16" s="76" t="s">
        <v>127</v>
      </c>
      <c r="G16" s="13">
        <v>44534</v>
      </c>
      <c r="H16" s="10" t="s">
        <v>1042</v>
      </c>
      <c r="I16" s="16">
        <v>90</v>
      </c>
      <c r="J16" s="16">
        <v>53</v>
      </c>
      <c r="K16" s="16">
        <v>26</v>
      </c>
      <c r="L16" s="16">
        <v>10</v>
      </c>
      <c r="M16" s="81">
        <v>31.004999999999999</v>
      </c>
      <c r="N16" s="96">
        <v>31.004999999999999</v>
      </c>
      <c r="O16" s="64">
        <v>2530</v>
      </c>
      <c r="P16" s="65">
        <f>Table224578910112[[#This Row],[PEMBULATAN]]*O16</f>
        <v>78442.649999999994</v>
      </c>
    </row>
    <row r="17" spans="1:16" ht="26.25" customHeight="1" x14ac:dyDescent="0.2">
      <c r="A17" s="14"/>
      <c r="B17" s="75"/>
      <c r="C17" s="73" t="s">
        <v>71</v>
      </c>
      <c r="D17" s="78" t="s">
        <v>126</v>
      </c>
      <c r="E17" s="13">
        <v>44531</v>
      </c>
      <c r="F17" s="76" t="s">
        <v>127</v>
      </c>
      <c r="G17" s="13">
        <v>44534</v>
      </c>
      <c r="H17" s="10" t="s">
        <v>1042</v>
      </c>
      <c r="I17" s="16">
        <v>38</v>
      </c>
      <c r="J17" s="16">
        <v>32</v>
      </c>
      <c r="K17" s="16">
        <v>23</v>
      </c>
      <c r="L17" s="16">
        <v>11</v>
      </c>
      <c r="M17" s="81">
        <v>6.992</v>
      </c>
      <c r="N17" s="96">
        <v>11</v>
      </c>
      <c r="O17" s="64">
        <v>2530</v>
      </c>
      <c r="P17" s="65">
        <f>Table224578910112[[#This Row],[PEMBULATAN]]*O17</f>
        <v>27830</v>
      </c>
    </row>
    <row r="18" spans="1:16" ht="26.25" customHeight="1" x14ac:dyDescent="0.2">
      <c r="A18" s="14"/>
      <c r="B18" s="75"/>
      <c r="C18" s="73" t="s">
        <v>72</v>
      </c>
      <c r="D18" s="78" t="s">
        <v>126</v>
      </c>
      <c r="E18" s="13">
        <v>44531</v>
      </c>
      <c r="F18" s="76" t="s">
        <v>127</v>
      </c>
      <c r="G18" s="13">
        <v>44534</v>
      </c>
      <c r="H18" s="10" t="s">
        <v>1042</v>
      </c>
      <c r="I18" s="16">
        <v>47</v>
      </c>
      <c r="J18" s="16">
        <v>31</v>
      </c>
      <c r="K18" s="16">
        <v>40</v>
      </c>
      <c r="L18" s="16">
        <v>16</v>
      </c>
      <c r="M18" s="81">
        <v>14.57</v>
      </c>
      <c r="N18" s="96">
        <v>16</v>
      </c>
      <c r="O18" s="64">
        <v>2530</v>
      </c>
      <c r="P18" s="65">
        <f>Table224578910112[[#This Row],[PEMBULATAN]]*O18</f>
        <v>40480</v>
      </c>
    </row>
    <row r="19" spans="1:16" ht="26.25" customHeight="1" x14ac:dyDescent="0.2">
      <c r="A19" s="14"/>
      <c r="B19" s="75"/>
      <c r="C19" s="73" t="s">
        <v>73</v>
      </c>
      <c r="D19" s="78" t="s">
        <v>126</v>
      </c>
      <c r="E19" s="13">
        <v>44531</v>
      </c>
      <c r="F19" s="76" t="s">
        <v>127</v>
      </c>
      <c r="G19" s="13">
        <v>44534</v>
      </c>
      <c r="H19" s="10" t="s">
        <v>1042</v>
      </c>
      <c r="I19" s="16">
        <v>73</v>
      </c>
      <c r="J19" s="16">
        <v>30</v>
      </c>
      <c r="K19" s="16">
        <v>20</v>
      </c>
      <c r="L19" s="16">
        <v>18</v>
      </c>
      <c r="M19" s="81">
        <v>10.95</v>
      </c>
      <c r="N19" s="96">
        <v>18</v>
      </c>
      <c r="O19" s="64">
        <v>2530</v>
      </c>
      <c r="P19" s="65">
        <f>Table224578910112[[#This Row],[PEMBULATAN]]*O19</f>
        <v>45540</v>
      </c>
    </row>
    <row r="20" spans="1:16" ht="26.25" customHeight="1" x14ac:dyDescent="0.2">
      <c r="A20" s="14"/>
      <c r="B20" s="75"/>
      <c r="C20" s="73" t="s">
        <v>74</v>
      </c>
      <c r="D20" s="78" t="s">
        <v>126</v>
      </c>
      <c r="E20" s="13">
        <v>44531</v>
      </c>
      <c r="F20" s="76" t="s">
        <v>127</v>
      </c>
      <c r="G20" s="13">
        <v>44534</v>
      </c>
      <c r="H20" s="10" t="s">
        <v>1042</v>
      </c>
      <c r="I20" s="16">
        <v>50</v>
      </c>
      <c r="J20" s="16">
        <v>33</v>
      </c>
      <c r="K20" s="16">
        <v>30</v>
      </c>
      <c r="L20" s="16">
        <v>4</v>
      </c>
      <c r="M20" s="81">
        <v>12.375</v>
      </c>
      <c r="N20" s="96">
        <v>13</v>
      </c>
      <c r="O20" s="64">
        <v>2530</v>
      </c>
      <c r="P20" s="65">
        <f>Table224578910112[[#This Row],[PEMBULATAN]]*O20</f>
        <v>32890</v>
      </c>
    </row>
    <row r="21" spans="1:16" ht="26.25" customHeight="1" x14ac:dyDescent="0.2">
      <c r="A21" s="14"/>
      <c r="B21" s="75"/>
      <c r="C21" s="73" t="s">
        <v>75</v>
      </c>
      <c r="D21" s="78" t="s">
        <v>126</v>
      </c>
      <c r="E21" s="13">
        <v>44531</v>
      </c>
      <c r="F21" s="76" t="s">
        <v>127</v>
      </c>
      <c r="G21" s="13">
        <v>44534</v>
      </c>
      <c r="H21" s="10" t="s">
        <v>1042</v>
      </c>
      <c r="I21" s="16">
        <v>80</v>
      </c>
      <c r="J21" s="16">
        <v>51</v>
      </c>
      <c r="K21" s="16">
        <v>32</v>
      </c>
      <c r="L21" s="16">
        <v>8</v>
      </c>
      <c r="M21" s="81">
        <v>32.64</v>
      </c>
      <c r="N21" s="96">
        <v>32.64</v>
      </c>
      <c r="O21" s="64">
        <v>2530</v>
      </c>
      <c r="P21" s="65">
        <f>Table224578910112[[#This Row],[PEMBULATAN]]*O21</f>
        <v>82579.199999999997</v>
      </c>
    </row>
    <row r="22" spans="1:16" ht="26.25" customHeight="1" x14ac:dyDescent="0.2">
      <c r="A22" s="14"/>
      <c r="B22" s="75"/>
      <c r="C22" s="73" t="s">
        <v>76</v>
      </c>
      <c r="D22" s="78" t="s">
        <v>126</v>
      </c>
      <c r="E22" s="13">
        <v>44531</v>
      </c>
      <c r="F22" s="76" t="s">
        <v>127</v>
      </c>
      <c r="G22" s="13">
        <v>44534</v>
      </c>
      <c r="H22" s="10" t="s">
        <v>1042</v>
      </c>
      <c r="I22" s="16">
        <v>83</v>
      </c>
      <c r="J22" s="16">
        <v>53</v>
      </c>
      <c r="K22" s="16">
        <v>30</v>
      </c>
      <c r="L22" s="16">
        <v>14</v>
      </c>
      <c r="M22" s="81">
        <v>32.9925</v>
      </c>
      <c r="N22" s="96">
        <v>32.9925</v>
      </c>
      <c r="O22" s="64">
        <v>2530</v>
      </c>
      <c r="P22" s="65">
        <f>Table224578910112[[#This Row],[PEMBULATAN]]*O22</f>
        <v>83471.024999999994</v>
      </c>
    </row>
    <row r="23" spans="1:16" ht="26.25" customHeight="1" x14ac:dyDescent="0.2">
      <c r="A23" s="14"/>
      <c r="B23" s="75"/>
      <c r="C23" s="73" t="s">
        <v>77</v>
      </c>
      <c r="D23" s="78" t="s">
        <v>126</v>
      </c>
      <c r="E23" s="13">
        <v>44531</v>
      </c>
      <c r="F23" s="76" t="s">
        <v>127</v>
      </c>
      <c r="G23" s="13">
        <v>44534</v>
      </c>
      <c r="H23" s="10" t="s">
        <v>1042</v>
      </c>
      <c r="I23" s="16">
        <v>44</v>
      </c>
      <c r="J23" s="16">
        <v>43</v>
      </c>
      <c r="K23" s="16">
        <v>22</v>
      </c>
      <c r="L23" s="16">
        <v>7</v>
      </c>
      <c r="M23" s="81">
        <v>10.406000000000001</v>
      </c>
      <c r="N23" s="96">
        <v>11</v>
      </c>
      <c r="O23" s="64">
        <v>2530</v>
      </c>
      <c r="P23" s="65">
        <f>Table224578910112[[#This Row],[PEMBULATAN]]*O23</f>
        <v>27830</v>
      </c>
    </row>
    <row r="24" spans="1:16" ht="26.25" customHeight="1" x14ac:dyDescent="0.2">
      <c r="A24" s="14"/>
      <c r="B24" s="75"/>
      <c r="C24" s="73" t="s">
        <v>78</v>
      </c>
      <c r="D24" s="78" t="s">
        <v>126</v>
      </c>
      <c r="E24" s="13">
        <v>44531</v>
      </c>
      <c r="F24" s="76" t="s">
        <v>127</v>
      </c>
      <c r="G24" s="13">
        <v>44534</v>
      </c>
      <c r="H24" s="10" t="s">
        <v>1042</v>
      </c>
      <c r="I24" s="16">
        <v>61</v>
      </c>
      <c r="J24" s="16">
        <v>45</v>
      </c>
      <c r="K24" s="16">
        <v>28</v>
      </c>
      <c r="L24" s="16">
        <v>1</v>
      </c>
      <c r="M24" s="81">
        <v>19.215</v>
      </c>
      <c r="N24" s="96">
        <v>19.215</v>
      </c>
      <c r="O24" s="64">
        <v>2530</v>
      </c>
      <c r="P24" s="65">
        <f>Table224578910112[[#This Row],[PEMBULATAN]]*O24</f>
        <v>48613.95</v>
      </c>
    </row>
    <row r="25" spans="1:16" ht="26.25" customHeight="1" x14ac:dyDescent="0.2">
      <c r="A25" s="14"/>
      <c r="B25" s="75"/>
      <c r="C25" s="73" t="s">
        <v>79</v>
      </c>
      <c r="D25" s="78" t="s">
        <v>126</v>
      </c>
      <c r="E25" s="13">
        <v>44531</v>
      </c>
      <c r="F25" s="76" t="s">
        <v>127</v>
      </c>
      <c r="G25" s="13">
        <v>44534</v>
      </c>
      <c r="H25" s="10" t="s">
        <v>1042</v>
      </c>
      <c r="I25" s="16">
        <v>81</v>
      </c>
      <c r="J25" s="16">
        <v>61</v>
      </c>
      <c r="K25" s="16">
        <v>91</v>
      </c>
      <c r="L25" s="16">
        <v>7</v>
      </c>
      <c r="M25" s="81">
        <v>112.40774999999999</v>
      </c>
      <c r="N25" s="96">
        <v>113</v>
      </c>
      <c r="O25" s="64">
        <v>2530</v>
      </c>
      <c r="P25" s="65">
        <f>Table224578910112[[#This Row],[PEMBULATAN]]*O25</f>
        <v>285890</v>
      </c>
    </row>
    <row r="26" spans="1:16" ht="26.25" customHeight="1" x14ac:dyDescent="0.2">
      <c r="A26" s="14"/>
      <c r="B26" s="75"/>
      <c r="C26" s="73" t="s">
        <v>80</v>
      </c>
      <c r="D26" s="78" t="s">
        <v>126</v>
      </c>
      <c r="E26" s="13">
        <v>44531</v>
      </c>
      <c r="F26" s="76" t="s">
        <v>127</v>
      </c>
      <c r="G26" s="13">
        <v>44534</v>
      </c>
      <c r="H26" s="10" t="s">
        <v>1042</v>
      </c>
      <c r="I26" s="16">
        <v>71</v>
      </c>
      <c r="J26" s="16">
        <v>61</v>
      </c>
      <c r="K26" s="16">
        <v>28</v>
      </c>
      <c r="L26" s="16">
        <v>6</v>
      </c>
      <c r="M26" s="81">
        <v>30.317</v>
      </c>
      <c r="N26" s="96">
        <v>31</v>
      </c>
      <c r="O26" s="64">
        <v>2530</v>
      </c>
      <c r="P26" s="65">
        <f>Table224578910112[[#This Row],[PEMBULATAN]]*O26</f>
        <v>78430</v>
      </c>
    </row>
    <row r="27" spans="1:16" ht="26.25" customHeight="1" x14ac:dyDescent="0.2">
      <c r="A27" s="14"/>
      <c r="B27" s="75"/>
      <c r="C27" s="73" t="s">
        <v>81</v>
      </c>
      <c r="D27" s="78" t="s">
        <v>126</v>
      </c>
      <c r="E27" s="13">
        <v>44531</v>
      </c>
      <c r="F27" s="76" t="s">
        <v>127</v>
      </c>
      <c r="G27" s="13">
        <v>44534</v>
      </c>
      <c r="H27" s="10" t="s">
        <v>1042</v>
      </c>
      <c r="I27" s="16">
        <v>72</v>
      </c>
      <c r="J27" s="16">
        <v>53</v>
      </c>
      <c r="K27" s="16">
        <v>28</v>
      </c>
      <c r="L27" s="16">
        <v>12</v>
      </c>
      <c r="M27" s="81">
        <v>26.712</v>
      </c>
      <c r="N27" s="96">
        <v>26.712</v>
      </c>
      <c r="O27" s="64">
        <v>2530</v>
      </c>
      <c r="P27" s="65">
        <f>Table224578910112[[#This Row],[PEMBULATAN]]*O27</f>
        <v>67581.36</v>
      </c>
    </row>
    <row r="28" spans="1:16" ht="26.25" customHeight="1" x14ac:dyDescent="0.2">
      <c r="A28" s="14"/>
      <c r="B28" s="75"/>
      <c r="C28" s="73" t="s">
        <v>82</v>
      </c>
      <c r="D28" s="78" t="s">
        <v>126</v>
      </c>
      <c r="E28" s="13">
        <v>44531</v>
      </c>
      <c r="F28" s="76" t="s">
        <v>127</v>
      </c>
      <c r="G28" s="13">
        <v>44534</v>
      </c>
      <c r="H28" s="10" t="s">
        <v>1042</v>
      </c>
      <c r="I28" s="16">
        <v>73</v>
      </c>
      <c r="J28" s="16">
        <v>61</v>
      </c>
      <c r="K28" s="16">
        <v>18</v>
      </c>
      <c r="L28" s="16">
        <v>45</v>
      </c>
      <c r="M28" s="81">
        <v>20.038499999999999</v>
      </c>
      <c r="N28" s="96">
        <v>45</v>
      </c>
      <c r="O28" s="64">
        <v>2530</v>
      </c>
      <c r="P28" s="65">
        <f>Table224578910112[[#This Row],[PEMBULATAN]]*O28</f>
        <v>113850</v>
      </c>
    </row>
    <row r="29" spans="1:16" ht="26.25" customHeight="1" x14ac:dyDescent="0.2">
      <c r="A29" s="14"/>
      <c r="B29" s="75"/>
      <c r="C29" s="73" t="s">
        <v>83</v>
      </c>
      <c r="D29" s="78" t="s">
        <v>126</v>
      </c>
      <c r="E29" s="13">
        <v>44531</v>
      </c>
      <c r="F29" s="76" t="s">
        <v>127</v>
      </c>
      <c r="G29" s="13">
        <v>44534</v>
      </c>
      <c r="H29" s="10" t="s">
        <v>1042</v>
      </c>
      <c r="I29" s="16">
        <v>90</v>
      </c>
      <c r="J29" s="16">
        <v>53</v>
      </c>
      <c r="K29" s="16">
        <v>33</v>
      </c>
      <c r="L29" s="16">
        <v>26</v>
      </c>
      <c r="M29" s="81">
        <v>39.352499999999999</v>
      </c>
      <c r="N29" s="96">
        <v>40</v>
      </c>
      <c r="O29" s="64">
        <v>2530</v>
      </c>
      <c r="P29" s="65">
        <f>Table224578910112[[#This Row],[PEMBULATAN]]*O29</f>
        <v>101200</v>
      </c>
    </row>
    <row r="30" spans="1:16" ht="26.25" customHeight="1" x14ac:dyDescent="0.2">
      <c r="A30" s="14"/>
      <c r="B30" s="75"/>
      <c r="C30" s="73" t="s">
        <v>84</v>
      </c>
      <c r="D30" s="78" t="s">
        <v>126</v>
      </c>
      <c r="E30" s="13">
        <v>44531</v>
      </c>
      <c r="F30" s="76" t="s">
        <v>127</v>
      </c>
      <c r="G30" s="13">
        <v>44534</v>
      </c>
      <c r="H30" s="10" t="s">
        <v>1042</v>
      </c>
      <c r="I30" s="16">
        <v>61</v>
      </c>
      <c r="J30" s="16">
        <v>56</v>
      </c>
      <c r="K30" s="16">
        <v>20</v>
      </c>
      <c r="L30" s="16">
        <v>8</v>
      </c>
      <c r="M30" s="81">
        <v>17.079999999999998</v>
      </c>
      <c r="N30" s="96">
        <v>17.079999999999998</v>
      </c>
      <c r="O30" s="64">
        <v>2530</v>
      </c>
      <c r="P30" s="65">
        <f>Table224578910112[[#This Row],[PEMBULATAN]]*O30</f>
        <v>43212.399999999994</v>
      </c>
    </row>
    <row r="31" spans="1:16" ht="26.25" customHeight="1" x14ac:dyDescent="0.2">
      <c r="A31" s="14"/>
      <c r="B31" s="75"/>
      <c r="C31" s="73" t="s">
        <v>85</v>
      </c>
      <c r="D31" s="78" t="s">
        <v>126</v>
      </c>
      <c r="E31" s="13">
        <v>44531</v>
      </c>
      <c r="F31" s="76" t="s">
        <v>127</v>
      </c>
      <c r="G31" s="13">
        <v>44534</v>
      </c>
      <c r="H31" s="10" t="s">
        <v>1042</v>
      </c>
      <c r="I31" s="16">
        <v>73</v>
      </c>
      <c r="J31" s="16">
        <v>50</v>
      </c>
      <c r="K31" s="16">
        <v>20</v>
      </c>
      <c r="L31" s="16">
        <v>8</v>
      </c>
      <c r="M31" s="81">
        <v>18.25</v>
      </c>
      <c r="N31" s="96">
        <v>18.25</v>
      </c>
      <c r="O31" s="64">
        <v>2530</v>
      </c>
      <c r="P31" s="65">
        <f>Table224578910112[[#This Row],[PEMBULATAN]]*O31</f>
        <v>46172.5</v>
      </c>
    </row>
    <row r="32" spans="1:16" ht="26.25" customHeight="1" x14ac:dyDescent="0.2">
      <c r="A32" s="14"/>
      <c r="B32" s="75"/>
      <c r="C32" s="73" t="s">
        <v>86</v>
      </c>
      <c r="D32" s="78" t="s">
        <v>126</v>
      </c>
      <c r="E32" s="13">
        <v>44531</v>
      </c>
      <c r="F32" s="76" t="s">
        <v>127</v>
      </c>
      <c r="G32" s="13">
        <v>44534</v>
      </c>
      <c r="H32" s="10" t="s">
        <v>1042</v>
      </c>
      <c r="I32" s="16">
        <v>50</v>
      </c>
      <c r="J32" s="16">
        <v>30</v>
      </c>
      <c r="K32" s="16">
        <v>17</v>
      </c>
      <c r="L32" s="16">
        <v>2</v>
      </c>
      <c r="M32" s="81">
        <v>6.375</v>
      </c>
      <c r="N32" s="96">
        <v>7</v>
      </c>
      <c r="O32" s="64">
        <v>2530</v>
      </c>
      <c r="P32" s="65">
        <f>Table224578910112[[#This Row],[PEMBULATAN]]*O32</f>
        <v>17710</v>
      </c>
    </row>
    <row r="33" spans="1:16" ht="26.25" customHeight="1" x14ac:dyDescent="0.2">
      <c r="A33" s="14"/>
      <c r="B33" s="75"/>
      <c r="C33" s="73" t="s">
        <v>87</v>
      </c>
      <c r="D33" s="78" t="s">
        <v>126</v>
      </c>
      <c r="E33" s="13">
        <v>44531</v>
      </c>
      <c r="F33" s="76" t="s">
        <v>127</v>
      </c>
      <c r="G33" s="13">
        <v>44534</v>
      </c>
      <c r="H33" s="10" t="s">
        <v>1042</v>
      </c>
      <c r="I33" s="16">
        <v>90</v>
      </c>
      <c r="J33" s="16">
        <v>52</v>
      </c>
      <c r="K33" s="16">
        <v>30</v>
      </c>
      <c r="L33" s="16">
        <v>15</v>
      </c>
      <c r="M33" s="81">
        <v>35.1</v>
      </c>
      <c r="N33" s="96">
        <v>35.1</v>
      </c>
      <c r="O33" s="64">
        <v>2530</v>
      </c>
      <c r="P33" s="65">
        <f>Table224578910112[[#This Row],[PEMBULATAN]]*O33</f>
        <v>88803</v>
      </c>
    </row>
    <row r="34" spans="1:16" ht="26.25" customHeight="1" x14ac:dyDescent="0.2">
      <c r="A34" s="14"/>
      <c r="B34" s="75"/>
      <c r="C34" s="73" t="s">
        <v>88</v>
      </c>
      <c r="D34" s="78" t="s">
        <v>126</v>
      </c>
      <c r="E34" s="13">
        <v>44531</v>
      </c>
      <c r="F34" s="76" t="s">
        <v>127</v>
      </c>
      <c r="G34" s="13">
        <v>44534</v>
      </c>
      <c r="H34" s="10" t="s">
        <v>1042</v>
      </c>
      <c r="I34" s="16">
        <v>50</v>
      </c>
      <c r="J34" s="16">
        <v>31</v>
      </c>
      <c r="K34" s="16">
        <v>23</v>
      </c>
      <c r="L34" s="16">
        <v>5</v>
      </c>
      <c r="M34" s="81">
        <v>8.9124999999999996</v>
      </c>
      <c r="N34" s="96">
        <v>8.9124999999999996</v>
      </c>
      <c r="O34" s="64">
        <v>2530</v>
      </c>
      <c r="P34" s="65">
        <f>Table224578910112[[#This Row],[PEMBULATAN]]*O34</f>
        <v>22548.625</v>
      </c>
    </row>
    <row r="35" spans="1:16" ht="26.25" customHeight="1" x14ac:dyDescent="0.2">
      <c r="A35" s="14"/>
      <c r="B35" s="75"/>
      <c r="C35" s="73" t="s">
        <v>89</v>
      </c>
      <c r="D35" s="78" t="s">
        <v>126</v>
      </c>
      <c r="E35" s="13">
        <v>44531</v>
      </c>
      <c r="F35" s="76" t="s">
        <v>127</v>
      </c>
      <c r="G35" s="13">
        <v>44534</v>
      </c>
      <c r="H35" s="10" t="s">
        <v>1042</v>
      </c>
      <c r="I35" s="16">
        <v>51</v>
      </c>
      <c r="J35" s="16">
        <v>32</v>
      </c>
      <c r="K35" s="16">
        <v>15</v>
      </c>
      <c r="L35" s="16">
        <v>6</v>
      </c>
      <c r="M35" s="81">
        <v>6.12</v>
      </c>
      <c r="N35" s="96">
        <v>6.12</v>
      </c>
      <c r="O35" s="64">
        <v>2530</v>
      </c>
      <c r="P35" s="65">
        <f>Table224578910112[[#This Row],[PEMBULATAN]]*O35</f>
        <v>15483.6</v>
      </c>
    </row>
    <row r="36" spans="1:16" ht="26.25" customHeight="1" x14ac:dyDescent="0.2">
      <c r="A36" s="14"/>
      <c r="B36" s="75"/>
      <c r="C36" s="73" t="s">
        <v>90</v>
      </c>
      <c r="D36" s="78" t="s">
        <v>126</v>
      </c>
      <c r="E36" s="13">
        <v>44531</v>
      </c>
      <c r="F36" s="76" t="s">
        <v>127</v>
      </c>
      <c r="G36" s="13">
        <v>44534</v>
      </c>
      <c r="H36" s="10" t="s">
        <v>1042</v>
      </c>
      <c r="I36" s="16">
        <v>90</v>
      </c>
      <c r="J36" s="16">
        <v>52</v>
      </c>
      <c r="K36" s="16">
        <v>30</v>
      </c>
      <c r="L36" s="16">
        <v>15</v>
      </c>
      <c r="M36" s="81">
        <v>35.1</v>
      </c>
      <c r="N36" s="96">
        <v>35.1</v>
      </c>
      <c r="O36" s="64">
        <v>2530</v>
      </c>
      <c r="P36" s="65">
        <f>Table224578910112[[#This Row],[PEMBULATAN]]*O36</f>
        <v>88803</v>
      </c>
    </row>
    <row r="37" spans="1:16" ht="26.25" customHeight="1" x14ac:dyDescent="0.2">
      <c r="A37" s="14"/>
      <c r="B37" s="75"/>
      <c r="C37" s="73" t="s">
        <v>91</v>
      </c>
      <c r="D37" s="78" t="s">
        <v>126</v>
      </c>
      <c r="E37" s="13">
        <v>44531</v>
      </c>
      <c r="F37" s="76" t="s">
        <v>127</v>
      </c>
      <c r="G37" s="13">
        <v>44534</v>
      </c>
      <c r="H37" s="10" t="s">
        <v>1042</v>
      </c>
      <c r="I37" s="16">
        <v>220</v>
      </c>
      <c r="J37" s="16">
        <v>33</v>
      </c>
      <c r="K37" s="16">
        <v>33</v>
      </c>
      <c r="L37" s="16">
        <v>45</v>
      </c>
      <c r="M37" s="81">
        <v>59.895000000000003</v>
      </c>
      <c r="N37" s="96">
        <v>59.895000000000003</v>
      </c>
      <c r="O37" s="64">
        <v>2530</v>
      </c>
      <c r="P37" s="65">
        <f>Table224578910112[[#This Row],[PEMBULATAN]]*O37</f>
        <v>151534.35</v>
      </c>
    </row>
    <row r="38" spans="1:16" ht="26.25" customHeight="1" x14ac:dyDescent="0.2">
      <c r="A38" s="14"/>
      <c r="B38" s="75"/>
      <c r="C38" s="73" t="s">
        <v>92</v>
      </c>
      <c r="D38" s="78" t="s">
        <v>126</v>
      </c>
      <c r="E38" s="13">
        <v>44531</v>
      </c>
      <c r="F38" s="76" t="s">
        <v>127</v>
      </c>
      <c r="G38" s="13">
        <v>44534</v>
      </c>
      <c r="H38" s="10" t="s">
        <v>1042</v>
      </c>
      <c r="I38" s="16">
        <v>82</v>
      </c>
      <c r="J38" s="16">
        <v>60</v>
      </c>
      <c r="K38" s="16">
        <v>18</v>
      </c>
      <c r="L38" s="16">
        <v>6</v>
      </c>
      <c r="M38" s="81">
        <v>22.14</v>
      </c>
      <c r="N38" s="96">
        <v>22.14</v>
      </c>
      <c r="O38" s="64">
        <v>2530</v>
      </c>
      <c r="P38" s="65">
        <f>Table224578910112[[#This Row],[PEMBULATAN]]*O38</f>
        <v>56014.200000000004</v>
      </c>
    </row>
    <row r="39" spans="1:16" ht="26.25" customHeight="1" x14ac:dyDescent="0.2">
      <c r="A39" s="14"/>
      <c r="B39" s="75"/>
      <c r="C39" s="73" t="s">
        <v>93</v>
      </c>
      <c r="D39" s="78" t="s">
        <v>126</v>
      </c>
      <c r="E39" s="13">
        <v>44531</v>
      </c>
      <c r="F39" s="76" t="s">
        <v>127</v>
      </c>
      <c r="G39" s="13">
        <v>44534</v>
      </c>
      <c r="H39" s="10" t="s">
        <v>1042</v>
      </c>
      <c r="I39" s="16">
        <v>60</v>
      </c>
      <c r="J39" s="16">
        <v>51</v>
      </c>
      <c r="K39" s="16">
        <v>20</v>
      </c>
      <c r="L39" s="16">
        <v>15</v>
      </c>
      <c r="M39" s="81">
        <v>15.3</v>
      </c>
      <c r="N39" s="96">
        <v>16</v>
      </c>
      <c r="O39" s="64">
        <v>2530</v>
      </c>
      <c r="P39" s="65">
        <f>Table224578910112[[#This Row],[PEMBULATAN]]*O39</f>
        <v>40480</v>
      </c>
    </row>
    <row r="40" spans="1:16" ht="26.25" customHeight="1" x14ac:dyDescent="0.2">
      <c r="A40" s="14"/>
      <c r="B40" s="75"/>
      <c r="C40" s="73" t="s">
        <v>94</v>
      </c>
      <c r="D40" s="78" t="s">
        <v>126</v>
      </c>
      <c r="E40" s="13">
        <v>44531</v>
      </c>
      <c r="F40" s="76" t="s">
        <v>127</v>
      </c>
      <c r="G40" s="13">
        <v>44534</v>
      </c>
      <c r="H40" s="10" t="s">
        <v>1042</v>
      </c>
      <c r="I40" s="16">
        <v>72</v>
      </c>
      <c r="J40" s="16">
        <v>51</v>
      </c>
      <c r="K40" s="16">
        <v>70</v>
      </c>
      <c r="L40" s="16">
        <v>6</v>
      </c>
      <c r="M40" s="81">
        <v>64.260000000000005</v>
      </c>
      <c r="N40" s="96">
        <v>64.260000000000005</v>
      </c>
      <c r="O40" s="64">
        <v>2530</v>
      </c>
      <c r="P40" s="65">
        <f>Table224578910112[[#This Row],[PEMBULATAN]]*O40</f>
        <v>162577.80000000002</v>
      </c>
    </row>
    <row r="41" spans="1:16" ht="26.25" customHeight="1" x14ac:dyDescent="0.2">
      <c r="A41" s="14"/>
      <c r="B41" s="75"/>
      <c r="C41" s="73" t="s">
        <v>95</v>
      </c>
      <c r="D41" s="78" t="s">
        <v>126</v>
      </c>
      <c r="E41" s="13">
        <v>44531</v>
      </c>
      <c r="F41" s="76" t="s">
        <v>127</v>
      </c>
      <c r="G41" s="13">
        <v>44534</v>
      </c>
      <c r="H41" s="10" t="s">
        <v>1042</v>
      </c>
      <c r="I41" s="16">
        <v>80</v>
      </c>
      <c r="J41" s="16">
        <v>63</v>
      </c>
      <c r="K41" s="16">
        <v>25</v>
      </c>
      <c r="L41" s="16">
        <v>9</v>
      </c>
      <c r="M41" s="81">
        <v>31.5</v>
      </c>
      <c r="N41" s="96">
        <v>32</v>
      </c>
      <c r="O41" s="64">
        <v>2530</v>
      </c>
      <c r="P41" s="65">
        <f>Table224578910112[[#This Row],[PEMBULATAN]]*O41</f>
        <v>80960</v>
      </c>
    </row>
    <row r="42" spans="1:16" ht="26.25" customHeight="1" x14ac:dyDescent="0.2">
      <c r="A42" s="14"/>
      <c r="B42" s="75"/>
      <c r="C42" s="73" t="s">
        <v>96</v>
      </c>
      <c r="D42" s="78" t="s">
        <v>126</v>
      </c>
      <c r="E42" s="13">
        <v>44531</v>
      </c>
      <c r="F42" s="76" t="s">
        <v>127</v>
      </c>
      <c r="G42" s="13">
        <v>44534</v>
      </c>
      <c r="H42" s="10" t="s">
        <v>1042</v>
      </c>
      <c r="I42" s="16">
        <v>21</v>
      </c>
      <c r="J42" s="16">
        <v>41</v>
      </c>
      <c r="K42" s="16">
        <v>35</v>
      </c>
      <c r="L42" s="16">
        <v>13</v>
      </c>
      <c r="M42" s="81">
        <v>7.5337500000000004</v>
      </c>
      <c r="N42" s="96">
        <v>13</v>
      </c>
      <c r="O42" s="64">
        <v>2530</v>
      </c>
      <c r="P42" s="65">
        <f>Table224578910112[[#This Row],[PEMBULATAN]]*O42</f>
        <v>32890</v>
      </c>
    </row>
    <row r="43" spans="1:16" ht="26.25" customHeight="1" x14ac:dyDescent="0.2">
      <c r="A43" s="14"/>
      <c r="B43" s="75"/>
      <c r="C43" s="73" t="s">
        <v>97</v>
      </c>
      <c r="D43" s="78" t="s">
        <v>126</v>
      </c>
      <c r="E43" s="13">
        <v>44531</v>
      </c>
      <c r="F43" s="76" t="s">
        <v>127</v>
      </c>
      <c r="G43" s="13">
        <v>44534</v>
      </c>
      <c r="H43" s="10" t="s">
        <v>1042</v>
      </c>
      <c r="I43" s="16">
        <v>70</v>
      </c>
      <c r="J43" s="16">
        <v>60</v>
      </c>
      <c r="K43" s="16">
        <v>21</v>
      </c>
      <c r="L43" s="16">
        <v>7</v>
      </c>
      <c r="M43" s="81">
        <v>22.05</v>
      </c>
      <c r="N43" s="96">
        <v>22.05</v>
      </c>
      <c r="O43" s="64">
        <v>2530</v>
      </c>
      <c r="P43" s="65">
        <f>Table224578910112[[#This Row],[PEMBULATAN]]*O43</f>
        <v>55786.5</v>
      </c>
    </row>
    <row r="44" spans="1:16" ht="26.25" customHeight="1" x14ac:dyDescent="0.2">
      <c r="A44" s="14"/>
      <c r="B44" s="75"/>
      <c r="C44" s="73" t="s">
        <v>98</v>
      </c>
      <c r="D44" s="78" t="s">
        <v>126</v>
      </c>
      <c r="E44" s="13">
        <v>44531</v>
      </c>
      <c r="F44" s="76" t="s">
        <v>127</v>
      </c>
      <c r="G44" s="13">
        <v>44534</v>
      </c>
      <c r="H44" s="10" t="s">
        <v>1042</v>
      </c>
      <c r="I44" s="16">
        <v>91</v>
      </c>
      <c r="J44" s="16">
        <v>61</v>
      </c>
      <c r="K44" s="16">
        <v>21</v>
      </c>
      <c r="L44" s="16">
        <v>10</v>
      </c>
      <c r="M44" s="81">
        <v>29.142749999999999</v>
      </c>
      <c r="N44" s="96">
        <v>29.142749999999999</v>
      </c>
      <c r="O44" s="64">
        <v>2530</v>
      </c>
      <c r="P44" s="65">
        <f>Table224578910112[[#This Row],[PEMBULATAN]]*O44</f>
        <v>73731.157500000001</v>
      </c>
    </row>
    <row r="45" spans="1:16" ht="26.25" customHeight="1" x14ac:dyDescent="0.2">
      <c r="A45" s="14"/>
      <c r="B45" s="75"/>
      <c r="C45" s="73" t="s">
        <v>99</v>
      </c>
      <c r="D45" s="78" t="s">
        <v>126</v>
      </c>
      <c r="E45" s="13">
        <v>44531</v>
      </c>
      <c r="F45" s="76" t="s">
        <v>127</v>
      </c>
      <c r="G45" s="13">
        <v>44534</v>
      </c>
      <c r="H45" s="10" t="s">
        <v>1042</v>
      </c>
      <c r="I45" s="16">
        <v>92</v>
      </c>
      <c r="J45" s="16">
        <v>60</v>
      </c>
      <c r="K45" s="16">
        <v>15</v>
      </c>
      <c r="L45" s="16">
        <v>19</v>
      </c>
      <c r="M45" s="81">
        <v>20.7</v>
      </c>
      <c r="N45" s="96">
        <v>20.7</v>
      </c>
      <c r="O45" s="64">
        <v>2530</v>
      </c>
      <c r="P45" s="65">
        <f>Table224578910112[[#This Row],[PEMBULATAN]]*O45</f>
        <v>52371</v>
      </c>
    </row>
    <row r="46" spans="1:16" ht="26.25" customHeight="1" x14ac:dyDescent="0.2">
      <c r="A46" s="14"/>
      <c r="B46" s="75"/>
      <c r="C46" s="73" t="s">
        <v>100</v>
      </c>
      <c r="D46" s="78" t="s">
        <v>126</v>
      </c>
      <c r="E46" s="13">
        <v>44531</v>
      </c>
      <c r="F46" s="76" t="s">
        <v>127</v>
      </c>
      <c r="G46" s="13">
        <v>44534</v>
      </c>
      <c r="H46" s="10" t="s">
        <v>1042</v>
      </c>
      <c r="I46" s="16">
        <v>52</v>
      </c>
      <c r="J46" s="16">
        <v>20</v>
      </c>
      <c r="K46" s="16">
        <v>21</v>
      </c>
      <c r="L46" s="16">
        <v>9</v>
      </c>
      <c r="M46" s="81">
        <v>5.46</v>
      </c>
      <c r="N46" s="96">
        <v>10</v>
      </c>
      <c r="O46" s="64">
        <v>2530</v>
      </c>
      <c r="P46" s="65">
        <f>Table224578910112[[#This Row],[PEMBULATAN]]*O46</f>
        <v>25300</v>
      </c>
    </row>
    <row r="47" spans="1:16" ht="26.25" customHeight="1" x14ac:dyDescent="0.2">
      <c r="A47" s="14"/>
      <c r="B47" s="75"/>
      <c r="C47" s="73" t="s">
        <v>101</v>
      </c>
      <c r="D47" s="78" t="s">
        <v>126</v>
      </c>
      <c r="E47" s="13">
        <v>44531</v>
      </c>
      <c r="F47" s="76" t="s">
        <v>127</v>
      </c>
      <c r="G47" s="13">
        <v>44534</v>
      </c>
      <c r="H47" s="10" t="s">
        <v>1042</v>
      </c>
      <c r="I47" s="16">
        <v>90</v>
      </c>
      <c r="J47" s="16">
        <v>51</v>
      </c>
      <c r="K47" s="16">
        <v>23</v>
      </c>
      <c r="L47" s="16">
        <v>19</v>
      </c>
      <c r="M47" s="81">
        <v>26.392499999999998</v>
      </c>
      <c r="N47" s="96">
        <v>27</v>
      </c>
      <c r="O47" s="64">
        <v>2530</v>
      </c>
      <c r="P47" s="65">
        <f>Table224578910112[[#This Row],[PEMBULATAN]]*O47</f>
        <v>68310</v>
      </c>
    </row>
    <row r="48" spans="1:16" ht="26.25" customHeight="1" x14ac:dyDescent="0.2">
      <c r="A48" s="14"/>
      <c r="B48" s="75"/>
      <c r="C48" s="73" t="s">
        <v>102</v>
      </c>
      <c r="D48" s="78" t="s">
        <v>126</v>
      </c>
      <c r="E48" s="13">
        <v>44531</v>
      </c>
      <c r="F48" s="76" t="s">
        <v>127</v>
      </c>
      <c r="G48" s="13">
        <v>44534</v>
      </c>
      <c r="H48" s="10" t="s">
        <v>1042</v>
      </c>
      <c r="I48" s="16">
        <v>82</v>
      </c>
      <c r="J48" s="16">
        <v>51</v>
      </c>
      <c r="K48" s="16">
        <v>59</v>
      </c>
      <c r="L48" s="16">
        <v>12</v>
      </c>
      <c r="M48" s="81">
        <v>61.6845</v>
      </c>
      <c r="N48" s="96">
        <v>61.6845</v>
      </c>
      <c r="O48" s="64">
        <v>2530</v>
      </c>
      <c r="P48" s="65">
        <f>Table224578910112[[#This Row],[PEMBULATAN]]*O48</f>
        <v>156061.785</v>
      </c>
    </row>
    <row r="49" spans="1:16" ht="26.25" customHeight="1" x14ac:dyDescent="0.2">
      <c r="A49" s="14"/>
      <c r="B49" s="75"/>
      <c r="C49" s="73" t="s">
        <v>103</v>
      </c>
      <c r="D49" s="78" t="s">
        <v>126</v>
      </c>
      <c r="E49" s="13">
        <v>44531</v>
      </c>
      <c r="F49" s="76" t="s">
        <v>127</v>
      </c>
      <c r="G49" s="13">
        <v>44534</v>
      </c>
      <c r="H49" s="10" t="s">
        <v>1042</v>
      </c>
      <c r="I49" s="16">
        <v>71</v>
      </c>
      <c r="J49" s="16">
        <v>51</v>
      </c>
      <c r="K49" s="16">
        <v>22</v>
      </c>
      <c r="L49" s="16">
        <v>10</v>
      </c>
      <c r="M49" s="81">
        <v>19.915500000000002</v>
      </c>
      <c r="N49" s="96">
        <v>19.915500000000002</v>
      </c>
      <c r="O49" s="64">
        <v>2530</v>
      </c>
      <c r="P49" s="65">
        <f>Table224578910112[[#This Row],[PEMBULATAN]]*O49</f>
        <v>50386.215000000004</v>
      </c>
    </row>
    <row r="50" spans="1:16" ht="26.25" customHeight="1" x14ac:dyDescent="0.2">
      <c r="A50" s="14"/>
      <c r="B50" s="75"/>
      <c r="C50" s="73" t="s">
        <v>104</v>
      </c>
      <c r="D50" s="78" t="s">
        <v>126</v>
      </c>
      <c r="E50" s="13">
        <v>44531</v>
      </c>
      <c r="F50" s="76" t="s">
        <v>127</v>
      </c>
      <c r="G50" s="13">
        <v>44534</v>
      </c>
      <c r="H50" s="10" t="s">
        <v>1042</v>
      </c>
      <c r="I50" s="16">
        <v>71</v>
      </c>
      <c r="J50" s="16">
        <v>51</v>
      </c>
      <c r="K50" s="16">
        <v>22</v>
      </c>
      <c r="L50" s="16">
        <v>5</v>
      </c>
      <c r="M50" s="81">
        <v>19.915500000000002</v>
      </c>
      <c r="N50" s="96">
        <v>19.915500000000002</v>
      </c>
      <c r="O50" s="64">
        <v>2530</v>
      </c>
      <c r="P50" s="65">
        <f>Table224578910112[[#This Row],[PEMBULATAN]]*O50</f>
        <v>50386.215000000004</v>
      </c>
    </row>
    <row r="51" spans="1:16" ht="26.25" customHeight="1" x14ac:dyDescent="0.2">
      <c r="A51" s="14"/>
      <c r="B51" s="75"/>
      <c r="C51" s="73" t="s">
        <v>105</v>
      </c>
      <c r="D51" s="78" t="s">
        <v>126</v>
      </c>
      <c r="E51" s="13">
        <v>44531</v>
      </c>
      <c r="F51" s="76" t="s">
        <v>127</v>
      </c>
      <c r="G51" s="13">
        <v>44534</v>
      </c>
      <c r="H51" s="10" t="s">
        <v>1042</v>
      </c>
      <c r="I51" s="16">
        <v>61</v>
      </c>
      <c r="J51" s="16">
        <v>35</v>
      </c>
      <c r="K51" s="16">
        <v>20</v>
      </c>
      <c r="L51" s="16">
        <v>3</v>
      </c>
      <c r="M51" s="81">
        <v>10.675000000000001</v>
      </c>
      <c r="N51" s="96">
        <v>10.675000000000001</v>
      </c>
      <c r="O51" s="64">
        <v>2530</v>
      </c>
      <c r="P51" s="65">
        <f>Table224578910112[[#This Row],[PEMBULATAN]]*O51</f>
        <v>27007.75</v>
      </c>
    </row>
    <row r="52" spans="1:16" ht="26.25" customHeight="1" x14ac:dyDescent="0.2">
      <c r="A52" s="14"/>
      <c r="B52" s="75"/>
      <c r="C52" s="73" t="s">
        <v>106</v>
      </c>
      <c r="D52" s="78" t="s">
        <v>126</v>
      </c>
      <c r="E52" s="13">
        <v>44531</v>
      </c>
      <c r="F52" s="76" t="s">
        <v>127</v>
      </c>
      <c r="G52" s="13">
        <v>44534</v>
      </c>
      <c r="H52" s="10" t="s">
        <v>1042</v>
      </c>
      <c r="I52" s="16">
        <v>61</v>
      </c>
      <c r="J52" s="16">
        <v>51</v>
      </c>
      <c r="K52" s="16">
        <v>20</v>
      </c>
      <c r="L52" s="16">
        <v>7</v>
      </c>
      <c r="M52" s="81">
        <v>15.555</v>
      </c>
      <c r="N52" s="96">
        <v>15.555</v>
      </c>
      <c r="O52" s="64">
        <v>2530</v>
      </c>
      <c r="P52" s="65">
        <f>Table224578910112[[#This Row],[PEMBULATAN]]*O52</f>
        <v>39354.15</v>
      </c>
    </row>
    <row r="53" spans="1:16" ht="26.25" customHeight="1" x14ac:dyDescent="0.2">
      <c r="A53" s="14"/>
      <c r="B53" s="75"/>
      <c r="C53" s="73" t="s">
        <v>107</v>
      </c>
      <c r="D53" s="78" t="s">
        <v>126</v>
      </c>
      <c r="E53" s="13">
        <v>44531</v>
      </c>
      <c r="F53" s="76" t="s">
        <v>127</v>
      </c>
      <c r="G53" s="13">
        <v>44534</v>
      </c>
      <c r="H53" s="10" t="s">
        <v>1042</v>
      </c>
      <c r="I53" s="16">
        <v>52</v>
      </c>
      <c r="J53" s="16">
        <v>30</v>
      </c>
      <c r="K53" s="16">
        <v>8</v>
      </c>
      <c r="L53" s="16">
        <v>3</v>
      </c>
      <c r="M53" s="81">
        <v>3.12</v>
      </c>
      <c r="N53" s="96">
        <v>3.12</v>
      </c>
      <c r="O53" s="64">
        <v>2530</v>
      </c>
      <c r="P53" s="65">
        <f>Table224578910112[[#This Row],[PEMBULATAN]]*O53</f>
        <v>7893.6</v>
      </c>
    </row>
    <row r="54" spans="1:16" ht="26.25" customHeight="1" x14ac:dyDescent="0.2">
      <c r="A54" s="14"/>
      <c r="B54" s="75"/>
      <c r="C54" s="73" t="s">
        <v>108</v>
      </c>
      <c r="D54" s="78" t="s">
        <v>126</v>
      </c>
      <c r="E54" s="13">
        <v>44531</v>
      </c>
      <c r="F54" s="76" t="s">
        <v>127</v>
      </c>
      <c r="G54" s="13">
        <v>44534</v>
      </c>
      <c r="H54" s="10" t="s">
        <v>1042</v>
      </c>
      <c r="I54" s="16">
        <v>54</v>
      </c>
      <c r="J54" s="16">
        <v>32</v>
      </c>
      <c r="K54" s="16">
        <v>15</v>
      </c>
      <c r="L54" s="16">
        <v>2</v>
      </c>
      <c r="M54" s="81">
        <v>6.48</v>
      </c>
      <c r="N54" s="96">
        <v>7</v>
      </c>
      <c r="O54" s="64">
        <v>2530</v>
      </c>
      <c r="P54" s="65">
        <f>Table224578910112[[#This Row],[PEMBULATAN]]*O54</f>
        <v>17710</v>
      </c>
    </row>
    <row r="55" spans="1:16" ht="26.25" customHeight="1" x14ac:dyDescent="0.2">
      <c r="A55" s="14"/>
      <c r="B55" s="75"/>
      <c r="C55" s="73" t="s">
        <v>109</v>
      </c>
      <c r="D55" s="78" t="s">
        <v>126</v>
      </c>
      <c r="E55" s="13">
        <v>44531</v>
      </c>
      <c r="F55" s="76" t="s">
        <v>127</v>
      </c>
      <c r="G55" s="13">
        <v>44534</v>
      </c>
      <c r="H55" s="10" t="s">
        <v>1042</v>
      </c>
      <c r="I55" s="16">
        <v>81</v>
      </c>
      <c r="J55" s="16">
        <v>51</v>
      </c>
      <c r="K55" s="16">
        <v>20</v>
      </c>
      <c r="L55" s="16">
        <v>6</v>
      </c>
      <c r="M55" s="81">
        <v>20.655000000000001</v>
      </c>
      <c r="N55" s="96">
        <v>20.655000000000001</v>
      </c>
      <c r="O55" s="64">
        <v>2530</v>
      </c>
      <c r="P55" s="65">
        <f>Table224578910112[[#This Row],[PEMBULATAN]]*O55</f>
        <v>52257.15</v>
      </c>
    </row>
    <row r="56" spans="1:16" ht="26.25" customHeight="1" x14ac:dyDescent="0.2">
      <c r="A56" s="14"/>
      <c r="B56" s="75"/>
      <c r="C56" s="73" t="s">
        <v>110</v>
      </c>
      <c r="D56" s="78" t="s">
        <v>126</v>
      </c>
      <c r="E56" s="13">
        <v>44531</v>
      </c>
      <c r="F56" s="76" t="s">
        <v>127</v>
      </c>
      <c r="G56" s="13">
        <v>44534</v>
      </c>
      <c r="H56" s="10" t="s">
        <v>1042</v>
      </c>
      <c r="I56" s="16">
        <v>52</v>
      </c>
      <c r="J56" s="16">
        <v>32</v>
      </c>
      <c r="K56" s="16">
        <v>20</v>
      </c>
      <c r="L56" s="16">
        <v>3</v>
      </c>
      <c r="M56" s="81">
        <v>8.32</v>
      </c>
      <c r="N56" s="96">
        <v>9</v>
      </c>
      <c r="O56" s="64">
        <v>2530</v>
      </c>
      <c r="P56" s="65">
        <f>Table224578910112[[#This Row],[PEMBULATAN]]*O56</f>
        <v>22770</v>
      </c>
    </row>
    <row r="57" spans="1:16" ht="26.25" customHeight="1" x14ac:dyDescent="0.2">
      <c r="A57" s="14"/>
      <c r="B57" s="75"/>
      <c r="C57" s="73" t="s">
        <v>111</v>
      </c>
      <c r="D57" s="78" t="s">
        <v>126</v>
      </c>
      <c r="E57" s="13">
        <v>44531</v>
      </c>
      <c r="F57" s="76" t="s">
        <v>127</v>
      </c>
      <c r="G57" s="13">
        <v>44534</v>
      </c>
      <c r="H57" s="10" t="s">
        <v>1042</v>
      </c>
      <c r="I57" s="16">
        <v>88</v>
      </c>
      <c r="J57" s="16">
        <v>50</v>
      </c>
      <c r="K57" s="16">
        <v>32</v>
      </c>
      <c r="L57" s="16">
        <v>9</v>
      </c>
      <c r="M57" s="81">
        <v>35.200000000000003</v>
      </c>
      <c r="N57" s="96">
        <v>35.200000000000003</v>
      </c>
      <c r="O57" s="64">
        <v>2530</v>
      </c>
      <c r="P57" s="65">
        <f>Table224578910112[[#This Row],[PEMBULATAN]]*O57</f>
        <v>89056</v>
      </c>
    </row>
    <row r="58" spans="1:16" ht="26.25" customHeight="1" x14ac:dyDescent="0.2">
      <c r="A58" s="14"/>
      <c r="B58" s="75"/>
      <c r="C58" s="73" t="s">
        <v>112</v>
      </c>
      <c r="D58" s="78" t="s">
        <v>126</v>
      </c>
      <c r="E58" s="13">
        <v>44531</v>
      </c>
      <c r="F58" s="76" t="s">
        <v>127</v>
      </c>
      <c r="G58" s="13">
        <v>44534</v>
      </c>
      <c r="H58" s="10" t="s">
        <v>1042</v>
      </c>
      <c r="I58" s="16">
        <v>47</v>
      </c>
      <c r="J58" s="16">
        <v>30</v>
      </c>
      <c r="K58" s="16">
        <v>20</v>
      </c>
      <c r="L58" s="16">
        <v>2</v>
      </c>
      <c r="M58" s="81">
        <v>7.05</v>
      </c>
      <c r="N58" s="96">
        <v>7.05</v>
      </c>
      <c r="O58" s="64">
        <v>2530</v>
      </c>
      <c r="P58" s="65">
        <f>Table224578910112[[#This Row],[PEMBULATAN]]*O58</f>
        <v>17836.5</v>
      </c>
    </row>
    <row r="59" spans="1:16" ht="26.25" customHeight="1" x14ac:dyDescent="0.2">
      <c r="A59" s="14"/>
      <c r="B59" s="75"/>
      <c r="C59" s="73" t="s">
        <v>113</v>
      </c>
      <c r="D59" s="78" t="s">
        <v>126</v>
      </c>
      <c r="E59" s="13">
        <v>44531</v>
      </c>
      <c r="F59" s="76" t="s">
        <v>127</v>
      </c>
      <c r="G59" s="13">
        <v>44534</v>
      </c>
      <c r="H59" s="10" t="s">
        <v>1042</v>
      </c>
      <c r="I59" s="16">
        <v>63</v>
      </c>
      <c r="J59" s="16">
        <v>43</v>
      </c>
      <c r="K59" s="16">
        <v>40</v>
      </c>
      <c r="L59" s="16">
        <v>5</v>
      </c>
      <c r="M59" s="81">
        <v>27.09</v>
      </c>
      <c r="N59" s="96">
        <v>27.09</v>
      </c>
      <c r="O59" s="64">
        <v>2530</v>
      </c>
      <c r="P59" s="65">
        <f>Table224578910112[[#This Row],[PEMBULATAN]]*O59</f>
        <v>68537.7</v>
      </c>
    </row>
    <row r="60" spans="1:16" ht="26.25" customHeight="1" x14ac:dyDescent="0.2">
      <c r="A60" s="14"/>
      <c r="B60" s="75"/>
      <c r="C60" s="73" t="s">
        <v>114</v>
      </c>
      <c r="D60" s="78" t="s">
        <v>126</v>
      </c>
      <c r="E60" s="13">
        <v>44531</v>
      </c>
      <c r="F60" s="76" t="s">
        <v>127</v>
      </c>
      <c r="G60" s="13">
        <v>44534</v>
      </c>
      <c r="H60" s="10" t="s">
        <v>1042</v>
      </c>
      <c r="I60" s="16">
        <v>81</v>
      </c>
      <c r="J60" s="16">
        <v>52</v>
      </c>
      <c r="K60" s="16">
        <v>86</v>
      </c>
      <c r="L60" s="16">
        <v>10</v>
      </c>
      <c r="M60" s="81">
        <v>90.558000000000007</v>
      </c>
      <c r="N60" s="96">
        <v>90.558000000000007</v>
      </c>
      <c r="O60" s="64">
        <v>2530</v>
      </c>
      <c r="P60" s="65">
        <f>Table224578910112[[#This Row],[PEMBULATAN]]*O60</f>
        <v>229111.74000000002</v>
      </c>
    </row>
    <row r="61" spans="1:16" ht="26.25" customHeight="1" x14ac:dyDescent="0.2">
      <c r="A61" s="14"/>
      <c r="B61" s="75"/>
      <c r="C61" s="73" t="s">
        <v>115</v>
      </c>
      <c r="D61" s="78" t="s">
        <v>126</v>
      </c>
      <c r="E61" s="13">
        <v>44531</v>
      </c>
      <c r="F61" s="76" t="s">
        <v>127</v>
      </c>
      <c r="G61" s="13">
        <v>44534</v>
      </c>
      <c r="H61" s="10" t="s">
        <v>1042</v>
      </c>
      <c r="I61" s="16">
        <v>91</v>
      </c>
      <c r="J61" s="16">
        <v>42</v>
      </c>
      <c r="K61" s="16">
        <v>40</v>
      </c>
      <c r="L61" s="16">
        <v>27</v>
      </c>
      <c r="M61" s="81">
        <v>38.22</v>
      </c>
      <c r="N61" s="96">
        <v>38.22</v>
      </c>
      <c r="O61" s="64">
        <v>2530</v>
      </c>
      <c r="P61" s="65">
        <f>Table224578910112[[#This Row],[PEMBULATAN]]*O61</f>
        <v>96696.599999999991</v>
      </c>
    </row>
    <row r="62" spans="1:16" ht="26.25" customHeight="1" x14ac:dyDescent="0.2">
      <c r="A62" s="14"/>
      <c r="B62" s="75"/>
      <c r="C62" s="73" t="s">
        <v>116</v>
      </c>
      <c r="D62" s="78" t="s">
        <v>126</v>
      </c>
      <c r="E62" s="13">
        <v>44531</v>
      </c>
      <c r="F62" s="76" t="s">
        <v>127</v>
      </c>
      <c r="G62" s="13">
        <v>44534</v>
      </c>
      <c r="H62" s="10" t="s">
        <v>1042</v>
      </c>
      <c r="I62" s="16">
        <v>100</v>
      </c>
      <c r="J62" s="16">
        <v>57</v>
      </c>
      <c r="K62" s="16">
        <v>35</v>
      </c>
      <c r="L62" s="16">
        <v>29</v>
      </c>
      <c r="M62" s="81">
        <v>49.875</v>
      </c>
      <c r="N62" s="96">
        <v>49.875</v>
      </c>
      <c r="O62" s="64">
        <v>2530</v>
      </c>
      <c r="P62" s="65">
        <f>Table224578910112[[#This Row],[PEMBULATAN]]*O62</f>
        <v>126183.75</v>
      </c>
    </row>
    <row r="63" spans="1:16" ht="26.25" customHeight="1" x14ac:dyDescent="0.2">
      <c r="A63" s="14"/>
      <c r="B63" s="75"/>
      <c r="C63" s="73" t="s">
        <v>117</v>
      </c>
      <c r="D63" s="78" t="s">
        <v>126</v>
      </c>
      <c r="E63" s="13">
        <v>44531</v>
      </c>
      <c r="F63" s="76" t="s">
        <v>127</v>
      </c>
      <c r="G63" s="13">
        <v>44534</v>
      </c>
      <c r="H63" s="10" t="s">
        <v>1042</v>
      </c>
      <c r="I63" s="16">
        <v>42</v>
      </c>
      <c r="J63" s="16">
        <v>32</v>
      </c>
      <c r="K63" s="16">
        <v>15</v>
      </c>
      <c r="L63" s="16">
        <v>3</v>
      </c>
      <c r="M63" s="81">
        <v>5.04</v>
      </c>
      <c r="N63" s="96">
        <v>5.04</v>
      </c>
      <c r="O63" s="64">
        <v>2530</v>
      </c>
      <c r="P63" s="65">
        <f>Table224578910112[[#This Row],[PEMBULATAN]]*O63</f>
        <v>12751.2</v>
      </c>
    </row>
    <row r="64" spans="1:16" ht="26.25" customHeight="1" x14ac:dyDescent="0.2">
      <c r="A64" s="14"/>
      <c r="B64" s="75"/>
      <c r="C64" s="73" t="s">
        <v>118</v>
      </c>
      <c r="D64" s="78" t="s">
        <v>126</v>
      </c>
      <c r="E64" s="13">
        <v>44531</v>
      </c>
      <c r="F64" s="76" t="s">
        <v>127</v>
      </c>
      <c r="G64" s="13">
        <v>44534</v>
      </c>
      <c r="H64" s="10" t="s">
        <v>1042</v>
      </c>
      <c r="I64" s="16">
        <v>52</v>
      </c>
      <c r="J64" s="16">
        <v>41</v>
      </c>
      <c r="K64" s="16">
        <v>18</v>
      </c>
      <c r="L64" s="16">
        <v>3</v>
      </c>
      <c r="M64" s="81">
        <v>9.5939999999999994</v>
      </c>
      <c r="N64" s="96">
        <v>9.5939999999999994</v>
      </c>
      <c r="O64" s="64">
        <v>2530</v>
      </c>
      <c r="P64" s="65">
        <f>Table224578910112[[#This Row],[PEMBULATAN]]*O64</f>
        <v>24272.82</v>
      </c>
    </row>
    <row r="65" spans="1:16" ht="26.25" customHeight="1" x14ac:dyDescent="0.2">
      <c r="A65" s="14"/>
      <c r="B65" s="75"/>
      <c r="C65" s="73" t="s">
        <v>119</v>
      </c>
      <c r="D65" s="78" t="s">
        <v>126</v>
      </c>
      <c r="E65" s="13">
        <v>44531</v>
      </c>
      <c r="F65" s="76" t="s">
        <v>127</v>
      </c>
      <c r="G65" s="13">
        <v>44534</v>
      </c>
      <c r="H65" s="10" t="s">
        <v>1042</v>
      </c>
      <c r="I65" s="16">
        <v>50</v>
      </c>
      <c r="J65" s="16">
        <v>41</v>
      </c>
      <c r="K65" s="16">
        <v>18</v>
      </c>
      <c r="L65" s="16">
        <v>6</v>
      </c>
      <c r="M65" s="81">
        <v>9.2249999999999996</v>
      </c>
      <c r="N65" s="96">
        <v>9.2249999999999996</v>
      </c>
      <c r="O65" s="64">
        <v>2530</v>
      </c>
      <c r="P65" s="65">
        <f>Table224578910112[[#This Row],[PEMBULATAN]]*O65</f>
        <v>23339.25</v>
      </c>
    </row>
    <row r="66" spans="1:16" ht="26.25" customHeight="1" x14ac:dyDescent="0.2">
      <c r="A66" s="14"/>
      <c r="B66" s="75"/>
      <c r="C66" s="73" t="s">
        <v>120</v>
      </c>
      <c r="D66" s="78" t="s">
        <v>126</v>
      </c>
      <c r="E66" s="13">
        <v>44531</v>
      </c>
      <c r="F66" s="76" t="s">
        <v>127</v>
      </c>
      <c r="G66" s="13">
        <v>44534</v>
      </c>
      <c r="H66" s="10" t="s">
        <v>1042</v>
      </c>
      <c r="I66" s="16">
        <v>103</v>
      </c>
      <c r="J66" s="16">
        <v>61</v>
      </c>
      <c r="K66" s="16">
        <v>30</v>
      </c>
      <c r="L66" s="16">
        <v>36</v>
      </c>
      <c r="M66" s="81">
        <v>47.122500000000002</v>
      </c>
      <c r="N66" s="96">
        <v>47.122500000000002</v>
      </c>
      <c r="O66" s="64">
        <v>2530</v>
      </c>
      <c r="P66" s="65">
        <f>Table224578910112[[#This Row],[PEMBULATAN]]*O66</f>
        <v>119219.925</v>
      </c>
    </row>
    <row r="67" spans="1:16" ht="26.25" customHeight="1" x14ac:dyDescent="0.2">
      <c r="A67" s="14"/>
      <c r="B67" s="98"/>
      <c r="C67" s="73" t="s">
        <v>121</v>
      </c>
      <c r="D67" s="78" t="s">
        <v>126</v>
      </c>
      <c r="E67" s="13">
        <v>44531</v>
      </c>
      <c r="F67" s="76" t="s">
        <v>127</v>
      </c>
      <c r="G67" s="13">
        <v>44534</v>
      </c>
      <c r="H67" s="10" t="s">
        <v>1042</v>
      </c>
      <c r="I67" s="16">
        <v>90</v>
      </c>
      <c r="J67" s="16">
        <v>51</v>
      </c>
      <c r="K67" s="16">
        <v>21</v>
      </c>
      <c r="L67" s="16">
        <v>29</v>
      </c>
      <c r="M67" s="81">
        <v>24.0975</v>
      </c>
      <c r="N67" s="96">
        <v>29</v>
      </c>
      <c r="O67" s="64">
        <v>2530</v>
      </c>
      <c r="P67" s="65">
        <f>Table224578910112[[#This Row],[PEMBULATAN]]*O67</f>
        <v>73370</v>
      </c>
    </row>
    <row r="68" spans="1:16" ht="26.25" customHeight="1" x14ac:dyDescent="0.2">
      <c r="A68" s="14"/>
      <c r="B68" s="75" t="s">
        <v>122</v>
      </c>
      <c r="C68" s="73" t="s">
        <v>123</v>
      </c>
      <c r="D68" s="78" t="s">
        <v>126</v>
      </c>
      <c r="E68" s="13">
        <v>44531</v>
      </c>
      <c r="F68" s="76" t="s">
        <v>127</v>
      </c>
      <c r="G68" s="13">
        <v>44534</v>
      </c>
      <c r="H68" s="10" t="s">
        <v>1042</v>
      </c>
      <c r="I68" s="16">
        <v>25</v>
      </c>
      <c r="J68" s="16">
        <v>18</v>
      </c>
      <c r="K68" s="16">
        <v>12</v>
      </c>
      <c r="L68" s="16">
        <v>2</v>
      </c>
      <c r="M68" s="81">
        <v>1.35</v>
      </c>
      <c r="N68" s="96">
        <v>3</v>
      </c>
      <c r="O68" s="64">
        <v>2530</v>
      </c>
      <c r="P68" s="65">
        <f>Table224578910112[[#This Row],[PEMBULATAN]]*O68</f>
        <v>7590</v>
      </c>
    </row>
    <row r="69" spans="1:16" ht="26.25" customHeight="1" x14ac:dyDescent="0.2">
      <c r="A69" s="14"/>
      <c r="B69" s="75"/>
      <c r="C69" s="73" t="s">
        <v>124</v>
      </c>
      <c r="D69" s="78" t="s">
        <v>126</v>
      </c>
      <c r="E69" s="13">
        <v>44531</v>
      </c>
      <c r="F69" s="76" t="s">
        <v>127</v>
      </c>
      <c r="G69" s="13">
        <v>44534</v>
      </c>
      <c r="H69" s="10" t="s">
        <v>1042</v>
      </c>
      <c r="I69" s="16">
        <v>61</v>
      </c>
      <c r="J69" s="16">
        <v>31</v>
      </c>
      <c r="K69" s="16">
        <v>20</v>
      </c>
      <c r="L69" s="16">
        <v>6</v>
      </c>
      <c r="M69" s="81">
        <v>9.4550000000000001</v>
      </c>
      <c r="N69" s="96">
        <v>10</v>
      </c>
      <c r="O69" s="64">
        <v>2530</v>
      </c>
      <c r="P69" s="65">
        <f>Table224578910112[[#This Row],[PEMBULATAN]]*O69</f>
        <v>25300</v>
      </c>
    </row>
    <row r="70" spans="1:16" ht="26.25" customHeight="1" x14ac:dyDescent="0.2">
      <c r="A70" s="14"/>
      <c r="B70" s="75"/>
      <c r="C70" s="73" t="s">
        <v>125</v>
      </c>
      <c r="D70" s="78" t="s">
        <v>126</v>
      </c>
      <c r="E70" s="13">
        <v>44531</v>
      </c>
      <c r="F70" s="76" t="s">
        <v>127</v>
      </c>
      <c r="G70" s="13">
        <v>44534</v>
      </c>
      <c r="H70" s="10" t="s">
        <v>1042</v>
      </c>
      <c r="I70" s="16">
        <v>51</v>
      </c>
      <c r="J70" s="16">
        <v>34</v>
      </c>
      <c r="K70" s="16">
        <v>52</v>
      </c>
      <c r="L70" s="16">
        <v>12</v>
      </c>
      <c r="M70" s="81">
        <v>22.542000000000002</v>
      </c>
      <c r="N70" s="96">
        <v>22.542000000000002</v>
      </c>
      <c r="O70" s="64">
        <v>2530</v>
      </c>
      <c r="P70" s="65">
        <f>Table224578910112[[#This Row],[PEMBULATAN]]*O70</f>
        <v>57031.26</v>
      </c>
    </row>
    <row r="71" spans="1:16" ht="22.5" customHeight="1" x14ac:dyDescent="0.2">
      <c r="A71" s="118" t="s">
        <v>30</v>
      </c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20"/>
      <c r="M71" s="79">
        <f>SUBTOTAL(109,Table224578910112[KG VOLUME])</f>
        <v>1508.7634999999996</v>
      </c>
      <c r="N71" s="68">
        <f>SUM(N3:N70)</f>
        <v>1578.1592499999997</v>
      </c>
      <c r="O71" s="121">
        <f>SUM(P3:P70)</f>
        <v>3992742.9024999999</v>
      </c>
      <c r="P71" s="122"/>
    </row>
    <row r="72" spans="1:16" ht="18" customHeight="1" x14ac:dyDescent="0.2">
      <c r="A72" s="86"/>
      <c r="B72" s="56" t="s">
        <v>42</v>
      </c>
      <c r="C72" s="55"/>
      <c r="D72" s="57" t="s">
        <v>43</v>
      </c>
      <c r="E72" s="86"/>
      <c r="F72" s="86"/>
      <c r="G72" s="86"/>
      <c r="H72" s="86"/>
      <c r="I72" s="86"/>
      <c r="J72" s="86"/>
      <c r="K72" s="86"/>
      <c r="L72" s="86"/>
      <c r="M72" s="87"/>
      <c r="N72" s="88" t="s">
        <v>51</v>
      </c>
      <c r="O72" s="89"/>
      <c r="P72" s="89">
        <f>O71*10%</f>
        <v>399274.29025000002</v>
      </c>
    </row>
    <row r="73" spans="1:16" ht="18" customHeight="1" thickBot="1" x14ac:dyDescent="0.25">
      <c r="A73" s="86"/>
      <c r="B73" s="56"/>
      <c r="C73" s="55"/>
      <c r="D73" s="57"/>
      <c r="E73" s="86"/>
      <c r="F73" s="86"/>
      <c r="G73" s="86"/>
      <c r="H73" s="86"/>
      <c r="I73" s="86"/>
      <c r="J73" s="86"/>
      <c r="K73" s="86"/>
      <c r="L73" s="86"/>
      <c r="M73" s="87"/>
      <c r="N73" s="90" t="s">
        <v>52</v>
      </c>
      <c r="O73" s="91"/>
      <c r="P73" s="91">
        <f>O71-P72</f>
        <v>3593468.6122499998</v>
      </c>
    </row>
    <row r="74" spans="1:16" ht="18" customHeight="1" x14ac:dyDescent="0.2">
      <c r="A74" s="11"/>
      <c r="H74" s="63"/>
      <c r="N74" s="62" t="s">
        <v>31</v>
      </c>
      <c r="P74" s="69">
        <f>P73*1%</f>
        <v>35934.686122499996</v>
      </c>
    </row>
    <row r="75" spans="1:16" ht="18" customHeight="1" thickBot="1" x14ac:dyDescent="0.25">
      <c r="A75" s="11"/>
      <c r="H75" s="63"/>
      <c r="N75" s="62" t="s">
        <v>53</v>
      </c>
      <c r="P75" s="71">
        <f>P73*2%</f>
        <v>71869.372244999991</v>
      </c>
    </row>
    <row r="76" spans="1:16" ht="18" customHeight="1" x14ac:dyDescent="0.2">
      <c r="A76" s="11"/>
      <c r="H76" s="63"/>
      <c r="N76" s="66" t="s">
        <v>32</v>
      </c>
      <c r="O76" s="67"/>
      <c r="P76" s="70">
        <f>P73+P74-P75</f>
        <v>3557533.9261274994</v>
      </c>
    </row>
    <row r="78" spans="1:16" x14ac:dyDescent="0.2">
      <c r="A78" s="11"/>
      <c r="H78" s="63"/>
      <c r="P78" s="71"/>
    </row>
    <row r="79" spans="1:16" x14ac:dyDescent="0.2">
      <c r="A79" s="11"/>
      <c r="H79" s="63"/>
      <c r="O79" s="58"/>
      <c r="P79" s="71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</sheetData>
  <mergeCells count="2">
    <mergeCell ref="A71:L71"/>
    <mergeCell ref="O71:P71"/>
  </mergeCells>
  <conditionalFormatting sqref="B3:B70">
    <cfRule type="duplicateValues" dxfId="855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1"/>
  <sheetViews>
    <sheetView zoomScale="110" zoomScaleNormal="110" workbookViewId="0">
      <pane xSplit="3" ySplit="2" topLeftCell="D210" activePane="bottomRight" state="frozen"/>
      <selection pane="topRight" activeCell="B1" sqref="B1"/>
      <selection pane="bottomLeft" activeCell="A3" sqref="A3"/>
      <selection pane="bottomRight" activeCell="M217" sqref="M2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405831</v>
      </c>
      <c r="B3" s="74" t="s">
        <v>1797</v>
      </c>
      <c r="C3" s="9" t="s">
        <v>1798</v>
      </c>
      <c r="D3" s="76" t="s">
        <v>126</v>
      </c>
      <c r="E3" s="13">
        <v>44537</v>
      </c>
      <c r="F3" s="76" t="s">
        <v>411</v>
      </c>
      <c r="G3" s="13">
        <v>44542</v>
      </c>
      <c r="H3" s="10" t="s">
        <v>1796</v>
      </c>
      <c r="I3" s="1">
        <v>35</v>
      </c>
      <c r="J3" s="1">
        <v>27</v>
      </c>
      <c r="K3" s="1">
        <v>20</v>
      </c>
      <c r="L3" s="1">
        <v>9</v>
      </c>
      <c r="M3" s="80">
        <v>4.7249999999999996</v>
      </c>
      <c r="N3" s="96">
        <v>9</v>
      </c>
      <c r="O3" s="64">
        <v>2530</v>
      </c>
      <c r="P3" s="65">
        <f>Table2245789101123456789101112131415161718192021[[#This Row],[PEMBULATAN]]*O3</f>
        <v>22770</v>
      </c>
    </row>
    <row r="4" spans="1:16" ht="26.25" customHeight="1" x14ac:dyDescent="0.2">
      <c r="A4" s="14"/>
      <c r="B4" s="75"/>
      <c r="C4" s="9" t="s">
        <v>1799</v>
      </c>
      <c r="D4" s="76" t="s">
        <v>126</v>
      </c>
      <c r="E4" s="13">
        <v>44537</v>
      </c>
      <c r="F4" s="76" t="s">
        <v>411</v>
      </c>
      <c r="G4" s="13">
        <v>44542</v>
      </c>
      <c r="H4" s="10" t="s">
        <v>1796</v>
      </c>
      <c r="I4" s="1">
        <v>55</v>
      </c>
      <c r="J4" s="1">
        <v>30</v>
      </c>
      <c r="K4" s="1">
        <v>35</v>
      </c>
      <c r="L4" s="1">
        <v>10</v>
      </c>
      <c r="M4" s="80">
        <v>14.4375</v>
      </c>
      <c r="N4" s="96">
        <v>15</v>
      </c>
      <c r="O4" s="64">
        <v>2530</v>
      </c>
      <c r="P4" s="65">
        <f>Table2245789101123456789101112131415161718192021[[#This Row],[PEMBULATAN]]*O4</f>
        <v>37950</v>
      </c>
    </row>
    <row r="5" spans="1:16" ht="26.25" customHeight="1" x14ac:dyDescent="0.2">
      <c r="A5" s="14"/>
      <c r="B5" s="75"/>
      <c r="C5" s="73" t="s">
        <v>1800</v>
      </c>
      <c r="D5" s="78" t="s">
        <v>126</v>
      </c>
      <c r="E5" s="13">
        <v>44537</v>
      </c>
      <c r="F5" s="76" t="s">
        <v>411</v>
      </c>
      <c r="G5" s="13">
        <v>44542</v>
      </c>
      <c r="H5" s="77" t="s">
        <v>1796</v>
      </c>
      <c r="I5" s="16">
        <v>40</v>
      </c>
      <c r="J5" s="16">
        <v>26</v>
      </c>
      <c r="K5" s="16">
        <v>26</v>
      </c>
      <c r="L5" s="16">
        <v>4</v>
      </c>
      <c r="M5" s="81">
        <v>6.76</v>
      </c>
      <c r="N5" s="96">
        <v>6.76</v>
      </c>
      <c r="O5" s="64">
        <v>2530</v>
      </c>
      <c r="P5" s="65">
        <f>Table2245789101123456789101112131415161718192021[[#This Row],[PEMBULATAN]]*O5</f>
        <v>17102.8</v>
      </c>
    </row>
    <row r="6" spans="1:16" ht="26.25" customHeight="1" x14ac:dyDescent="0.2">
      <c r="A6" s="14"/>
      <c r="B6" s="75"/>
      <c r="C6" s="73" t="s">
        <v>1801</v>
      </c>
      <c r="D6" s="78" t="s">
        <v>126</v>
      </c>
      <c r="E6" s="13">
        <v>44537</v>
      </c>
      <c r="F6" s="76" t="s">
        <v>411</v>
      </c>
      <c r="G6" s="13">
        <v>44542</v>
      </c>
      <c r="H6" s="77" t="s">
        <v>1796</v>
      </c>
      <c r="I6" s="16">
        <v>66</v>
      </c>
      <c r="J6" s="16">
        <v>54</v>
      </c>
      <c r="K6" s="16">
        <v>38</v>
      </c>
      <c r="L6" s="16">
        <v>5</v>
      </c>
      <c r="M6" s="81">
        <v>33.857999999999997</v>
      </c>
      <c r="N6" s="96">
        <v>33.857999999999997</v>
      </c>
      <c r="O6" s="64">
        <v>2530</v>
      </c>
      <c r="P6" s="65">
        <f>Table2245789101123456789101112131415161718192021[[#This Row],[PEMBULATAN]]*O6</f>
        <v>85660.739999999991</v>
      </c>
    </row>
    <row r="7" spans="1:16" ht="26.25" customHeight="1" x14ac:dyDescent="0.2">
      <c r="A7" s="14"/>
      <c r="B7" s="75"/>
      <c r="C7" s="73" t="s">
        <v>1802</v>
      </c>
      <c r="D7" s="78" t="s">
        <v>126</v>
      </c>
      <c r="E7" s="13">
        <v>44537</v>
      </c>
      <c r="F7" s="76" t="s">
        <v>411</v>
      </c>
      <c r="G7" s="13">
        <v>44542</v>
      </c>
      <c r="H7" s="77" t="s">
        <v>1796</v>
      </c>
      <c r="I7" s="16">
        <v>54</v>
      </c>
      <c r="J7" s="16">
        <v>27</v>
      </c>
      <c r="K7" s="16">
        <v>20</v>
      </c>
      <c r="L7" s="16">
        <v>4</v>
      </c>
      <c r="M7" s="81">
        <v>7.29</v>
      </c>
      <c r="N7" s="96">
        <v>7.29</v>
      </c>
      <c r="O7" s="64">
        <v>2530</v>
      </c>
      <c r="P7" s="65">
        <f>Table2245789101123456789101112131415161718192021[[#This Row],[PEMBULATAN]]*O7</f>
        <v>18443.7</v>
      </c>
    </row>
    <row r="8" spans="1:16" ht="26.25" customHeight="1" x14ac:dyDescent="0.2">
      <c r="A8" s="14"/>
      <c r="B8" s="75"/>
      <c r="C8" s="73" t="s">
        <v>1803</v>
      </c>
      <c r="D8" s="78" t="s">
        <v>126</v>
      </c>
      <c r="E8" s="13">
        <v>44537</v>
      </c>
      <c r="F8" s="76" t="s">
        <v>411</v>
      </c>
      <c r="G8" s="13">
        <v>44542</v>
      </c>
      <c r="H8" s="77" t="s">
        <v>1796</v>
      </c>
      <c r="I8" s="16">
        <v>64</v>
      </c>
      <c r="J8" s="16">
        <v>28</v>
      </c>
      <c r="K8" s="16">
        <v>22</v>
      </c>
      <c r="L8" s="16">
        <v>5</v>
      </c>
      <c r="M8" s="81">
        <v>9.8559999999999999</v>
      </c>
      <c r="N8" s="96">
        <v>9.8559999999999999</v>
      </c>
      <c r="O8" s="64">
        <v>2530</v>
      </c>
      <c r="P8" s="65">
        <f>Table2245789101123456789101112131415161718192021[[#This Row],[PEMBULATAN]]*O8</f>
        <v>24935.68</v>
      </c>
    </row>
    <row r="9" spans="1:16" ht="26.25" customHeight="1" x14ac:dyDescent="0.2">
      <c r="A9" s="14"/>
      <c r="B9" s="75"/>
      <c r="C9" s="73" t="s">
        <v>1804</v>
      </c>
      <c r="D9" s="78" t="s">
        <v>126</v>
      </c>
      <c r="E9" s="13">
        <v>44537</v>
      </c>
      <c r="F9" s="76" t="s">
        <v>411</v>
      </c>
      <c r="G9" s="13">
        <v>44542</v>
      </c>
      <c r="H9" s="77" t="s">
        <v>1796</v>
      </c>
      <c r="I9" s="16">
        <v>46</v>
      </c>
      <c r="J9" s="16">
        <v>27</v>
      </c>
      <c r="K9" s="16">
        <v>36</v>
      </c>
      <c r="L9" s="16">
        <v>20</v>
      </c>
      <c r="M9" s="81">
        <v>11.178000000000001</v>
      </c>
      <c r="N9" s="96">
        <v>20</v>
      </c>
      <c r="O9" s="64">
        <v>2530</v>
      </c>
      <c r="P9" s="65">
        <f>Table2245789101123456789101112131415161718192021[[#This Row],[PEMBULATAN]]*O9</f>
        <v>50600</v>
      </c>
    </row>
    <row r="10" spans="1:16" ht="26.25" customHeight="1" x14ac:dyDescent="0.2">
      <c r="A10" s="14"/>
      <c r="B10" s="75"/>
      <c r="C10" s="73" t="s">
        <v>1805</v>
      </c>
      <c r="D10" s="78" t="s">
        <v>126</v>
      </c>
      <c r="E10" s="13">
        <v>44537</v>
      </c>
      <c r="F10" s="76" t="s">
        <v>411</v>
      </c>
      <c r="G10" s="13">
        <v>44542</v>
      </c>
      <c r="H10" s="77" t="s">
        <v>1796</v>
      </c>
      <c r="I10" s="16">
        <v>75</v>
      </c>
      <c r="J10" s="16">
        <v>40</v>
      </c>
      <c r="K10" s="16">
        <v>22</v>
      </c>
      <c r="L10" s="16">
        <v>9</v>
      </c>
      <c r="M10" s="81">
        <v>16.5</v>
      </c>
      <c r="N10" s="96">
        <v>17</v>
      </c>
      <c r="O10" s="64">
        <v>2530</v>
      </c>
      <c r="P10" s="65">
        <f>Table2245789101123456789101112131415161718192021[[#This Row],[PEMBULATAN]]*O10</f>
        <v>43010</v>
      </c>
    </row>
    <row r="11" spans="1:16" ht="26.25" customHeight="1" x14ac:dyDescent="0.2">
      <c r="A11" s="14"/>
      <c r="B11" s="75"/>
      <c r="C11" s="73" t="s">
        <v>1806</v>
      </c>
      <c r="D11" s="78" t="s">
        <v>126</v>
      </c>
      <c r="E11" s="13">
        <v>44537</v>
      </c>
      <c r="F11" s="76" t="s">
        <v>411</v>
      </c>
      <c r="G11" s="13">
        <v>44542</v>
      </c>
      <c r="H11" s="77" t="s">
        <v>1796</v>
      </c>
      <c r="I11" s="16">
        <v>45</v>
      </c>
      <c r="J11" s="16">
        <v>18</v>
      </c>
      <c r="K11" s="16">
        <v>12</v>
      </c>
      <c r="L11" s="16">
        <v>4</v>
      </c>
      <c r="M11" s="81">
        <v>2.4300000000000002</v>
      </c>
      <c r="N11" s="96">
        <v>5</v>
      </c>
      <c r="O11" s="64">
        <v>2530</v>
      </c>
      <c r="P11" s="65">
        <f>Table2245789101123456789101112131415161718192021[[#This Row],[PEMBULATAN]]*O11</f>
        <v>12650</v>
      </c>
    </row>
    <row r="12" spans="1:16" ht="26.25" customHeight="1" x14ac:dyDescent="0.2">
      <c r="A12" s="14"/>
      <c r="B12" s="75"/>
      <c r="C12" s="73" t="s">
        <v>1807</v>
      </c>
      <c r="D12" s="78" t="s">
        <v>126</v>
      </c>
      <c r="E12" s="13">
        <v>44537</v>
      </c>
      <c r="F12" s="76" t="s">
        <v>411</v>
      </c>
      <c r="G12" s="13">
        <v>44542</v>
      </c>
      <c r="H12" s="77" t="s">
        <v>1796</v>
      </c>
      <c r="I12" s="16">
        <v>87</v>
      </c>
      <c r="J12" s="16">
        <v>54</v>
      </c>
      <c r="K12" s="16">
        <v>20</v>
      </c>
      <c r="L12" s="16">
        <v>18</v>
      </c>
      <c r="M12" s="81">
        <v>23.49</v>
      </c>
      <c r="N12" s="96">
        <v>24</v>
      </c>
      <c r="O12" s="64">
        <v>2530</v>
      </c>
      <c r="P12" s="65">
        <f>Table2245789101123456789101112131415161718192021[[#This Row],[PEMBULATAN]]*O12</f>
        <v>60720</v>
      </c>
    </row>
    <row r="13" spans="1:16" ht="26.25" customHeight="1" x14ac:dyDescent="0.2">
      <c r="A13" s="14"/>
      <c r="B13" s="75"/>
      <c r="C13" s="73" t="s">
        <v>1808</v>
      </c>
      <c r="D13" s="78" t="s">
        <v>126</v>
      </c>
      <c r="E13" s="13">
        <v>44537</v>
      </c>
      <c r="F13" s="76" t="s">
        <v>411</v>
      </c>
      <c r="G13" s="13">
        <v>44542</v>
      </c>
      <c r="H13" s="77" t="s">
        <v>1796</v>
      </c>
      <c r="I13" s="16">
        <v>60</v>
      </c>
      <c r="J13" s="16">
        <v>33</v>
      </c>
      <c r="K13" s="16">
        <v>18</v>
      </c>
      <c r="L13" s="16">
        <v>5</v>
      </c>
      <c r="M13" s="81">
        <v>8.91</v>
      </c>
      <c r="N13" s="96">
        <v>8.91</v>
      </c>
      <c r="O13" s="64">
        <v>2530</v>
      </c>
      <c r="P13" s="65">
        <f>Table2245789101123456789101112131415161718192021[[#This Row],[PEMBULATAN]]*O13</f>
        <v>22542.3</v>
      </c>
    </row>
    <row r="14" spans="1:16" ht="26.25" customHeight="1" x14ac:dyDescent="0.2">
      <c r="A14" s="14"/>
      <c r="B14" s="75"/>
      <c r="C14" s="73" t="s">
        <v>1809</v>
      </c>
      <c r="D14" s="78" t="s">
        <v>126</v>
      </c>
      <c r="E14" s="13">
        <v>44537</v>
      </c>
      <c r="F14" s="76" t="s">
        <v>411</v>
      </c>
      <c r="G14" s="13">
        <v>44542</v>
      </c>
      <c r="H14" s="77" t="s">
        <v>1796</v>
      </c>
      <c r="I14" s="16">
        <v>50</v>
      </c>
      <c r="J14" s="16">
        <v>27</v>
      </c>
      <c r="K14" s="16">
        <v>22</v>
      </c>
      <c r="L14" s="16">
        <v>20</v>
      </c>
      <c r="M14" s="81">
        <v>7.4249999999999998</v>
      </c>
      <c r="N14" s="96">
        <v>21</v>
      </c>
      <c r="O14" s="64">
        <v>2530</v>
      </c>
      <c r="P14" s="65">
        <f>Table2245789101123456789101112131415161718192021[[#This Row],[PEMBULATAN]]*O14</f>
        <v>53130</v>
      </c>
    </row>
    <row r="15" spans="1:16" ht="26.25" customHeight="1" x14ac:dyDescent="0.2">
      <c r="A15" s="14"/>
      <c r="B15" s="75"/>
      <c r="C15" s="73" t="s">
        <v>1810</v>
      </c>
      <c r="D15" s="78" t="s">
        <v>126</v>
      </c>
      <c r="E15" s="13">
        <v>44537</v>
      </c>
      <c r="F15" s="76" t="s">
        <v>411</v>
      </c>
      <c r="G15" s="13">
        <v>44542</v>
      </c>
      <c r="H15" s="77" t="s">
        <v>1796</v>
      </c>
      <c r="I15" s="16">
        <v>30</v>
      </c>
      <c r="J15" s="16">
        <v>30</v>
      </c>
      <c r="K15" s="16">
        <v>12</v>
      </c>
      <c r="L15" s="16">
        <v>6</v>
      </c>
      <c r="M15" s="81">
        <v>2.7</v>
      </c>
      <c r="N15" s="96">
        <v>6</v>
      </c>
      <c r="O15" s="64">
        <v>2530</v>
      </c>
      <c r="P15" s="65">
        <f>Table2245789101123456789101112131415161718192021[[#This Row],[PEMBULATAN]]*O15</f>
        <v>15180</v>
      </c>
    </row>
    <row r="16" spans="1:16" ht="26.25" customHeight="1" x14ac:dyDescent="0.2">
      <c r="A16" s="14"/>
      <c r="B16" s="75"/>
      <c r="C16" s="73" t="s">
        <v>1811</v>
      </c>
      <c r="D16" s="78" t="s">
        <v>126</v>
      </c>
      <c r="E16" s="13">
        <v>44537</v>
      </c>
      <c r="F16" s="76" t="s">
        <v>411</v>
      </c>
      <c r="G16" s="13">
        <v>44542</v>
      </c>
      <c r="H16" s="77" t="s">
        <v>1796</v>
      </c>
      <c r="I16" s="16">
        <v>48</v>
      </c>
      <c r="J16" s="16">
        <v>30</v>
      </c>
      <c r="K16" s="16">
        <v>26</v>
      </c>
      <c r="L16" s="16">
        <v>7</v>
      </c>
      <c r="M16" s="81">
        <v>9.36</v>
      </c>
      <c r="N16" s="96">
        <v>10</v>
      </c>
      <c r="O16" s="64">
        <v>2530</v>
      </c>
      <c r="P16" s="65">
        <f>Table2245789101123456789101112131415161718192021[[#This Row],[PEMBULATAN]]*O16</f>
        <v>25300</v>
      </c>
    </row>
    <row r="17" spans="1:16" ht="26.25" customHeight="1" x14ac:dyDescent="0.2">
      <c r="A17" s="14"/>
      <c r="B17" s="75"/>
      <c r="C17" s="73" t="s">
        <v>1812</v>
      </c>
      <c r="D17" s="78" t="s">
        <v>126</v>
      </c>
      <c r="E17" s="13">
        <v>44537</v>
      </c>
      <c r="F17" s="76" t="s">
        <v>411</v>
      </c>
      <c r="G17" s="13">
        <v>44542</v>
      </c>
      <c r="H17" s="77" t="s">
        <v>1796</v>
      </c>
      <c r="I17" s="16">
        <v>152</v>
      </c>
      <c r="J17" s="16">
        <v>45</v>
      </c>
      <c r="K17" s="16">
        <v>4</v>
      </c>
      <c r="L17" s="16">
        <v>1</v>
      </c>
      <c r="M17" s="81">
        <v>6.84</v>
      </c>
      <c r="N17" s="96">
        <v>6.84</v>
      </c>
      <c r="O17" s="64">
        <v>2530</v>
      </c>
      <c r="P17" s="65">
        <f>Table2245789101123456789101112131415161718192021[[#This Row],[PEMBULATAN]]*O17</f>
        <v>17305.2</v>
      </c>
    </row>
    <row r="18" spans="1:16" ht="26.25" customHeight="1" x14ac:dyDescent="0.2">
      <c r="A18" s="14"/>
      <c r="B18" s="75"/>
      <c r="C18" s="73" t="s">
        <v>1813</v>
      </c>
      <c r="D18" s="78" t="s">
        <v>126</v>
      </c>
      <c r="E18" s="13">
        <v>44537</v>
      </c>
      <c r="F18" s="76" t="s">
        <v>411</v>
      </c>
      <c r="G18" s="13">
        <v>44542</v>
      </c>
      <c r="H18" s="77" t="s">
        <v>1796</v>
      </c>
      <c r="I18" s="16">
        <v>40</v>
      </c>
      <c r="J18" s="16">
        <v>30</v>
      </c>
      <c r="K18" s="16">
        <v>30</v>
      </c>
      <c r="L18" s="16">
        <v>2</v>
      </c>
      <c r="M18" s="81">
        <v>9</v>
      </c>
      <c r="N18" s="96">
        <v>9</v>
      </c>
      <c r="O18" s="64">
        <v>2530</v>
      </c>
      <c r="P18" s="65">
        <f>Table2245789101123456789101112131415161718192021[[#This Row],[PEMBULATAN]]*O18</f>
        <v>22770</v>
      </c>
    </row>
    <row r="19" spans="1:16" ht="26.25" customHeight="1" x14ac:dyDescent="0.2">
      <c r="A19" s="14"/>
      <c r="B19" s="75"/>
      <c r="C19" s="73" t="s">
        <v>1814</v>
      </c>
      <c r="D19" s="78" t="s">
        <v>126</v>
      </c>
      <c r="E19" s="13">
        <v>44537</v>
      </c>
      <c r="F19" s="76" t="s">
        <v>411</v>
      </c>
      <c r="G19" s="13">
        <v>44542</v>
      </c>
      <c r="H19" s="77" t="s">
        <v>1796</v>
      </c>
      <c r="I19" s="16">
        <v>54</v>
      </c>
      <c r="J19" s="16">
        <v>35</v>
      </c>
      <c r="K19" s="16">
        <v>27</v>
      </c>
      <c r="L19" s="16">
        <v>4</v>
      </c>
      <c r="M19" s="81">
        <v>12.7575</v>
      </c>
      <c r="N19" s="96">
        <v>12.7575</v>
      </c>
      <c r="O19" s="64">
        <v>2530</v>
      </c>
      <c r="P19" s="65">
        <f>Table2245789101123456789101112131415161718192021[[#This Row],[PEMBULATAN]]*O19</f>
        <v>32276.475000000002</v>
      </c>
    </row>
    <row r="20" spans="1:16" ht="26.25" customHeight="1" x14ac:dyDescent="0.2">
      <c r="A20" s="14"/>
      <c r="B20" s="75"/>
      <c r="C20" s="73" t="s">
        <v>1815</v>
      </c>
      <c r="D20" s="78" t="s">
        <v>126</v>
      </c>
      <c r="E20" s="13">
        <v>44537</v>
      </c>
      <c r="F20" s="76" t="s">
        <v>411</v>
      </c>
      <c r="G20" s="13">
        <v>44542</v>
      </c>
      <c r="H20" s="77" t="s">
        <v>1796</v>
      </c>
      <c r="I20" s="16">
        <v>56</v>
      </c>
      <c r="J20" s="16">
        <v>41</v>
      </c>
      <c r="K20" s="16">
        <v>21</v>
      </c>
      <c r="L20" s="16">
        <v>6</v>
      </c>
      <c r="M20" s="81">
        <v>12.054</v>
      </c>
      <c r="N20" s="96">
        <v>12.054</v>
      </c>
      <c r="O20" s="64">
        <v>2530</v>
      </c>
      <c r="P20" s="65">
        <f>Table2245789101123456789101112131415161718192021[[#This Row],[PEMBULATAN]]*O20</f>
        <v>30496.62</v>
      </c>
    </row>
    <row r="21" spans="1:16" ht="26.25" customHeight="1" x14ac:dyDescent="0.2">
      <c r="A21" s="14"/>
      <c r="B21" s="75"/>
      <c r="C21" s="73" t="s">
        <v>1816</v>
      </c>
      <c r="D21" s="78" t="s">
        <v>126</v>
      </c>
      <c r="E21" s="13">
        <v>44537</v>
      </c>
      <c r="F21" s="76" t="s">
        <v>411</v>
      </c>
      <c r="G21" s="13">
        <v>44542</v>
      </c>
      <c r="H21" s="77" t="s">
        <v>1796</v>
      </c>
      <c r="I21" s="16">
        <v>80</v>
      </c>
      <c r="J21" s="16">
        <v>50</v>
      </c>
      <c r="K21" s="16">
        <v>25</v>
      </c>
      <c r="L21" s="16">
        <v>18</v>
      </c>
      <c r="M21" s="81">
        <v>25</v>
      </c>
      <c r="N21" s="96">
        <v>25</v>
      </c>
      <c r="O21" s="64">
        <v>2530</v>
      </c>
      <c r="P21" s="65">
        <f>Table2245789101123456789101112131415161718192021[[#This Row],[PEMBULATAN]]*O21</f>
        <v>63250</v>
      </c>
    </row>
    <row r="22" spans="1:16" ht="26.25" customHeight="1" x14ac:dyDescent="0.2">
      <c r="A22" s="14"/>
      <c r="B22" s="75"/>
      <c r="C22" s="73" t="s">
        <v>1817</v>
      </c>
      <c r="D22" s="78" t="s">
        <v>126</v>
      </c>
      <c r="E22" s="13">
        <v>44537</v>
      </c>
      <c r="F22" s="76" t="s">
        <v>411</v>
      </c>
      <c r="G22" s="13">
        <v>44542</v>
      </c>
      <c r="H22" s="77" t="s">
        <v>1796</v>
      </c>
      <c r="I22" s="16">
        <v>52</v>
      </c>
      <c r="J22" s="16">
        <v>43</v>
      </c>
      <c r="K22" s="16">
        <v>28</v>
      </c>
      <c r="L22" s="16">
        <v>9</v>
      </c>
      <c r="M22" s="81">
        <v>15.651999999999999</v>
      </c>
      <c r="N22" s="96">
        <v>15.651999999999999</v>
      </c>
      <c r="O22" s="64">
        <v>2530</v>
      </c>
      <c r="P22" s="65">
        <f>Table2245789101123456789101112131415161718192021[[#This Row],[PEMBULATAN]]*O22</f>
        <v>39599.56</v>
      </c>
    </row>
    <row r="23" spans="1:16" ht="26.25" customHeight="1" x14ac:dyDescent="0.2">
      <c r="A23" s="14"/>
      <c r="B23" s="75"/>
      <c r="C23" s="73" t="s">
        <v>1818</v>
      </c>
      <c r="D23" s="78" t="s">
        <v>126</v>
      </c>
      <c r="E23" s="13">
        <v>44537</v>
      </c>
      <c r="F23" s="76" t="s">
        <v>411</v>
      </c>
      <c r="G23" s="13">
        <v>44542</v>
      </c>
      <c r="H23" s="77" t="s">
        <v>1796</v>
      </c>
      <c r="I23" s="16">
        <v>65</v>
      </c>
      <c r="J23" s="16">
        <v>48</v>
      </c>
      <c r="K23" s="16">
        <v>4</v>
      </c>
      <c r="L23" s="16">
        <v>1</v>
      </c>
      <c r="M23" s="81">
        <v>3.12</v>
      </c>
      <c r="N23" s="96">
        <v>3.12</v>
      </c>
      <c r="O23" s="64">
        <v>2530</v>
      </c>
      <c r="P23" s="65">
        <f>Table2245789101123456789101112131415161718192021[[#This Row],[PEMBULATAN]]*O23</f>
        <v>7893.6</v>
      </c>
    </row>
    <row r="24" spans="1:16" ht="26.25" customHeight="1" x14ac:dyDescent="0.2">
      <c r="A24" s="14"/>
      <c r="B24" s="75"/>
      <c r="C24" s="73" t="s">
        <v>1819</v>
      </c>
      <c r="D24" s="78" t="s">
        <v>126</v>
      </c>
      <c r="E24" s="13">
        <v>44537</v>
      </c>
      <c r="F24" s="76" t="s">
        <v>411</v>
      </c>
      <c r="G24" s="13">
        <v>44542</v>
      </c>
      <c r="H24" s="77" t="s">
        <v>1796</v>
      </c>
      <c r="I24" s="16">
        <v>65</v>
      </c>
      <c r="J24" s="16">
        <v>32</v>
      </c>
      <c r="K24" s="16">
        <v>21</v>
      </c>
      <c r="L24" s="16">
        <v>4</v>
      </c>
      <c r="M24" s="81">
        <v>10.92</v>
      </c>
      <c r="N24" s="96">
        <v>10.92</v>
      </c>
      <c r="O24" s="64">
        <v>2530</v>
      </c>
      <c r="P24" s="65">
        <f>Table2245789101123456789101112131415161718192021[[#This Row],[PEMBULATAN]]*O24</f>
        <v>27627.599999999999</v>
      </c>
    </row>
    <row r="25" spans="1:16" ht="26.25" customHeight="1" x14ac:dyDescent="0.2">
      <c r="A25" s="14"/>
      <c r="B25" s="75"/>
      <c r="C25" s="73" t="s">
        <v>1820</v>
      </c>
      <c r="D25" s="78" t="s">
        <v>126</v>
      </c>
      <c r="E25" s="13">
        <v>44537</v>
      </c>
      <c r="F25" s="76" t="s">
        <v>411</v>
      </c>
      <c r="G25" s="13">
        <v>44542</v>
      </c>
      <c r="H25" s="77" t="s">
        <v>1796</v>
      </c>
      <c r="I25" s="16">
        <v>45</v>
      </c>
      <c r="J25" s="16">
        <v>35</v>
      </c>
      <c r="K25" s="16">
        <v>27</v>
      </c>
      <c r="L25" s="16">
        <v>4</v>
      </c>
      <c r="M25" s="81">
        <v>10.63125</v>
      </c>
      <c r="N25" s="96">
        <v>10.63125</v>
      </c>
      <c r="O25" s="64">
        <v>2530</v>
      </c>
      <c r="P25" s="65">
        <f>Table2245789101123456789101112131415161718192021[[#This Row],[PEMBULATAN]]*O25</f>
        <v>26897.0625</v>
      </c>
    </row>
    <row r="26" spans="1:16" ht="26.25" customHeight="1" x14ac:dyDescent="0.2">
      <c r="A26" s="14"/>
      <c r="B26" s="75"/>
      <c r="C26" s="73" t="s">
        <v>1821</v>
      </c>
      <c r="D26" s="78" t="s">
        <v>126</v>
      </c>
      <c r="E26" s="13">
        <v>44537</v>
      </c>
      <c r="F26" s="76" t="s">
        <v>411</v>
      </c>
      <c r="G26" s="13">
        <v>44542</v>
      </c>
      <c r="H26" s="77" t="s">
        <v>1796</v>
      </c>
      <c r="I26" s="16">
        <v>40</v>
      </c>
      <c r="J26" s="16">
        <v>30</v>
      </c>
      <c r="K26" s="16">
        <v>28</v>
      </c>
      <c r="L26" s="16">
        <v>6</v>
      </c>
      <c r="M26" s="81">
        <v>8.4</v>
      </c>
      <c r="N26" s="96">
        <v>9</v>
      </c>
      <c r="O26" s="64">
        <v>2530</v>
      </c>
      <c r="P26" s="65">
        <f>Table2245789101123456789101112131415161718192021[[#This Row],[PEMBULATAN]]*O26</f>
        <v>22770</v>
      </c>
    </row>
    <row r="27" spans="1:16" ht="26.25" customHeight="1" x14ac:dyDescent="0.2">
      <c r="A27" s="14"/>
      <c r="B27" s="75"/>
      <c r="C27" s="73" t="s">
        <v>1822</v>
      </c>
      <c r="D27" s="78" t="s">
        <v>126</v>
      </c>
      <c r="E27" s="13">
        <v>44537</v>
      </c>
      <c r="F27" s="76" t="s">
        <v>411</v>
      </c>
      <c r="G27" s="13">
        <v>44542</v>
      </c>
      <c r="H27" s="77" t="s">
        <v>1796</v>
      </c>
      <c r="I27" s="16">
        <v>105</v>
      </c>
      <c r="J27" s="16">
        <v>14</v>
      </c>
      <c r="K27" s="16">
        <v>10</v>
      </c>
      <c r="L27" s="16">
        <v>4</v>
      </c>
      <c r="M27" s="81">
        <v>3.6749999999999998</v>
      </c>
      <c r="N27" s="96">
        <v>4</v>
      </c>
      <c r="O27" s="64">
        <v>2530</v>
      </c>
      <c r="P27" s="65">
        <f>Table2245789101123456789101112131415161718192021[[#This Row],[PEMBULATAN]]*O27</f>
        <v>10120</v>
      </c>
    </row>
    <row r="28" spans="1:16" ht="26.25" customHeight="1" x14ac:dyDescent="0.2">
      <c r="A28" s="14"/>
      <c r="B28" s="75"/>
      <c r="C28" s="73" t="s">
        <v>1823</v>
      </c>
      <c r="D28" s="78" t="s">
        <v>126</v>
      </c>
      <c r="E28" s="13">
        <v>44537</v>
      </c>
      <c r="F28" s="76" t="s">
        <v>411</v>
      </c>
      <c r="G28" s="13">
        <v>44542</v>
      </c>
      <c r="H28" s="77" t="s">
        <v>1796</v>
      </c>
      <c r="I28" s="16">
        <v>52</v>
      </c>
      <c r="J28" s="16">
        <v>38</v>
      </c>
      <c r="K28" s="16">
        <v>12</v>
      </c>
      <c r="L28" s="16">
        <v>4</v>
      </c>
      <c r="M28" s="81">
        <v>5.9279999999999999</v>
      </c>
      <c r="N28" s="96">
        <v>5.9279999999999999</v>
      </c>
      <c r="O28" s="64">
        <v>2530</v>
      </c>
      <c r="P28" s="65">
        <f>Table2245789101123456789101112131415161718192021[[#This Row],[PEMBULATAN]]*O28</f>
        <v>14997.84</v>
      </c>
    </row>
    <row r="29" spans="1:16" ht="26.25" customHeight="1" x14ac:dyDescent="0.2">
      <c r="A29" s="14"/>
      <c r="B29" s="75"/>
      <c r="C29" s="73" t="s">
        <v>1824</v>
      </c>
      <c r="D29" s="78" t="s">
        <v>126</v>
      </c>
      <c r="E29" s="13">
        <v>44537</v>
      </c>
      <c r="F29" s="76" t="s">
        <v>411</v>
      </c>
      <c r="G29" s="13">
        <v>44542</v>
      </c>
      <c r="H29" s="77" t="s">
        <v>1796</v>
      </c>
      <c r="I29" s="16">
        <v>65</v>
      </c>
      <c r="J29" s="16">
        <v>52</v>
      </c>
      <c r="K29" s="16">
        <v>27</v>
      </c>
      <c r="L29" s="16">
        <v>13</v>
      </c>
      <c r="M29" s="81">
        <v>22.815000000000001</v>
      </c>
      <c r="N29" s="96">
        <v>22.815000000000001</v>
      </c>
      <c r="O29" s="64">
        <v>2530</v>
      </c>
      <c r="P29" s="65">
        <f>Table2245789101123456789101112131415161718192021[[#This Row],[PEMBULATAN]]*O29</f>
        <v>57721.950000000004</v>
      </c>
    </row>
    <row r="30" spans="1:16" ht="26.25" customHeight="1" x14ac:dyDescent="0.2">
      <c r="A30" s="14"/>
      <c r="B30" s="75"/>
      <c r="C30" s="73" t="s">
        <v>1825</v>
      </c>
      <c r="D30" s="78" t="s">
        <v>126</v>
      </c>
      <c r="E30" s="13">
        <v>44537</v>
      </c>
      <c r="F30" s="76" t="s">
        <v>411</v>
      </c>
      <c r="G30" s="13">
        <v>44542</v>
      </c>
      <c r="H30" s="77" t="s">
        <v>1796</v>
      </c>
      <c r="I30" s="16">
        <v>54</v>
      </c>
      <c r="J30" s="16">
        <v>37</v>
      </c>
      <c r="K30" s="16">
        <v>27</v>
      </c>
      <c r="L30" s="16">
        <v>11</v>
      </c>
      <c r="M30" s="81">
        <v>13.486499999999999</v>
      </c>
      <c r="N30" s="96">
        <v>14</v>
      </c>
      <c r="O30" s="64">
        <v>2530</v>
      </c>
      <c r="P30" s="65">
        <f>Table2245789101123456789101112131415161718192021[[#This Row],[PEMBULATAN]]*O30</f>
        <v>35420</v>
      </c>
    </row>
    <row r="31" spans="1:16" ht="26.25" customHeight="1" x14ac:dyDescent="0.2">
      <c r="A31" s="14"/>
      <c r="B31" s="75"/>
      <c r="C31" s="73" t="s">
        <v>1826</v>
      </c>
      <c r="D31" s="78" t="s">
        <v>126</v>
      </c>
      <c r="E31" s="13">
        <v>44537</v>
      </c>
      <c r="F31" s="76" t="s">
        <v>411</v>
      </c>
      <c r="G31" s="13">
        <v>44542</v>
      </c>
      <c r="H31" s="77" t="s">
        <v>1796</v>
      </c>
      <c r="I31" s="16">
        <v>53</v>
      </c>
      <c r="J31" s="16">
        <v>42</v>
      </c>
      <c r="K31" s="16">
        <v>21</v>
      </c>
      <c r="L31" s="16">
        <v>6</v>
      </c>
      <c r="M31" s="81">
        <v>11.686500000000001</v>
      </c>
      <c r="N31" s="96">
        <v>11.686500000000001</v>
      </c>
      <c r="O31" s="64">
        <v>2530</v>
      </c>
      <c r="P31" s="65">
        <f>Table2245789101123456789101112131415161718192021[[#This Row],[PEMBULATAN]]*O31</f>
        <v>29566.845000000001</v>
      </c>
    </row>
    <row r="32" spans="1:16" ht="26.25" customHeight="1" x14ac:dyDescent="0.2">
      <c r="A32" s="14"/>
      <c r="B32" s="75"/>
      <c r="C32" s="73" t="s">
        <v>1827</v>
      </c>
      <c r="D32" s="78" t="s">
        <v>126</v>
      </c>
      <c r="E32" s="13">
        <v>44537</v>
      </c>
      <c r="F32" s="76" t="s">
        <v>411</v>
      </c>
      <c r="G32" s="13">
        <v>44542</v>
      </c>
      <c r="H32" s="77" t="s">
        <v>1796</v>
      </c>
      <c r="I32" s="16">
        <v>93</v>
      </c>
      <c r="J32" s="16">
        <v>18</v>
      </c>
      <c r="K32" s="16">
        <v>10</v>
      </c>
      <c r="L32" s="16">
        <v>3</v>
      </c>
      <c r="M32" s="81">
        <v>4.1849999999999996</v>
      </c>
      <c r="N32" s="96">
        <v>4.1849999999999996</v>
      </c>
      <c r="O32" s="64">
        <v>2530</v>
      </c>
      <c r="P32" s="65">
        <f>Table2245789101123456789101112131415161718192021[[#This Row],[PEMBULATAN]]*O32</f>
        <v>10588.05</v>
      </c>
    </row>
    <row r="33" spans="1:16" ht="26.25" customHeight="1" x14ac:dyDescent="0.2">
      <c r="A33" s="14"/>
      <c r="B33" s="75"/>
      <c r="C33" s="73" t="s">
        <v>1828</v>
      </c>
      <c r="D33" s="78" t="s">
        <v>126</v>
      </c>
      <c r="E33" s="13">
        <v>44537</v>
      </c>
      <c r="F33" s="76" t="s">
        <v>411</v>
      </c>
      <c r="G33" s="13">
        <v>44542</v>
      </c>
      <c r="H33" s="77" t="s">
        <v>1796</v>
      </c>
      <c r="I33" s="16">
        <v>112</v>
      </c>
      <c r="J33" s="16">
        <v>12</v>
      </c>
      <c r="K33" s="16">
        <v>10</v>
      </c>
      <c r="L33" s="16">
        <v>2</v>
      </c>
      <c r="M33" s="81">
        <v>3.36</v>
      </c>
      <c r="N33" s="96">
        <v>4</v>
      </c>
      <c r="O33" s="64">
        <v>2530</v>
      </c>
      <c r="P33" s="65">
        <f>Table2245789101123456789101112131415161718192021[[#This Row],[PEMBULATAN]]*O33</f>
        <v>10120</v>
      </c>
    </row>
    <row r="34" spans="1:16" ht="26.25" customHeight="1" x14ac:dyDescent="0.2">
      <c r="A34" s="14"/>
      <c r="B34" s="75"/>
      <c r="C34" s="73" t="s">
        <v>1829</v>
      </c>
      <c r="D34" s="78" t="s">
        <v>126</v>
      </c>
      <c r="E34" s="13">
        <v>44537</v>
      </c>
      <c r="F34" s="76" t="s">
        <v>411</v>
      </c>
      <c r="G34" s="13">
        <v>44542</v>
      </c>
      <c r="H34" s="77" t="s">
        <v>1796</v>
      </c>
      <c r="I34" s="16">
        <v>118</v>
      </c>
      <c r="J34" s="16">
        <v>77</v>
      </c>
      <c r="K34" s="16">
        <v>4</v>
      </c>
      <c r="L34" s="16">
        <v>1</v>
      </c>
      <c r="M34" s="81">
        <v>9.0860000000000003</v>
      </c>
      <c r="N34" s="96">
        <v>9.0860000000000003</v>
      </c>
      <c r="O34" s="64">
        <v>2530</v>
      </c>
      <c r="P34" s="65">
        <f>Table2245789101123456789101112131415161718192021[[#This Row],[PEMBULATAN]]*O34</f>
        <v>22987.58</v>
      </c>
    </row>
    <row r="35" spans="1:16" ht="26.25" customHeight="1" x14ac:dyDescent="0.2">
      <c r="A35" s="14"/>
      <c r="B35" s="75"/>
      <c r="C35" s="73" t="s">
        <v>1830</v>
      </c>
      <c r="D35" s="78" t="s">
        <v>126</v>
      </c>
      <c r="E35" s="13">
        <v>44537</v>
      </c>
      <c r="F35" s="76" t="s">
        <v>411</v>
      </c>
      <c r="G35" s="13">
        <v>44542</v>
      </c>
      <c r="H35" s="77" t="s">
        <v>1796</v>
      </c>
      <c r="I35" s="16">
        <v>130</v>
      </c>
      <c r="J35" s="16">
        <v>16</v>
      </c>
      <c r="K35" s="16">
        <v>15</v>
      </c>
      <c r="L35" s="16">
        <v>4</v>
      </c>
      <c r="M35" s="81">
        <v>7.8</v>
      </c>
      <c r="N35" s="96">
        <v>7.8</v>
      </c>
      <c r="O35" s="64">
        <v>2530</v>
      </c>
      <c r="P35" s="65">
        <f>Table2245789101123456789101112131415161718192021[[#This Row],[PEMBULATAN]]*O35</f>
        <v>19734</v>
      </c>
    </row>
    <row r="36" spans="1:16" ht="26.25" customHeight="1" x14ac:dyDescent="0.2">
      <c r="A36" s="14"/>
      <c r="B36" s="75"/>
      <c r="C36" s="73" t="s">
        <v>1831</v>
      </c>
      <c r="D36" s="78" t="s">
        <v>126</v>
      </c>
      <c r="E36" s="13">
        <v>44537</v>
      </c>
      <c r="F36" s="76" t="s">
        <v>411</v>
      </c>
      <c r="G36" s="13">
        <v>44542</v>
      </c>
      <c r="H36" s="77" t="s">
        <v>1796</v>
      </c>
      <c r="I36" s="16">
        <v>57</v>
      </c>
      <c r="J36" s="16">
        <v>40</v>
      </c>
      <c r="K36" s="16">
        <v>20</v>
      </c>
      <c r="L36" s="16">
        <v>16</v>
      </c>
      <c r="M36" s="81">
        <v>11.4</v>
      </c>
      <c r="N36" s="96">
        <v>17</v>
      </c>
      <c r="O36" s="64">
        <v>2530</v>
      </c>
      <c r="P36" s="65">
        <f>Table2245789101123456789101112131415161718192021[[#This Row],[PEMBULATAN]]*O36</f>
        <v>43010</v>
      </c>
    </row>
    <row r="37" spans="1:16" ht="26.25" customHeight="1" x14ac:dyDescent="0.2">
      <c r="A37" s="14"/>
      <c r="B37" s="75"/>
      <c r="C37" s="73" t="s">
        <v>1832</v>
      </c>
      <c r="D37" s="78" t="s">
        <v>126</v>
      </c>
      <c r="E37" s="13">
        <v>44537</v>
      </c>
      <c r="F37" s="76" t="s">
        <v>411</v>
      </c>
      <c r="G37" s="13">
        <v>44542</v>
      </c>
      <c r="H37" s="77" t="s">
        <v>1796</v>
      </c>
      <c r="I37" s="16">
        <v>38</v>
      </c>
      <c r="J37" s="16">
        <v>30</v>
      </c>
      <c r="K37" s="16">
        <v>18</v>
      </c>
      <c r="L37" s="16">
        <v>2</v>
      </c>
      <c r="M37" s="81">
        <v>5.13</v>
      </c>
      <c r="N37" s="96">
        <v>5.13</v>
      </c>
      <c r="O37" s="64">
        <v>2530</v>
      </c>
      <c r="P37" s="65">
        <f>Table2245789101123456789101112131415161718192021[[#This Row],[PEMBULATAN]]*O37</f>
        <v>12978.9</v>
      </c>
    </row>
    <row r="38" spans="1:16" ht="26.25" customHeight="1" x14ac:dyDescent="0.2">
      <c r="A38" s="14"/>
      <c r="B38" s="75"/>
      <c r="C38" s="73" t="s">
        <v>1833</v>
      </c>
      <c r="D38" s="78" t="s">
        <v>126</v>
      </c>
      <c r="E38" s="13">
        <v>44537</v>
      </c>
      <c r="F38" s="76" t="s">
        <v>411</v>
      </c>
      <c r="G38" s="13">
        <v>44542</v>
      </c>
      <c r="H38" s="77" t="s">
        <v>1796</v>
      </c>
      <c r="I38" s="16">
        <v>76</v>
      </c>
      <c r="J38" s="16">
        <v>52</v>
      </c>
      <c r="K38" s="16">
        <v>27</v>
      </c>
      <c r="L38" s="16">
        <v>20</v>
      </c>
      <c r="M38" s="81">
        <v>26.675999999999998</v>
      </c>
      <c r="N38" s="96">
        <v>26.675999999999998</v>
      </c>
      <c r="O38" s="64">
        <v>2530</v>
      </c>
      <c r="P38" s="65">
        <f>Table2245789101123456789101112131415161718192021[[#This Row],[PEMBULATAN]]*O38</f>
        <v>67490.28</v>
      </c>
    </row>
    <row r="39" spans="1:16" ht="26.25" customHeight="1" x14ac:dyDescent="0.2">
      <c r="A39" s="14"/>
      <c r="B39" s="75"/>
      <c r="C39" s="73" t="s">
        <v>1834</v>
      </c>
      <c r="D39" s="78" t="s">
        <v>126</v>
      </c>
      <c r="E39" s="13">
        <v>44537</v>
      </c>
      <c r="F39" s="76" t="s">
        <v>411</v>
      </c>
      <c r="G39" s="13">
        <v>44542</v>
      </c>
      <c r="H39" s="77" t="s">
        <v>1796</v>
      </c>
      <c r="I39" s="16">
        <v>64</v>
      </c>
      <c r="J39" s="16">
        <v>34</v>
      </c>
      <c r="K39" s="16">
        <v>80</v>
      </c>
      <c r="L39" s="16">
        <v>25</v>
      </c>
      <c r="M39" s="81">
        <v>43.52</v>
      </c>
      <c r="N39" s="96">
        <v>43.52</v>
      </c>
      <c r="O39" s="64">
        <v>2530</v>
      </c>
      <c r="P39" s="65">
        <f>Table2245789101123456789101112131415161718192021[[#This Row],[PEMBULATAN]]*O39</f>
        <v>110105.60000000001</v>
      </c>
    </row>
    <row r="40" spans="1:16" ht="26.25" customHeight="1" x14ac:dyDescent="0.2">
      <c r="A40" s="14"/>
      <c r="B40" s="75"/>
      <c r="C40" s="73" t="s">
        <v>1835</v>
      </c>
      <c r="D40" s="78" t="s">
        <v>126</v>
      </c>
      <c r="E40" s="13">
        <v>44537</v>
      </c>
      <c r="F40" s="76" t="s">
        <v>411</v>
      </c>
      <c r="G40" s="13">
        <v>44542</v>
      </c>
      <c r="H40" s="77" t="s">
        <v>1796</v>
      </c>
      <c r="I40" s="16">
        <v>35</v>
      </c>
      <c r="J40" s="16">
        <v>33</v>
      </c>
      <c r="K40" s="16">
        <v>12</v>
      </c>
      <c r="L40" s="16">
        <v>3</v>
      </c>
      <c r="M40" s="81">
        <v>3.4649999999999999</v>
      </c>
      <c r="N40" s="96">
        <v>4</v>
      </c>
      <c r="O40" s="64">
        <v>2530</v>
      </c>
      <c r="P40" s="65">
        <f>Table2245789101123456789101112131415161718192021[[#This Row],[PEMBULATAN]]*O40</f>
        <v>10120</v>
      </c>
    </row>
    <row r="41" spans="1:16" ht="26.25" customHeight="1" x14ac:dyDescent="0.2">
      <c r="A41" s="14"/>
      <c r="B41" s="75"/>
      <c r="C41" s="73" t="s">
        <v>1836</v>
      </c>
      <c r="D41" s="78" t="s">
        <v>126</v>
      </c>
      <c r="E41" s="13">
        <v>44537</v>
      </c>
      <c r="F41" s="76" t="s">
        <v>411</v>
      </c>
      <c r="G41" s="13">
        <v>44542</v>
      </c>
      <c r="H41" s="77" t="s">
        <v>1796</v>
      </c>
      <c r="I41" s="16">
        <v>58</v>
      </c>
      <c r="J41" s="16">
        <v>50</v>
      </c>
      <c r="K41" s="16">
        <v>35</v>
      </c>
      <c r="L41" s="16">
        <v>3</v>
      </c>
      <c r="M41" s="81">
        <v>25.375</v>
      </c>
      <c r="N41" s="96">
        <v>26</v>
      </c>
      <c r="O41" s="64">
        <v>2530</v>
      </c>
      <c r="P41" s="65">
        <f>Table2245789101123456789101112131415161718192021[[#This Row],[PEMBULATAN]]*O41</f>
        <v>65780</v>
      </c>
    </row>
    <row r="42" spans="1:16" ht="26.25" customHeight="1" x14ac:dyDescent="0.2">
      <c r="A42" s="14"/>
      <c r="B42" s="75"/>
      <c r="C42" s="73" t="s">
        <v>1837</v>
      </c>
      <c r="D42" s="78" t="s">
        <v>126</v>
      </c>
      <c r="E42" s="13">
        <v>44537</v>
      </c>
      <c r="F42" s="76" t="s">
        <v>411</v>
      </c>
      <c r="G42" s="13">
        <v>44542</v>
      </c>
      <c r="H42" s="77" t="s">
        <v>1796</v>
      </c>
      <c r="I42" s="16">
        <v>97</v>
      </c>
      <c r="J42" s="16">
        <v>38</v>
      </c>
      <c r="K42" s="16">
        <v>8</v>
      </c>
      <c r="L42" s="16">
        <v>6</v>
      </c>
      <c r="M42" s="81">
        <v>7.3719999999999999</v>
      </c>
      <c r="N42" s="96">
        <v>8</v>
      </c>
      <c r="O42" s="64">
        <v>2530</v>
      </c>
      <c r="P42" s="65">
        <f>Table2245789101123456789101112131415161718192021[[#This Row],[PEMBULATAN]]*O42</f>
        <v>20240</v>
      </c>
    </row>
    <row r="43" spans="1:16" ht="26.25" customHeight="1" x14ac:dyDescent="0.2">
      <c r="A43" s="14"/>
      <c r="B43" s="75"/>
      <c r="C43" s="73" t="s">
        <v>1838</v>
      </c>
      <c r="D43" s="78" t="s">
        <v>126</v>
      </c>
      <c r="E43" s="13">
        <v>44537</v>
      </c>
      <c r="F43" s="76" t="s">
        <v>411</v>
      </c>
      <c r="G43" s="13">
        <v>44542</v>
      </c>
      <c r="H43" s="77" t="s">
        <v>1796</v>
      </c>
      <c r="I43" s="16">
        <v>110</v>
      </c>
      <c r="J43" s="16">
        <v>30</v>
      </c>
      <c r="K43" s="16">
        <v>30</v>
      </c>
      <c r="L43" s="16">
        <v>10</v>
      </c>
      <c r="M43" s="81">
        <v>24.75</v>
      </c>
      <c r="N43" s="96">
        <v>24.75</v>
      </c>
      <c r="O43" s="64">
        <v>2530</v>
      </c>
      <c r="P43" s="65">
        <f>Table2245789101123456789101112131415161718192021[[#This Row],[PEMBULATAN]]*O43</f>
        <v>62617.5</v>
      </c>
    </row>
    <row r="44" spans="1:16" ht="26.25" customHeight="1" x14ac:dyDescent="0.2">
      <c r="A44" s="14"/>
      <c r="B44" s="75"/>
      <c r="C44" s="73" t="s">
        <v>1839</v>
      </c>
      <c r="D44" s="78" t="s">
        <v>126</v>
      </c>
      <c r="E44" s="13">
        <v>44537</v>
      </c>
      <c r="F44" s="76" t="s">
        <v>411</v>
      </c>
      <c r="G44" s="13">
        <v>44542</v>
      </c>
      <c r="H44" s="77" t="s">
        <v>1796</v>
      </c>
      <c r="I44" s="16">
        <v>42</v>
      </c>
      <c r="J44" s="16">
        <v>26</v>
      </c>
      <c r="K44" s="16">
        <v>26</v>
      </c>
      <c r="L44" s="16">
        <v>3</v>
      </c>
      <c r="M44" s="81">
        <v>7.0979999999999999</v>
      </c>
      <c r="N44" s="96">
        <v>7.0979999999999999</v>
      </c>
      <c r="O44" s="64">
        <v>2530</v>
      </c>
      <c r="P44" s="65">
        <f>Table2245789101123456789101112131415161718192021[[#This Row],[PEMBULATAN]]*O44</f>
        <v>17957.939999999999</v>
      </c>
    </row>
    <row r="45" spans="1:16" ht="26.25" customHeight="1" x14ac:dyDescent="0.2">
      <c r="A45" s="14"/>
      <c r="B45" s="75"/>
      <c r="C45" s="73" t="s">
        <v>1840</v>
      </c>
      <c r="D45" s="78" t="s">
        <v>126</v>
      </c>
      <c r="E45" s="13">
        <v>44537</v>
      </c>
      <c r="F45" s="76" t="s">
        <v>411</v>
      </c>
      <c r="G45" s="13">
        <v>44542</v>
      </c>
      <c r="H45" s="77" t="s">
        <v>1796</v>
      </c>
      <c r="I45" s="16">
        <v>87</v>
      </c>
      <c r="J45" s="16">
        <v>40</v>
      </c>
      <c r="K45" s="16">
        <v>15</v>
      </c>
      <c r="L45" s="16">
        <v>20</v>
      </c>
      <c r="M45" s="81">
        <v>13.05</v>
      </c>
      <c r="N45" s="96">
        <v>20</v>
      </c>
      <c r="O45" s="64">
        <v>2530</v>
      </c>
      <c r="P45" s="65">
        <f>Table2245789101123456789101112131415161718192021[[#This Row],[PEMBULATAN]]*O45</f>
        <v>50600</v>
      </c>
    </row>
    <row r="46" spans="1:16" ht="26.25" customHeight="1" x14ac:dyDescent="0.2">
      <c r="A46" s="14"/>
      <c r="B46" s="75"/>
      <c r="C46" s="73" t="s">
        <v>1841</v>
      </c>
      <c r="D46" s="78" t="s">
        <v>126</v>
      </c>
      <c r="E46" s="13">
        <v>44537</v>
      </c>
      <c r="F46" s="76" t="s">
        <v>411</v>
      </c>
      <c r="G46" s="13">
        <v>44542</v>
      </c>
      <c r="H46" s="77" t="s">
        <v>1796</v>
      </c>
      <c r="I46" s="16">
        <v>54</v>
      </c>
      <c r="J46" s="16">
        <v>33</v>
      </c>
      <c r="K46" s="16">
        <v>12</v>
      </c>
      <c r="L46" s="16">
        <v>13</v>
      </c>
      <c r="M46" s="81">
        <v>5.3460000000000001</v>
      </c>
      <c r="N46" s="96">
        <v>14</v>
      </c>
      <c r="O46" s="64">
        <v>2530</v>
      </c>
      <c r="P46" s="65">
        <f>Table2245789101123456789101112131415161718192021[[#This Row],[PEMBULATAN]]*O46</f>
        <v>35420</v>
      </c>
    </row>
    <row r="47" spans="1:16" ht="26.25" customHeight="1" x14ac:dyDescent="0.2">
      <c r="A47" s="14"/>
      <c r="B47" s="75"/>
      <c r="C47" s="73" t="s">
        <v>1842</v>
      </c>
      <c r="D47" s="78" t="s">
        <v>126</v>
      </c>
      <c r="E47" s="13">
        <v>44537</v>
      </c>
      <c r="F47" s="76" t="s">
        <v>411</v>
      </c>
      <c r="G47" s="13">
        <v>44542</v>
      </c>
      <c r="H47" s="77" t="s">
        <v>1796</v>
      </c>
      <c r="I47" s="16">
        <v>40</v>
      </c>
      <c r="J47" s="16">
        <v>38</v>
      </c>
      <c r="K47" s="16">
        <v>32</v>
      </c>
      <c r="L47" s="16">
        <v>15</v>
      </c>
      <c r="M47" s="81">
        <v>12.16</v>
      </c>
      <c r="N47" s="96">
        <v>15</v>
      </c>
      <c r="O47" s="64">
        <v>2530</v>
      </c>
      <c r="P47" s="65">
        <f>Table2245789101123456789101112131415161718192021[[#This Row],[PEMBULATAN]]*O47</f>
        <v>37950</v>
      </c>
    </row>
    <row r="48" spans="1:16" ht="26.25" customHeight="1" x14ac:dyDescent="0.2">
      <c r="A48" s="14"/>
      <c r="B48" s="75"/>
      <c r="C48" s="73" t="s">
        <v>1843</v>
      </c>
      <c r="D48" s="78" t="s">
        <v>126</v>
      </c>
      <c r="E48" s="13">
        <v>44537</v>
      </c>
      <c r="F48" s="76" t="s">
        <v>411</v>
      </c>
      <c r="G48" s="13">
        <v>44542</v>
      </c>
      <c r="H48" s="77" t="s">
        <v>1796</v>
      </c>
      <c r="I48" s="16">
        <v>114</v>
      </c>
      <c r="J48" s="16">
        <v>23</v>
      </c>
      <c r="K48" s="16">
        <v>15</v>
      </c>
      <c r="L48" s="16">
        <v>5</v>
      </c>
      <c r="M48" s="81">
        <v>9.8324999999999996</v>
      </c>
      <c r="N48" s="96">
        <v>9.8324999999999996</v>
      </c>
      <c r="O48" s="64">
        <v>2530</v>
      </c>
      <c r="P48" s="65">
        <f>Table2245789101123456789101112131415161718192021[[#This Row],[PEMBULATAN]]*O48</f>
        <v>24876.224999999999</v>
      </c>
    </row>
    <row r="49" spans="1:16" ht="26.25" customHeight="1" x14ac:dyDescent="0.2">
      <c r="A49" s="14"/>
      <c r="B49" s="75"/>
      <c r="C49" s="73" t="s">
        <v>1844</v>
      </c>
      <c r="D49" s="78" t="s">
        <v>126</v>
      </c>
      <c r="E49" s="13">
        <v>44537</v>
      </c>
      <c r="F49" s="76" t="s">
        <v>411</v>
      </c>
      <c r="G49" s="13">
        <v>44542</v>
      </c>
      <c r="H49" s="77" t="s">
        <v>1796</v>
      </c>
      <c r="I49" s="16">
        <v>42</v>
      </c>
      <c r="J49" s="16">
        <v>37</v>
      </c>
      <c r="K49" s="16">
        <v>44</v>
      </c>
      <c r="L49" s="16">
        <v>16</v>
      </c>
      <c r="M49" s="81">
        <v>17.094000000000001</v>
      </c>
      <c r="N49" s="96">
        <v>17.094000000000001</v>
      </c>
      <c r="O49" s="64">
        <v>2530</v>
      </c>
      <c r="P49" s="65">
        <f>Table2245789101123456789101112131415161718192021[[#This Row],[PEMBULATAN]]*O49</f>
        <v>43247.82</v>
      </c>
    </row>
    <row r="50" spans="1:16" ht="26.25" customHeight="1" x14ac:dyDescent="0.2">
      <c r="A50" s="14"/>
      <c r="B50" s="75"/>
      <c r="C50" s="73" t="s">
        <v>1845</v>
      </c>
      <c r="D50" s="78" t="s">
        <v>126</v>
      </c>
      <c r="E50" s="13">
        <v>44537</v>
      </c>
      <c r="F50" s="76" t="s">
        <v>411</v>
      </c>
      <c r="G50" s="13">
        <v>44542</v>
      </c>
      <c r="H50" s="77" t="s">
        <v>1796</v>
      </c>
      <c r="I50" s="16">
        <v>62</v>
      </c>
      <c r="J50" s="16">
        <v>37</v>
      </c>
      <c r="K50" s="16">
        <v>14</v>
      </c>
      <c r="L50" s="16">
        <v>11</v>
      </c>
      <c r="M50" s="81">
        <v>8.0289999999999999</v>
      </c>
      <c r="N50" s="96">
        <v>11</v>
      </c>
      <c r="O50" s="64">
        <v>2530</v>
      </c>
      <c r="P50" s="65">
        <f>Table2245789101123456789101112131415161718192021[[#This Row],[PEMBULATAN]]*O50</f>
        <v>27830</v>
      </c>
    </row>
    <row r="51" spans="1:16" ht="26.25" customHeight="1" x14ac:dyDescent="0.2">
      <c r="A51" s="14"/>
      <c r="B51" s="75"/>
      <c r="C51" s="73" t="s">
        <v>1846</v>
      </c>
      <c r="D51" s="78" t="s">
        <v>126</v>
      </c>
      <c r="E51" s="13">
        <v>44537</v>
      </c>
      <c r="F51" s="76" t="s">
        <v>411</v>
      </c>
      <c r="G51" s="13">
        <v>44542</v>
      </c>
      <c r="H51" s="77" t="s">
        <v>1796</v>
      </c>
      <c r="I51" s="16">
        <v>111</v>
      </c>
      <c r="J51" s="16">
        <v>10</v>
      </c>
      <c r="K51" s="16">
        <v>10</v>
      </c>
      <c r="L51" s="16">
        <v>2</v>
      </c>
      <c r="M51" s="81">
        <v>2.7749999999999999</v>
      </c>
      <c r="N51" s="96">
        <v>2.7749999999999999</v>
      </c>
      <c r="O51" s="64">
        <v>2530</v>
      </c>
      <c r="P51" s="65">
        <f>Table2245789101123456789101112131415161718192021[[#This Row],[PEMBULATAN]]*O51</f>
        <v>7020.75</v>
      </c>
    </row>
    <row r="52" spans="1:16" ht="26.25" customHeight="1" x14ac:dyDescent="0.2">
      <c r="A52" s="14"/>
      <c r="B52" s="75"/>
      <c r="C52" s="73" t="s">
        <v>1847</v>
      </c>
      <c r="D52" s="78" t="s">
        <v>126</v>
      </c>
      <c r="E52" s="13">
        <v>44537</v>
      </c>
      <c r="F52" s="76" t="s">
        <v>411</v>
      </c>
      <c r="G52" s="13">
        <v>44542</v>
      </c>
      <c r="H52" s="77" t="s">
        <v>1796</v>
      </c>
      <c r="I52" s="16">
        <v>147</v>
      </c>
      <c r="J52" s="16">
        <v>14</v>
      </c>
      <c r="K52" s="16">
        <v>10</v>
      </c>
      <c r="L52" s="16">
        <v>4</v>
      </c>
      <c r="M52" s="81">
        <v>5.1449999999999996</v>
      </c>
      <c r="N52" s="96">
        <v>5.1449999999999996</v>
      </c>
      <c r="O52" s="64">
        <v>2530</v>
      </c>
      <c r="P52" s="65">
        <f>Table2245789101123456789101112131415161718192021[[#This Row],[PEMBULATAN]]*O52</f>
        <v>13016.849999999999</v>
      </c>
    </row>
    <row r="53" spans="1:16" ht="26.25" customHeight="1" x14ac:dyDescent="0.2">
      <c r="A53" s="14"/>
      <c r="B53" s="75"/>
      <c r="C53" s="73" t="s">
        <v>1848</v>
      </c>
      <c r="D53" s="78" t="s">
        <v>126</v>
      </c>
      <c r="E53" s="13">
        <v>44537</v>
      </c>
      <c r="F53" s="76" t="s">
        <v>411</v>
      </c>
      <c r="G53" s="13">
        <v>44542</v>
      </c>
      <c r="H53" s="77" t="s">
        <v>1796</v>
      </c>
      <c r="I53" s="16">
        <v>33</v>
      </c>
      <c r="J53" s="16">
        <v>33</v>
      </c>
      <c r="K53" s="16">
        <v>33</v>
      </c>
      <c r="L53" s="16">
        <v>7</v>
      </c>
      <c r="M53" s="81">
        <v>8.9842499999999994</v>
      </c>
      <c r="N53" s="96">
        <v>8.9842499999999994</v>
      </c>
      <c r="O53" s="64">
        <v>2530</v>
      </c>
      <c r="P53" s="65">
        <f>Table2245789101123456789101112131415161718192021[[#This Row],[PEMBULATAN]]*O53</f>
        <v>22730.1525</v>
      </c>
    </row>
    <row r="54" spans="1:16" ht="26.25" customHeight="1" x14ac:dyDescent="0.2">
      <c r="A54" s="14"/>
      <c r="B54" s="75"/>
      <c r="C54" s="73" t="s">
        <v>1849</v>
      </c>
      <c r="D54" s="78" t="s">
        <v>126</v>
      </c>
      <c r="E54" s="13">
        <v>44537</v>
      </c>
      <c r="F54" s="76" t="s">
        <v>411</v>
      </c>
      <c r="G54" s="13">
        <v>44542</v>
      </c>
      <c r="H54" s="77" t="s">
        <v>1796</v>
      </c>
      <c r="I54" s="16">
        <v>135</v>
      </c>
      <c r="J54" s="16">
        <v>13</v>
      </c>
      <c r="K54" s="16">
        <v>13</v>
      </c>
      <c r="L54" s="16">
        <v>4</v>
      </c>
      <c r="M54" s="81">
        <v>5.7037500000000003</v>
      </c>
      <c r="N54" s="96">
        <v>5.7037500000000003</v>
      </c>
      <c r="O54" s="64">
        <v>2530</v>
      </c>
      <c r="P54" s="65">
        <f>Table2245789101123456789101112131415161718192021[[#This Row],[PEMBULATAN]]*O54</f>
        <v>14430.487500000001</v>
      </c>
    </row>
    <row r="55" spans="1:16" ht="26.25" customHeight="1" x14ac:dyDescent="0.2">
      <c r="A55" s="14"/>
      <c r="B55" s="75"/>
      <c r="C55" s="73" t="s">
        <v>1850</v>
      </c>
      <c r="D55" s="78" t="s">
        <v>126</v>
      </c>
      <c r="E55" s="13">
        <v>44537</v>
      </c>
      <c r="F55" s="76" t="s">
        <v>411</v>
      </c>
      <c r="G55" s="13">
        <v>44542</v>
      </c>
      <c r="H55" s="77" t="s">
        <v>1796</v>
      </c>
      <c r="I55" s="16">
        <v>114</v>
      </c>
      <c r="J55" s="16">
        <v>10</v>
      </c>
      <c r="K55" s="16">
        <v>10</v>
      </c>
      <c r="L55" s="16">
        <v>2</v>
      </c>
      <c r="M55" s="81">
        <v>2.85</v>
      </c>
      <c r="N55" s="96">
        <v>2.85</v>
      </c>
      <c r="O55" s="64">
        <v>2530</v>
      </c>
      <c r="P55" s="65">
        <f>Table2245789101123456789101112131415161718192021[[#This Row],[PEMBULATAN]]*O55</f>
        <v>7210.5</v>
      </c>
    </row>
    <row r="56" spans="1:16" ht="26.25" customHeight="1" x14ac:dyDescent="0.2">
      <c r="A56" s="14"/>
      <c r="B56" s="75"/>
      <c r="C56" s="73" t="s">
        <v>1851</v>
      </c>
      <c r="D56" s="78" t="s">
        <v>126</v>
      </c>
      <c r="E56" s="13">
        <v>44537</v>
      </c>
      <c r="F56" s="76" t="s">
        <v>411</v>
      </c>
      <c r="G56" s="13">
        <v>44542</v>
      </c>
      <c r="H56" s="77" t="s">
        <v>1796</v>
      </c>
      <c r="I56" s="16">
        <v>38</v>
      </c>
      <c r="J56" s="16">
        <v>38</v>
      </c>
      <c r="K56" s="16">
        <v>44</v>
      </c>
      <c r="L56" s="16">
        <v>2</v>
      </c>
      <c r="M56" s="81">
        <v>15.884</v>
      </c>
      <c r="N56" s="96">
        <v>15.884</v>
      </c>
      <c r="O56" s="64">
        <v>2530</v>
      </c>
      <c r="P56" s="65">
        <f>Table2245789101123456789101112131415161718192021[[#This Row],[PEMBULATAN]]*O56</f>
        <v>40186.520000000004</v>
      </c>
    </row>
    <row r="57" spans="1:16" ht="26.25" customHeight="1" x14ac:dyDescent="0.2">
      <c r="A57" s="14"/>
      <c r="B57" s="75"/>
      <c r="C57" s="73" t="s">
        <v>1852</v>
      </c>
      <c r="D57" s="78" t="s">
        <v>126</v>
      </c>
      <c r="E57" s="13">
        <v>44537</v>
      </c>
      <c r="F57" s="76" t="s">
        <v>411</v>
      </c>
      <c r="G57" s="13">
        <v>44542</v>
      </c>
      <c r="H57" s="77" t="s">
        <v>1796</v>
      </c>
      <c r="I57" s="16">
        <v>85</v>
      </c>
      <c r="J57" s="16">
        <v>37</v>
      </c>
      <c r="K57" s="16">
        <v>89</v>
      </c>
      <c r="L57" s="16">
        <v>42</v>
      </c>
      <c r="M57" s="81">
        <v>69.976249999999993</v>
      </c>
      <c r="N57" s="96">
        <v>69.976249999999993</v>
      </c>
      <c r="O57" s="64">
        <v>2530</v>
      </c>
      <c r="P57" s="65">
        <f>Table2245789101123456789101112131415161718192021[[#This Row],[PEMBULATAN]]*O57</f>
        <v>177039.91249999998</v>
      </c>
    </row>
    <row r="58" spans="1:16" ht="26.25" customHeight="1" x14ac:dyDescent="0.2">
      <c r="A58" s="14"/>
      <c r="B58" s="75"/>
      <c r="C58" s="73" t="s">
        <v>1853</v>
      </c>
      <c r="D58" s="78" t="s">
        <v>126</v>
      </c>
      <c r="E58" s="13">
        <v>44537</v>
      </c>
      <c r="F58" s="76" t="s">
        <v>411</v>
      </c>
      <c r="G58" s="13">
        <v>44542</v>
      </c>
      <c r="H58" s="77" t="s">
        <v>1796</v>
      </c>
      <c r="I58" s="16">
        <v>104</v>
      </c>
      <c r="J58" s="16">
        <v>26</v>
      </c>
      <c r="K58" s="16">
        <v>22</v>
      </c>
      <c r="L58" s="16">
        <v>1</v>
      </c>
      <c r="M58" s="81">
        <v>14.872</v>
      </c>
      <c r="N58" s="96">
        <v>14.872</v>
      </c>
      <c r="O58" s="64">
        <v>2530</v>
      </c>
      <c r="P58" s="65">
        <f>Table2245789101123456789101112131415161718192021[[#This Row],[PEMBULATAN]]*O58</f>
        <v>37626.159999999996</v>
      </c>
    </row>
    <row r="59" spans="1:16" ht="26.25" customHeight="1" x14ac:dyDescent="0.2">
      <c r="A59" s="14"/>
      <c r="B59" s="75"/>
      <c r="C59" s="73" t="s">
        <v>1854</v>
      </c>
      <c r="D59" s="78" t="s">
        <v>126</v>
      </c>
      <c r="E59" s="13">
        <v>44537</v>
      </c>
      <c r="F59" s="76" t="s">
        <v>411</v>
      </c>
      <c r="G59" s="13">
        <v>44542</v>
      </c>
      <c r="H59" s="77" t="s">
        <v>1796</v>
      </c>
      <c r="I59" s="16">
        <v>123</v>
      </c>
      <c r="J59" s="16">
        <v>6</v>
      </c>
      <c r="K59" s="16">
        <v>6</v>
      </c>
      <c r="L59" s="16">
        <v>1</v>
      </c>
      <c r="M59" s="81">
        <v>1.107</v>
      </c>
      <c r="N59" s="96">
        <v>1.107</v>
      </c>
      <c r="O59" s="64">
        <v>2530</v>
      </c>
      <c r="P59" s="65">
        <f>Table2245789101123456789101112131415161718192021[[#This Row],[PEMBULATAN]]*O59</f>
        <v>2800.71</v>
      </c>
    </row>
    <row r="60" spans="1:16" ht="26.25" customHeight="1" x14ac:dyDescent="0.2">
      <c r="A60" s="14"/>
      <c r="B60" s="75"/>
      <c r="C60" s="73" t="s">
        <v>1855</v>
      </c>
      <c r="D60" s="78" t="s">
        <v>126</v>
      </c>
      <c r="E60" s="13">
        <v>44537</v>
      </c>
      <c r="F60" s="76" t="s">
        <v>411</v>
      </c>
      <c r="G60" s="13">
        <v>44542</v>
      </c>
      <c r="H60" s="77" t="s">
        <v>1796</v>
      </c>
      <c r="I60" s="16">
        <v>33</v>
      </c>
      <c r="J60" s="16">
        <v>33</v>
      </c>
      <c r="K60" s="16">
        <v>24</v>
      </c>
      <c r="L60" s="16">
        <v>5</v>
      </c>
      <c r="M60" s="81">
        <v>6.5339999999999998</v>
      </c>
      <c r="N60" s="96">
        <v>6.5339999999999998</v>
      </c>
      <c r="O60" s="64">
        <v>2530</v>
      </c>
      <c r="P60" s="65">
        <f>Table2245789101123456789101112131415161718192021[[#This Row],[PEMBULATAN]]*O60</f>
        <v>16531.02</v>
      </c>
    </row>
    <row r="61" spans="1:16" ht="26.25" customHeight="1" x14ac:dyDescent="0.2">
      <c r="A61" s="14"/>
      <c r="B61" s="75"/>
      <c r="C61" s="73" t="s">
        <v>1856</v>
      </c>
      <c r="D61" s="78" t="s">
        <v>126</v>
      </c>
      <c r="E61" s="13">
        <v>44537</v>
      </c>
      <c r="F61" s="76" t="s">
        <v>411</v>
      </c>
      <c r="G61" s="13">
        <v>44542</v>
      </c>
      <c r="H61" s="77" t="s">
        <v>1796</v>
      </c>
      <c r="I61" s="16">
        <v>102</v>
      </c>
      <c r="J61" s="16">
        <v>97</v>
      </c>
      <c r="K61" s="16">
        <v>12</v>
      </c>
      <c r="L61" s="16">
        <v>3</v>
      </c>
      <c r="M61" s="81">
        <v>29.681999999999999</v>
      </c>
      <c r="N61" s="96">
        <v>29.681999999999999</v>
      </c>
      <c r="O61" s="64">
        <v>2530</v>
      </c>
      <c r="P61" s="65">
        <f>Table2245789101123456789101112131415161718192021[[#This Row],[PEMBULATAN]]*O61</f>
        <v>75095.459999999992</v>
      </c>
    </row>
    <row r="62" spans="1:16" ht="26.25" customHeight="1" x14ac:dyDescent="0.2">
      <c r="A62" s="14"/>
      <c r="B62" s="75"/>
      <c r="C62" s="73" t="s">
        <v>1857</v>
      </c>
      <c r="D62" s="78" t="s">
        <v>126</v>
      </c>
      <c r="E62" s="13">
        <v>44537</v>
      </c>
      <c r="F62" s="76" t="s">
        <v>411</v>
      </c>
      <c r="G62" s="13">
        <v>44542</v>
      </c>
      <c r="H62" s="77" t="s">
        <v>1796</v>
      </c>
      <c r="I62" s="16">
        <v>100</v>
      </c>
      <c r="J62" s="16">
        <v>28</v>
      </c>
      <c r="K62" s="16">
        <v>15</v>
      </c>
      <c r="L62" s="16">
        <v>3</v>
      </c>
      <c r="M62" s="81">
        <v>10.5</v>
      </c>
      <c r="N62" s="96">
        <v>11</v>
      </c>
      <c r="O62" s="64">
        <v>2530</v>
      </c>
      <c r="P62" s="65">
        <f>Table2245789101123456789101112131415161718192021[[#This Row],[PEMBULATAN]]*O62</f>
        <v>27830</v>
      </c>
    </row>
    <row r="63" spans="1:16" ht="26.25" customHeight="1" x14ac:dyDescent="0.2">
      <c r="A63" s="14"/>
      <c r="B63" s="75"/>
      <c r="C63" s="73" t="s">
        <v>1858</v>
      </c>
      <c r="D63" s="78" t="s">
        <v>126</v>
      </c>
      <c r="E63" s="13">
        <v>44537</v>
      </c>
      <c r="F63" s="76" t="s">
        <v>411</v>
      </c>
      <c r="G63" s="13">
        <v>44542</v>
      </c>
      <c r="H63" s="77" t="s">
        <v>1796</v>
      </c>
      <c r="I63" s="16">
        <v>55</v>
      </c>
      <c r="J63" s="16">
        <v>30</v>
      </c>
      <c r="K63" s="16">
        <v>43</v>
      </c>
      <c r="L63" s="16">
        <v>13</v>
      </c>
      <c r="M63" s="81">
        <v>17.737500000000001</v>
      </c>
      <c r="N63" s="96">
        <v>17.737500000000001</v>
      </c>
      <c r="O63" s="64">
        <v>2530</v>
      </c>
      <c r="P63" s="65">
        <f>Table2245789101123456789101112131415161718192021[[#This Row],[PEMBULATAN]]*O63</f>
        <v>44875.875</v>
      </c>
    </row>
    <row r="64" spans="1:16" ht="26.25" customHeight="1" x14ac:dyDescent="0.2">
      <c r="A64" s="14"/>
      <c r="B64" s="75"/>
      <c r="C64" s="73" t="s">
        <v>1859</v>
      </c>
      <c r="D64" s="78" t="s">
        <v>126</v>
      </c>
      <c r="E64" s="13">
        <v>44537</v>
      </c>
      <c r="F64" s="76" t="s">
        <v>411</v>
      </c>
      <c r="G64" s="13">
        <v>44542</v>
      </c>
      <c r="H64" s="77" t="s">
        <v>1796</v>
      </c>
      <c r="I64" s="16">
        <v>99</v>
      </c>
      <c r="J64" s="16">
        <v>69</v>
      </c>
      <c r="K64" s="16">
        <v>15</v>
      </c>
      <c r="L64" s="16">
        <v>6</v>
      </c>
      <c r="M64" s="81">
        <v>25.616250000000001</v>
      </c>
      <c r="N64" s="96">
        <v>25.616250000000001</v>
      </c>
      <c r="O64" s="64">
        <v>2530</v>
      </c>
      <c r="P64" s="65">
        <f>Table2245789101123456789101112131415161718192021[[#This Row],[PEMBULATAN]]*O64</f>
        <v>64809.112500000003</v>
      </c>
    </row>
    <row r="65" spans="1:16" ht="26.25" customHeight="1" x14ac:dyDescent="0.2">
      <c r="A65" s="14"/>
      <c r="B65" s="75"/>
      <c r="C65" s="73" t="s">
        <v>1860</v>
      </c>
      <c r="D65" s="78" t="s">
        <v>126</v>
      </c>
      <c r="E65" s="13">
        <v>44537</v>
      </c>
      <c r="F65" s="76" t="s">
        <v>411</v>
      </c>
      <c r="G65" s="13">
        <v>44542</v>
      </c>
      <c r="H65" s="77" t="s">
        <v>1796</v>
      </c>
      <c r="I65" s="16">
        <v>94</v>
      </c>
      <c r="J65" s="16">
        <v>29</v>
      </c>
      <c r="K65" s="16">
        <v>15</v>
      </c>
      <c r="L65" s="16">
        <v>3</v>
      </c>
      <c r="M65" s="81">
        <v>10.2225</v>
      </c>
      <c r="N65" s="96">
        <v>10.2225</v>
      </c>
      <c r="O65" s="64">
        <v>2530</v>
      </c>
      <c r="P65" s="65">
        <f>Table2245789101123456789101112131415161718192021[[#This Row],[PEMBULATAN]]*O65</f>
        <v>25862.924999999999</v>
      </c>
    </row>
    <row r="66" spans="1:16" ht="26.25" customHeight="1" x14ac:dyDescent="0.2">
      <c r="A66" s="14"/>
      <c r="B66" s="75"/>
      <c r="C66" s="73" t="s">
        <v>1861</v>
      </c>
      <c r="D66" s="78" t="s">
        <v>126</v>
      </c>
      <c r="E66" s="13">
        <v>44537</v>
      </c>
      <c r="F66" s="76" t="s">
        <v>411</v>
      </c>
      <c r="G66" s="13">
        <v>44542</v>
      </c>
      <c r="H66" s="77" t="s">
        <v>1796</v>
      </c>
      <c r="I66" s="16">
        <v>58</v>
      </c>
      <c r="J66" s="16">
        <v>35</v>
      </c>
      <c r="K66" s="16">
        <v>14</v>
      </c>
      <c r="L66" s="16">
        <v>5</v>
      </c>
      <c r="M66" s="81">
        <v>7.1050000000000004</v>
      </c>
      <c r="N66" s="96">
        <v>7.1050000000000004</v>
      </c>
      <c r="O66" s="64">
        <v>2530</v>
      </c>
      <c r="P66" s="65">
        <f>Table2245789101123456789101112131415161718192021[[#This Row],[PEMBULATAN]]*O66</f>
        <v>17975.650000000001</v>
      </c>
    </row>
    <row r="67" spans="1:16" ht="26.25" customHeight="1" x14ac:dyDescent="0.2">
      <c r="A67" s="14"/>
      <c r="B67" s="75"/>
      <c r="C67" s="73" t="s">
        <v>1862</v>
      </c>
      <c r="D67" s="78" t="s">
        <v>126</v>
      </c>
      <c r="E67" s="13">
        <v>44537</v>
      </c>
      <c r="F67" s="76" t="s">
        <v>411</v>
      </c>
      <c r="G67" s="13">
        <v>44542</v>
      </c>
      <c r="H67" s="77" t="s">
        <v>1796</v>
      </c>
      <c r="I67" s="16">
        <v>60</v>
      </c>
      <c r="J67" s="16">
        <v>34</v>
      </c>
      <c r="K67" s="16">
        <v>21</v>
      </c>
      <c r="L67" s="16">
        <v>5</v>
      </c>
      <c r="M67" s="81">
        <v>10.71</v>
      </c>
      <c r="N67" s="96">
        <v>10.71</v>
      </c>
      <c r="O67" s="64">
        <v>2530</v>
      </c>
      <c r="P67" s="65">
        <f>Table2245789101123456789101112131415161718192021[[#This Row],[PEMBULATAN]]*O67</f>
        <v>27096.300000000003</v>
      </c>
    </row>
    <row r="68" spans="1:16" ht="26.25" customHeight="1" x14ac:dyDescent="0.2">
      <c r="A68" s="14"/>
      <c r="B68" s="75"/>
      <c r="C68" s="73" t="s">
        <v>1863</v>
      </c>
      <c r="D68" s="78" t="s">
        <v>126</v>
      </c>
      <c r="E68" s="13">
        <v>44537</v>
      </c>
      <c r="F68" s="76" t="s">
        <v>411</v>
      </c>
      <c r="G68" s="13">
        <v>44542</v>
      </c>
      <c r="H68" s="77" t="s">
        <v>1796</v>
      </c>
      <c r="I68" s="16">
        <v>48</v>
      </c>
      <c r="J68" s="16">
        <v>31</v>
      </c>
      <c r="K68" s="16">
        <v>26</v>
      </c>
      <c r="L68" s="16">
        <v>10</v>
      </c>
      <c r="M68" s="81">
        <v>9.6720000000000006</v>
      </c>
      <c r="N68" s="96">
        <v>10</v>
      </c>
      <c r="O68" s="64">
        <v>2530</v>
      </c>
      <c r="P68" s="65">
        <f>Table2245789101123456789101112131415161718192021[[#This Row],[PEMBULATAN]]*O68</f>
        <v>25300</v>
      </c>
    </row>
    <row r="69" spans="1:16" ht="26.25" customHeight="1" x14ac:dyDescent="0.2">
      <c r="A69" s="14"/>
      <c r="B69" s="75"/>
      <c r="C69" s="73" t="s">
        <v>1864</v>
      </c>
      <c r="D69" s="78" t="s">
        <v>126</v>
      </c>
      <c r="E69" s="13">
        <v>44537</v>
      </c>
      <c r="F69" s="76" t="s">
        <v>411</v>
      </c>
      <c r="G69" s="13">
        <v>44542</v>
      </c>
      <c r="H69" s="77" t="s">
        <v>1796</v>
      </c>
      <c r="I69" s="16">
        <v>35</v>
      </c>
      <c r="J69" s="16">
        <v>23</v>
      </c>
      <c r="K69" s="16">
        <v>41</v>
      </c>
      <c r="L69" s="16">
        <v>4</v>
      </c>
      <c r="M69" s="81">
        <v>8.2512500000000006</v>
      </c>
      <c r="N69" s="96">
        <v>8.2512500000000006</v>
      </c>
      <c r="O69" s="64">
        <v>2530</v>
      </c>
      <c r="P69" s="65">
        <f>Table2245789101123456789101112131415161718192021[[#This Row],[PEMBULATAN]]*O69</f>
        <v>20875.662500000002</v>
      </c>
    </row>
    <row r="70" spans="1:16" ht="26.25" customHeight="1" x14ac:dyDescent="0.2">
      <c r="A70" s="14"/>
      <c r="B70" s="75"/>
      <c r="C70" s="73" t="s">
        <v>1865</v>
      </c>
      <c r="D70" s="78" t="s">
        <v>126</v>
      </c>
      <c r="E70" s="13">
        <v>44537</v>
      </c>
      <c r="F70" s="76" t="s">
        <v>411</v>
      </c>
      <c r="G70" s="13">
        <v>44542</v>
      </c>
      <c r="H70" s="77" t="s">
        <v>1796</v>
      </c>
      <c r="I70" s="16">
        <v>60</v>
      </c>
      <c r="J70" s="16">
        <v>28</v>
      </c>
      <c r="K70" s="16">
        <v>22</v>
      </c>
      <c r="L70" s="16">
        <v>9</v>
      </c>
      <c r="M70" s="81">
        <v>9.24</v>
      </c>
      <c r="N70" s="96">
        <v>9.24</v>
      </c>
      <c r="O70" s="64">
        <v>2530</v>
      </c>
      <c r="P70" s="65">
        <f>Table2245789101123456789101112131415161718192021[[#This Row],[PEMBULATAN]]*O70</f>
        <v>23377.200000000001</v>
      </c>
    </row>
    <row r="71" spans="1:16" ht="26.25" customHeight="1" x14ac:dyDescent="0.2">
      <c r="A71" s="14"/>
      <c r="B71" s="75"/>
      <c r="C71" s="73" t="s">
        <v>1866</v>
      </c>
      <c r="D71" s="78" t="s">
        <v>126</v>
      </c>
      <c r="E71" s="13">
        <v>44537</v>
      </c>
      <c r="F71" s="76" t="s">
        <v>411</v>
      </c>
      <c r="G71" s="13">
        <v>44542</v>
      </c>
      <c r="H71" s="77" t="s">
        <v>1796</v>
      </c>
      <c r="I71" s="16">
        <v>54</v>
      </c>
      <c r="J71" s="16">
        <v>54</v>
      </c>
      <c r="K71" s="16">
        <v>21</v>
      </c>
      <c r="L71" s="16">
        <v>26</v>
      </c>
      <c r="M71" s="81">
        <v>15.308999999999999</v>
      </c>
      <c r="N71" s="96">
        <v>27</v>
      </c>
      <c r="O71" s="64">
        <v>2530</v>
      </c>
      <c r="P71" s="65">
        <f>Table2245789101123456789101112131415161718192021[[#This Row],[PEMBULATAN]]*O71</f>
        <v>68310</v>
      </c>
    </row>
    <row r="72" spans="1:16" ht="26.25" customHeight="1" x14ac:dyDescent="0.2">
      <c r="A72" s="14"/>
      <c r="B72" s="75"/>
      <c r="C72" s="73" t="s">
        <v>1867</v>
      </c>
      <c r="D72" s="78" t="s">
        <v>126</v>
      </c>
      <c r="E72" s="13">
        <v>44537</v>
      </c>
      <c r="F72" s="76" t="s">
        <v>411</v>
      </c>
      <c r="G72" s="13">
        <v>44542</v>
      </c>
      <c r="H72" s="77" t="s">
        <v>1796</v>
      </c>
      <c r="I72" s="16">
        <v>33</v>
      </c>
      <c r="J72" s="16">
        <v>33</v>
      </c>
      <c r="K72" s="16">
        <v>30</v>
      </c>
      <c r="L72" s="16">
        <v>2</v>
      </c>
      <c r="M72" s="81">
        <v>8.1675000000000004</v>
      </c>
      <c r="N72" s="96">
        <v>8.1675000000000004</v>
      </c>
      <c r="O72" s="64">
        <v>2530</v>
      </c>
      <c r="P72" s="65">
        <f>Table2245789101123456789101112131415161718192021[[#This Row],[PEMBULATAN]]*O72</f>
        <v>20663.775000000001</v>
      </c>
    </row>
    <row r="73" spans="1:16" ht="26.25" customHeight="1" x14ac:dyDescent="0.2">
      <c r="A73" s="14"/>
      <c r="B73" s="75"/>
      <c r="C73" s="73" t="s">
        <v>1868</v>
      </c>
      <c r="D73" s="78" t="s">
        <v>126</v>
      </c>
      <c r="E73" s="13">
        <v>44537</v>
      </c>
      <c r="F73" s="76" t="s">
        <v>411</v>
      </c>
      <c r="G73" s="13">
        <v>44542</v>
      </c>
      <c r="H73" s="77" t="s">
        <v>1796</v>
      </c>
      <c r="I73" s="16">
        <v>33</v>
      </c>
      <c r="J73" s="16">
        <v>33</v>
      </c>
      <c r="K73" s="16">
        <v>30</v>
      </c>
      <c r="L73" s="16">
        <v>2</v>
      </c>
      <c r="M73" s="81">
        <v>8.1675000000000004</v>
      </c>
      <c r="N73" s="96">
        <v>8.1675000000000004</v>
      </c>
      <c r="O73" s="64">
        <v>2530</v>
      </c>
      <c r="P73" s="65">
        <f>Table2245789101123456789101112131415161718192021[[#This Row],[PEMBULATAN]]*O73</f>
        <v>20663.775000000001</v>
      </c>
    </row>
    <row r="74" spans="1:16" ht="26.25" customHeight="1" x14ac:dyDescent="0.2">
      <c r="A74" s="14"/>
      <c r="B74" s="75"/>
      <c r="C74" s="73" t="s">
        <v>1869</v>
      </c>
      <c r="D74" s="78" t="s">
        <v>126</v>
      </c>
      <c r="E74" s="13">
        <v>44537</v>
      </c>
      <c r="F74" s="76" t="s">
        <v>411</v>
      </c>
      <c r="G74" s="13">
        <v>44542</v>
      </c>
      <c r="H74" s="77" t="s">
        <v>1796</v>
      </c>
      <c r="I74" s="16">
        <v>40</v>
      </c>
      <c r="J74" s="16">
        <v>28</v>
      </c>
      <c r="K74" s="16">
        <v>28</v>
      </c>
      <c r="L74" s="16">
        <v>2</v>
      </c>
      <c r="M74" s="81">
        <v>7.84</v>
      </c>
      <c r="N74" s="96">
        <v>7.84</v>
      </c>
      <c r="O74" s="64">
        <v>2530</v>
      </c>
      <c r="P74" s="65">
        <f>Table2245789101123456789101112131415161718192021[[#This Row],[PEMBULATAN]]*O74</f>
        <v>19835.2</v>
      </c>
    </row>
    <row r="75" spans="1:16" ht="26.25" customHeight="1" x14ac:dyDescent="0.2">
      <c r="A75" s="14"/>
      <c r="B75" s="75"/>
      <c r="C75" s="73" t="s">
        <v>1870</v>
      </c>
      <c r="D75" s="78" t="s">
        <v>126</v>
      </c>
      <c r="E75" s="13">
        <v>44537</v>
      </c>
      <c r="F75" s="76" t="s">
        <v>411</v>
      </c>
      <c r="G75" s="13">
        <v>44542</v>
      </c>
      <c r="H75" s="77" t="s">
        <v>1796</v>
      </c>
      <c r="I75" s="16">
        <v>56</v>
      </c>
      <c r="J75" s="16">
        <v>38</v>
      </c>
      <c r="K75" s="16">
        <v>18</v>
      </c>
      <c r="L75" s="16">
        <v>5</v>
      </c>
      <c r="M75" s="81">
        <v>9.5760000000000005</v>
      </c>
      <c r="N75" s="96">
        <v>9.5760000000000005</v>
      </c>
      <c r="O75" s="64">
        <v>2530</v>
      </c>
      <c r="P75" s="65">
        <f>Table2245789101123456789101112131415161718192021[[#This Row],[PEMBULATAN]]*O75</f>
        <v>24227.280000000002</v>
      </c>
    </row>
    <row r="76" spans="1:16" ht="26.25" customHeight="1" x14ac:dyDescent="0.2">
      <c r="A76" s="14"/>
      <c r="B76" s="75"/>
      <c r="C76" s="73" t="s">
        <v>1871</v>
      </c>
      <c r="D76" s="78" t="s">
        <v>126</v>
      </c>
      <c r="E76" s="13">
        <v>44537</v>
      </c>
      <c r="F76" s="76" t="s">
        <v>411</v>
      </c>
      <c r="G76" s="13">
        <v>44542</v>
      </c>
      <c r="H76" s="77" t="s">
        <v>1796</v>
      </c>
      <c r="I76" s="16">
        <v>27</v>
      </c>
      <c r="J76" s="16">
        <v>24</v>
      </c>
      <c r="K76" s="16">
        <v>23</v>
      </c>
      <c r="L76" s="16">
        <v>5</v>
      </c>
      <c r="M76" s="81">
        <v>3.726</v>
      </c>
      <c r="N76" s="96">
        <v>5</v>
      </c>
      <c r="O76" s="64">
        <v>2530</v>
      </c>
      <c r="P76" s="65">
        <f>Table2245789101123456789101112131415161718192021[[#This Row],[PEMBULATAN]]*O76</f>
        <v>12650</v>
      </c>
    </row>
    <row r="77" spans="1:16" ht="26.25" customHeight="1" x14ac:dyDescent="0.2">
      <c r="A77" s="14"/>
      <c r="B77" s="75"/>
      <c r="C77" s="73" t="s">
        <v>1872</v>
      </c>
      <c r="D77" s="78" t="s">
        <v>126</v>
      </c>
      <c r="E77" s="13">
        <v>44537</v>
      </c>
      <c r="F77" s="76" t="s">
        <v>411</v>
      </c>
      <c r="G77" s="13">
        <v>44542</v>
      </c>
      <c r="H77" s="77" t="s">
        <v>1796</v>
      </c>
      <c r="I77" s="16">
        <v>65</v>
      </c>
      <c r="J77" s="16">
        <v>51</v>
      </c>
      <c r="K77" s="16">
        <v>28</v>
      </c>
      <c r="L77" s="16">
        <v>15</v>
      </c>
      <c r="M77" s="81">
        <v>23.204999999999998</v>
      </c>
      <c r="N77" s="96">
        <v>23.204999999999998</v>
      </c>
      <c r="O77" s="64">
        <v>2530</v>
      </c>
      <c r="P77" s="65">
        <f>Table2245789101123456789101112131415161718192021[[#This Row],[PEMBULATAN]]*O77</f>
        <v>58708.649999999994</v>
      </c>
    </row>
    <row r="78" spans="1:16" ht="26.25" customHeight="1" x14ac:dyDescent="0.2">
      <c r="A78" s="14"/>
      <c r="B78" s="75"/>
      <c r="C78" s="73" t="s">
        <v>1873</v>
      </c>
      <c r="D78" s="78" t="s">
        <v>126</v>
      </c>
      <c r="E78" s="13">
        <v>44537</v>
      </c>
      <c r="F78" s="76" t="s">
        <v>411</v>
      </c>
      <c r="G78" s="13">
        <v>44542</v>
      </c>
      <c r="H78" s="77" t="s">
        <v>1796</v>
      </c>
      <c r="I78" s="16">
        <v>60</v>
      </c>
      <c r="J78" s="16">
        <v>32</v>
      </c>
      <c r="K78" s="16">
        <v>32</v>
      </c>
      <c r="L78" s="16">
        <v>4</v>
      </c>
      <c r="M78" s="81">
        <v>15.36</v>
      </c>
      <c r="N78" s="96">
        <v>16</v>
      </c>
      <c r="O78" s="64">
        <v>2530</v>
      </c>
      <c r="P78" s="65">
        <f>Table2245789101123456789101112131415161718192021[[#This Row],[PEMBULATAN]]*O78</f>
        <v>40480</v>
      </c>
    </row>
    <row r="79" spans="1:16" ht="26.25" customHeight="1" x14ac:dyDescent="0.2">
      <c r="A79" s="14"/>
      <c r="B79" s="75"/>
      <c r="C79" s="73" t="s">
        <v>1874</v>
      </c>
      <c r="D79" s="78" t="s">
        <v>126</v>
      </c>
      <c r="E79" s="13">
        <v>44537</v>
      </c>
      <c r="F79" s="76" t="s">
        <v>411</v>
      </c>
      <c r="G79" s="13">
        <v>44542</v>
      </c>
      <c r="H79" s="77" t="s">
        <v>1796</v>
      </c>
      <c r="I79" s="16">
        <v>60</v>
      </c>
      <c r="J79" s="16">
        <v>42</v>
      </c>
      <c r="K79" s="16">
        <v>18</v>
      </c>
      <c r="L79" s="16">
        <v>8</v>
      </c>
      <c r="M79" s="81">
        <v>11.34</v>
      </c>
      <c r="N79" s="96">
        <v>12</v>
      </c>
      <c r="O79" s="64">
        <v>2530</v>
      </c>
      <c r="P79" s="65">
        <f>Table2245789101123456789101112131415161718192021[[#This Row],[PEMBULATAN]]*O79</f>
        <v>30360</v>
      </c>
    </row>
    <row r="80" spans="1:16" ht="26.25" customHeight="1" x14ac:dyDescent="0.2">
      <c r="A80" s="14"/>
      <c r="B80" s="75"/>
      <c r="C80" s="73" t="s">
        <v>1875</v>
      </c>
      <c r="D80" s="78" t="s">
        <v>126</v>
      </c>
      <c r="E80" s="13">
        <v>44537</v>
      </c>
      <c r="F80" s="76" t="s">
        <v>411</v>
      </c>
      <c r="G80" s="13">
        <v>44542</v>
      </c>
      <c r="H80" s="77" t="s">
        <v>1796</v>
      </c>
      <c r="I80" s="16">
        <v>48</v>
      </c>
      <c r="J80" s="16">
        <v>38</v>
      </c>
      <c r="K80" s="16">
        <v>7</v>
      </c>
      <c r="L80" s="16">
        <v>11</v>
      </c>
      <c r="M80" s="81">
        <v>3.1920000000000002</v>
      </c>
      <c r="N80" s="96">
        <v>11</v>
      </c>
      <c r="O80" s="64">
        <v>2530</v>
      </c>
      <c r="P80" s="65">
        <f>Table2245789101123456789101112131415161718192021[[#This Row],[PEMBULATAN]]*O80</f>
        <v>27830</v>
      </c>
    </row>
    <row r="81" spans="1:16" ht="26.25" customHeight="1" x14ac:dyDescent="0.2">
      <c r="A81" s="14"/>
      <c r="B81" s="75"/>
      <c r="C81" s="73" t="s">
        <v>1876</v>
      </c>
      <c r="D81" s="78" t="s">
        <v>126</v>
      </c>
      <c r="E81" s="13">
        <v>44537</v>
      </c>
      <c r="F81" s="76" t="s">
        <v>411</v>
      </c>
      <c r="G81" s="13">
        <v>44542</v>
      </c>
      <c r="H81" s="77" t="s">
        <v>1796</v>
      </c>
      <c r="I81" s="16">
        <v>77</v>
      </c>
      <c r="J81" s="16">
        <v>62</v>
      </c>
      <c r="K81" s="16">
        <v>22</v>
      </c>
      <c r="L81" s="16">
        <v>12</v>
      </c>
      <c r="M81" s="81">
        <v>26.257000000000001</v>
      </c>
      <c r="N81" s="96">
        <v>26.257000000000001</v>
      </c>
      <c r="O81" s="64">
        <v>2530</v>
      </c>
      <c r="P81" s="65">
        <f>Table2245789101123456789101112131415161718192021[[#This Row],[PEMBULATAN]]*O81</f>
        <v>66430.210000000006</v>
      </c>
    </row>
    <row r="82" spans="1:16" ht="26.25" customHeight="1" x14ac:dyDescent="0.2">
      <c r="A82" s="14"/>
      <c r="B82" s="75"/>
      <c r="C82" s="73" t="s">
        <v>1877</v>
      </c>
      <c r="D82" s="78" t="s">
        <v>126</v>
      </c>
      <c r="E82" s="13">
        <v>44537</v>
      </c>
      <c r="F82" s="76" t="s">
        <v>411</v>
      </c>
      <c r="G82" s="13">
        <v>44542</v>
      </c>
      <c r="H82" s="77" t="s">
        <v>1796</v>
      </c>
      <c r="I82" s="16">
        <v>42</v>
      </c>
      <c r="J82" s="16">
        <v>42</v>
      </c>
      <c r="K82" s="16">
        <v>18</v>
      </c>
      <c r="L82" s="16">
        <v>3</v>
      </c>
      <c r="M82" s="81">
        <v>7.9379999999999997</v>
      </c>
      <c r="N82" s="96">
        <v>7.9379999999999997</v>
      </c>
      <c r="O82" s="64">
        <v>2530</v>
      </c>
      <c r="P82" s="65">
        <f>Table2245789101123456789101112131415161718192021[[#This Row],[PEMBULATAN]]*O82</f>
        <v>20083.14</v>
      </c>
    </row>
    <row r="83" spans="1:16" ht="26.25" customHeight="1" x14ac:dyDescent="0.2">
      <c r="A83" s="14"/>
      <c r="B83" s="75"/>
      <c r="C83" s="73" t="s">
        <v>1878</v>
      </c>
      <c r="D83" s="78" t="s">
        <v>126</v>
      </c>
      <c r="E83" s="13">
        <v>44537</v>
      </c>
      <c r="F83" s="76" t="s">
        <v>411</v>
      </c>
      <c r="G83" s="13">
        <v>44542</v>
      </c>
      <c r="H83" s="77" t="s">
        <v>1796</v>
      </c>
      <c r="I83" s="16">
        <v>82</v>
      </c>
      <c r="J83" s="16">
        <v>44</v>
      </c>
      <c r="K83" s="16">
        <v>25</v>
      </c>
      <c r="L83" s="16">
        <v>9</v>
      </c>
      <c r="M83" s="81">
        <v>22.55</v>
      </c>
      <c r="N83" s="96">
        <v>22.55</v>
      </c>
      <c r="O83" s="64">
        <v>2530</v>
      </c>
      <c r="P83" s="65">
        <f>Table2245789101123456789101112131415161718192021[[#This Row],[PEMBULATAN]]*O83</f>
        <v>57051.5</v>
      </c>
    </row>
    <row r="84" spans="1:16" ht="26.25" customHeight="1" x14ac:dyDescent="0.2">
      <c r="A84" s="14"/>
      <c r="B84" s="75"/>
      <c r="C84" s="73" t="s">
        <v>1879</v>
      </c>
      <c r="D84" s="78" t="s">
        <v>126</v>
      </c>
      <c r="E84" s="13">
        <v>44537</v>
      </c>
      <c r="F84" s="76" t="s">
        <v>411</v>
      </c>
      <c r="G84" s="13">
        <v>44542</v>
      </c>
      <c r="H84" s="77" t="s">
        <v>1796</v>
      </c>
      <c r="I84" s="16">
        <v>43</v>
      </c>
      <c r="J84" s="16">
        <v>35</v>
      </c>
      <c r="K84" s="16">
        <v>26</v>
      </c>
      <c r="L84" s="16">
        <v>4</v>
      </c>
      <c r="M84" s="81">
        <v>9.7825000000000006</v>
      </c>
      <c r="N84" s="96">
        <v>9.7825000000000006</v>
      </c>
      <c r="O84" s="64">
        <v>2530</v>
      </c>
      <c r="P84" s="65">
        <f>Table2245789101123456789101112131415161718192021[[#This Row],[PEMBULATAN]]*O84</f>
        <v>24749.725000000002</v>
      </c>
    </row>
    <row r="85" spans="1:16" ht="26.25" customHeight="1" x14ac:dyDescent="0.2">
      <c r="A85" s="14"/>
      <c r="B85" s="75"/>
      <c r="C85" s="73" t="s">
        <v>1880</v>
      </c>
      <c r="D85" s="78" t="s">
        <v>126</v>
      </c>
      <c r="E85" s="13">
        <v>44537</v>
      </c>
      <c r="F85" s="76" t="s">
        <v>411</v>
      </c>
      <c r="G85" s="13">
        <v>44542</v>
      </c>
      <c r="H85" s="77" t="s">
        <v>1796</v>
      </c>
      <c r="I85" s="16">
        <v>90</v>
      </c>
      <c r="J85" s="16">
        <v>48</v>
      </c>
      <c r="K85" s="16">
        <v>27</v>
      </c>
      <c r="L85" s="16">
        <v>18</v>
      </c>
      <c r="M85" s="81">
        <v>29.16</v>
      </c>
      <c r="N85" s="96">
        <v>29.16</v>
      </c>
      <c r="O85" s="64">
        <v>2530</v>
      </c>
      <c r="P85" s="65">
        <f>Table2245789101123456789101112131415161718192021[[#This Row],[PEMBULATAN]]*O85</f>
        <v>73774.8</v>
      </c>
    </row>
    <row r="86" spans="1:16" ht="26.25" customHeight="1" x14ac:dyDescent="0.2">
      <c r="A86" s="14"/>
      <c r="B86" s="75"/>
      <c r="C86" s="73" t="s">
        <v>1881</v>
      </c>
      <c r="D86" s="78" t="s">
        <v>126</v>
      </c>
      <c r="E86" s="13">
        <v>44537</v>
      </c>
      <c r="F86" s="76" t="s">
        <v>411</v>
      </c>
      <c r="G86" s="13">
        <v>44542</v>
      </c>
      <c r="H86" s="77" t="s">
        <v>1796</v>
      </c>
      <c r="I86" s="16">
        <v>76</v>
      </c>
      <c r="J86" s="16">
        <v>62</v>
      </c>
      <c r="K86" s="16">
        <v>15</v>
      </c>
      <c r="L86" s="16">
        <v>7</v>
      </c>
      <c r="M86" s="81">
        <v>17.670000000000002</v>
      </c>
      <c r="N86" s="96">
        <v>17.670000000000002</v>
      </c>
      <c r="O86" s="64">
        <v>2530</v>
      </c>
      <c r="P86" s="65">
        <f>Table2245789101123456789101112131415161718192021[[#This Row],[PEMBULATAN]]*O86</f>
        <v>44705.100000000006</v>
      </c>
    </row>
    <row r="87" spans="1:16" ht="26.25" customHeight="1" x14ac:dyDescent="0.2">
      <c r="A87" s="14"/>
      <c r="B87" s="75"/>
      <c r="C87" s="73" t="s">
        <v>1882</v>
      </c>
      <c r="D87" s="78" t="s">
        <v>126</v>
      </c>
      <c r="E87" s="13">
        <v>44537</v>
      </c>
      <c r="F87" s="76" t="s">
        <v>411</v>
      </c>
      <c r="G87" s="13">
        <v>44542</v>
      </c>
      <c r="H87" s="77" t="s">
        <v>1796</v>
      </c>
      <c r="I87" s="16">
        <v>20</v>
      </c>
      <c r="J87" s="16">
        <v>36</v>
      </c>
      <c r="K87" s="16">
        <v>12</v>
      </c>
      <c r="L87" s="16">
        <v>1</v>
      </c>
      <c r="M87" s="81">
        <v>2.16</v>
      </c>
      <c r="N87" s="96">
        <v>2.16</v>
      </c>
      <c r="O87" s="64">
        <v>2530</v>
      </c>
      <c r="P87" s="65">
        <f>Table2245789101123456789101112131415161718192021[[#This Row],[PEMBULATAN]]*O87</f>
        <v>5464.8</v>
      </c>
    </row>
    <row r="88" spans="1:16" ht="26.25" customHeight="1" x14ac:dyDescent="0.2">
      <c r="A88" s="14"/>
      <c r="B88" s="75"/>
      <c r="C88" s="73" t="s">
        <v>1883</v>
      </c>
      <c r="D88" s="78" t="s">
        <v>126</v>
      </c>
      <c r="E88" s="13">
        <v>44537</v>
      </c>
      <c r="F88" s="76" t="s">
        <v>411</v>
      </c>
      <c r="G88" s="13">
        <v>44542</v>
      </c>
      <c r="H88" s="77" t="s">
        <v>1796</v>
      </c>
      <c r="I88" s="16">
        <v>70</v>
      </c>
      <c r="J88" s="16">
        <v>62</v>
      </c>
      <c r="K88" s="16">
        <v>25</v>
      </c>
      <c r="L88" s="16">
        <v>3</v>
      </c>
      <c r="M88" s="81">
        <v>27.125</v>
      </c>
      <c r="N88" s="96">
        <v>27.125</v>
      </c>
      <c r="O88" s="64">
        <v>2530</v>
      </c>
      <c r="P88" s="65">
        <f>Table2245789101123456789101112131415161718192021[[#This Row],[PEMBULATAN]]*O88</f>
        <v>68626.25</v>
      </c>
    </row>
    <row r="89" spans="1:16" ht="26.25" customHeight="1" x14ac:dyDescent="0.2">
      <c r="A89" s="14"/>
      <c r="B89" s="75"/>
      <c r="C89" s="73" t="s">
        <v>1884</v>
      </c>
      <c r="D89" s="78" t="s">
        <v>126</v>
      </c>
      <c r="E89" s="13">
        <v>44537</v>
      </c>
      <c r="F89" s="76" t="s">
        <v>411</v>
      </c>
      <c r="G89" s="13">
        <v>44542</v>
      </c>
      <c r="H89" s="77" t="s">
        <v>1796</v>
      </c>
      <c r="I89" s="16">
        <v>64</v>
      </c>
      <c r="J89" s="16">
        <v>54</v>
      </c>
      <c r="K89" s="16">
        <v>35</v>
      </c>
      <c r="L89" s="16">
        <v>13</v>
      </c>
      <c r="M89" s="81">
        <v>30.24</v>
      </c>
      <c r="N89" s="96">
        <v>30.24</v>
      </c>
      <c r="O89" s="64">
        <v>2530</v>
      </c>
      <c r="P89" s="65">
        <f>Table2245789101123456789101112131415161718192021[[#This Row],[PEMBULATAN]]*O89</f>
        <v>76507.199999999997</v>
      </c>
    </row>
    <row r="90" spans="1:16" ht="26.25" customHeight="1" x14ac:dyDescent="0.2">
      <c r="A90" s="14"/>
      <c r="B90" s="75"/>
      <c r="C90" s="73" t="s">
        <v>1885</v>
      </c>
      <c r="D90" s="78" t="s">
        <v>126</v>
      </c>
      <c r="E90" s="13">
        <v>44537</v>
      </c>
      <c r="F90" s="76" t="s">
        <v>411</v>
      </c>
      <c r="G90" s="13">
        <v>44542</v>
      </c>
      <c r="H90" s="77" t="s">
        <v>1796</v>
      </c>
      <c r="I90" s="16">
        <v>65</v>
      </c>
      <c r="J90" s="16">
        <v>48</v>
      </c>
      <c r="K90" s="16">
        <v>15</v>
      </c>
      <c r="L90" s="16">
        <v>4</v>
      </c>
      <c r="M90" s="81">
        <v>11.7</v>
      </c>
      <c r="N90" s="96">
        <v>11.7</v>
      </c>
      <c r="O90" s="64">
        <v>2530</v>
      </c>
      <c r="P90" s="65">
        <f>Table2245789101123456789101112131415161718192021[[#This Row],[PEMBULATAN]]*O90</f>
        <v>29601</v>
      </c>
    </row>
    <row r="91" spans="1:16" ht="26.25" customHeight="1" x14ac:dyDescent="0.2">
      <c r="A91" s="14"/>
      <c r="B91" s="75"/>
      <c r="C91" s="73" t="s">
        <v>1886</v>
      </c>
      <c r="D91" s="78" t="s">
        <v>126</v>
      </c>
      <c r="E91" s="13">
        <v>44537</v>
      </c>
      <c r="F91" s="76" t="s">
        <v>411</v>
      </c>
      <c r="G91" s="13">
        <v>44542</v>
      </c>
      <c r="H91" s="77" t="s">
        <v>1796</v>
      </c>
      <c r="I91" s="16">
        <v>82</v>
      </c>
      <c r="J91" s="16">
        <v>56</v>
      </c>
      <c r="K91" s="16">
        <v>22</v>
      </c>
      <c r="L91" s="16">
        <v>12</v>
      </c>
      <c r="M91" s="81">
        <v>25.256</v>
      </c>
      <c r="N91" s="96">
        <v>25.256</v>
      </c>
      <c r="O91" s="64">
        <v>2530</v>
      </c>
      <c r="P91" s="65">
        <f>Table2245789101123456789101112131415161718192021[[#This Row],[PEMBULATAN]]*O91</f>
        <v>63897.68</v>
      </c>
    </row>
    <row r="92" spans="1:16" ht="26.25" customHeight="1" x14ac:dyDescent="0.2">
      <c r="A92" s="14"/>
      <c r="B92" s="75"/>
      <c r="C92" s="73" t="s">
        <v>1887</v>
      </c>
      <c r="D92" s="78" t="s">
        <v>126</v>
      </c>
      <c r="E92" s="13">
        <v>44537</v>
      </c>
      <c r="F92" s="76" t="s">
        <v>411</v>
      </c>
      <c r="G92" s="13">
        <v>44542</v>
      </c>
      <c r="H92" s="77" t="s">
        <v>1796</v>
      </c>
      <c r="I92" s="16">
        <v>50</v>
      </c>
      <c r="J92" s="16">
        <v>45</v>
      </c>
      <c r="K92" s="16">
        <v>15</v>
      </c>
      <c r="L92" s="16">
        <v>4</v>
      </c>
      <c r="M92" s="81">
        <v>8.4375</v>
      </c>
      <c r="N92" s="96">
        <v>9</v>
      </c>
      <c r="O92" s="64">
        <v>2530</v>
      </c>
      <c r="P92" s="65">
        <f>Table2245789101123456789101112131415161718192021[[#This Row],[PEMBULATAN]]*O92</f>
        <v>22770</v>
      </c>
    </row>
    <row r="93" spans="1:16" ht="26.25" customHeight="1" x14ac:dyDescent="0.2">
      <c r="A93" s="14"/>
      <c r="B93" s="75"/>
      <c r="C93" s="73" t="s">
        <v>1888</v>
      </c>
      <c r="D93" s="78" t="s">
        <v>126</v>
      </c>
      <c r="E93" s="13">
        <v>44537</v>
      </c>
      <c r="F93" s="76" t="s">
        <v>411</v>
      </c>
      <c r="G93" s="13">
        <v>44542</v>
      </c>
      <c r="H93" s="77" t="s">
        <v>1796</v>
      </c>
      <c r="I93" s="16">
        <v>30</v>
      </c>
      <c r="J93" s="16">
        <v>40</v>
      </c>
      <c r="K93" s="16">
        <v>10</v>
      </c>
      <c r="L93" s="16">
        <v>2</v>
      </c>
      <c r="M93" s="81">
        <v>3</v>
      </c>
      <c r="N93" s="96">
        <v>3</v>
      </c>
      <c r="O93" s="64">
        <v>2530</v>
      </c>
      <c r="P93" s="65">
        <f>Table2245789101123456789101112131415161718192021[[#This Row],[PEMBULATAN]]*O93</f>
        <v>7590</v>
      </c>
    </row>
    <row r="94" spans="1:16" ht="26.25" customHeight="1" x14ac:dyDescent="0.2">
      <c r="A94" s="14"/>
      <c r="B94" s="75"/>
      <c r="C94" s="73" t="s">
        <v>1889</v>
      </c>
      <c r="D94" s="78" t="s">
        <v>126</v>
      </c>
      <c r="E94" s="13">
        <v>44537</v>
      </c>
      <c r="F94" s="76" t="s">
        <v>411</v>
      </c>
      <c r="G94" s="13">
        <v>44542</v>
      </c>
      <c r="H94" s="77" t="s">
        <v>1796</v>
      </c>
      <c r="I94" s="16">
        <v>40</v>
      </c>
      <c r="J94" s="16">
        <v>41</v>
      </c>
      <c r="K94" s="16">
        <v>10</v>
      </c>
      <c r="L94" s="16">
        <v>3</v>
      </c>
      <c r="M94" s="81">
        <v>4.0999999999999996</v>
      </c>
      <c r="N94" s="96">
        <v>4.0999999999999996</v>
      </c>
      <c r="O94" s="64">
        <v>2530</v>
      </c>
      <c r="P94" s="65">
        <f>Table2245789101123456789101112131415161718192021[[#This Row],[PEMBULATAN]]*O94</f>
        <v>10373</v>
      </c>
    </row>
    <row r="95" spans="1:16" ht="26.25" customHeight="1" x14ac:dyDescent="0.2">
      <c r="A95" s="14"/>
      <c r="B95" s="75"/>
      <c r="C95" s="73" t="s">
        <v>1890</v>
      </c>
      <c r="D95" s="78" t="s">
        <v>126</v>
      </c>
      <c r="E95" s="13">
        <v>44537</v>
      </c>
      <c r="F95" s="76" t="s">
        <v>411</v>
      </c>
      <c r="G95" s="13">
        <v>44542</v>
      </c>
      <c r="H95" s="77" t="s">
        <v>1796</v>
      </c>
      <c r="I95" s="16">
        <v>35</v>
      </c>
      <c r="J95" s="16">
        <v>35</v>
      </c>
      <c r="K95" s="16">
        <v>17</v>
      </c>
      <c r="L95" s="16">
        <v>1</v>
      </c>
      <c r="M95" s="81">
        <v>5.2062499999999998</v>
      </c>
      <c r="N95" s="96">
        <v>5.2062499999999998</v>
      </c>
      <c r="O95" s="64">
        <v>2530</v>
      </c>
      <c r="P95" s="65">
        <f>Table2245789101123456789101112131415161718192021[[#This Row],[PEMBULATAN]]*O95</f>
        <v>13171.8125</v>
      </c>
    </row>
    <row r="96" spans="1:16" ht="26.25" customHeight="1" x14ac:dyDescent="0.2">
      <c r="A96" s="14"/>
      <c r="B96" s="75"/>
      <c r="C96" s="73" t="s">
        <v>1891</v>
      </c>
      <c r="D96" s="78" t="s">
        <v>126</v>
      </c>
      <c r="E96" s="13">
        <v>44537</v>
      </c>
      <c r="F96" s="76" t="s">
        <v>411</v>
      </c>
      <c r="G96" s="13">
        <v>44542</v>
      </c>
      <c r="H96" s="77" t="s">
        <v>1796</v>
      </c>
      <c r="I96" s="16">
        <v>45</v>
      </c>
      <c r="J96" s="16">
        <v>35</v>
      </c>
      <c r="K96" s="16">
        <v>22</v>
      </c>
      <c r="L96" s="16">
        <v>7</v>
      </c>
      <c r="M96" s="81">
        <v>8.6624999999999996</v>
      </c>
      <c r="N96" s="96">
        <v>8.6624999999999996</v>
      </c>
      <c r="O96" s="64">
        <v>2530</v>
      </c>
      <c r="P96" s="65">
        <f>Table2245789101123456789101112131415161718192021[[#This Row],[PEMBULATAN]]*O96</f>
        <v>21916.125</v>
      </c>
    </row>
    <row r="97" spans="1:16" ht="26.25" customHeight="1" x14ac:dyDescent="0.2">
      <c r="A97" s="14"/>
      <c r="B97" s="75"/>
      <c r="C97" s="73" t="s">
        <v>1892</v>
      </c>
      <c r="D97" s="78" t="s">
        <v>126</v>
      </c>
      <c r="E97" s="13">
        <v>44537</v>
      </c>
      <c r="F97" s="76" t="s">
        <v>411</v>
      </c>
      <c r="G97" s="13">
        <v>44542</v>
      </c>
      <c r="H97" s="77" t="s">
        <v>1796</v>
      </c>
      <c r="I97" s="16">
        <v>90</v>
      </c>
      <c r="J97" s="16">
        <v>48</v>
      </c>
      <c r="K97" s="16">
        <v>34</v>
      </c>
      <c r="L97" s="16">
        <v>14</v>
      </c>
      <c r="M97" s="81">
        <v>36.72</v>
      </c>
      <c r="N97" s="96">
        <v>36.72</v>
      </c>
      <c r="O97" s="64">
        <v>2530</v>
      </c>
      <c r="P97" s="65">
        <f>Table2245789101123456789101112131415161718192021[[#This Row],[PEMBULATAN]]*O97</f>
        <v>92901.599999999991</v>
      </c>
    </row>
    <row r="98" spans="1:16" ht="26.25" customHeight="1" x14ac:dyDescent="0.2">
      <c r="A98" s="14"/>
      <c r="B98" s="75"/>
      <c r="C98" s="73" t="s">
        <v>1893</v>
      </c>
      <c r="D98" s="78" t="s">
        <v>126</v>
      </c>
      <c r="E98" s="13">
        <v>44537</v>
      </c>
      <c r="F98" s="76" t="s">
        <v>411</v>
      </c>
      <c r="G98" s="13">
        <v>44542</v>
      </c>
      <c r="H98" s="77" t="s">
        <v>1796</v>
      </c>
      <c r="I98" s="16">
        <v>92</v>
      </c>
      <c r="J98" s="16">
        <v>62</v>
      </c>
      <c r="K98" s="16">
        <v>24</v>
      </c>
      <c r="L98" s="16">
        <v>21</v>
      </c>
      <c r="M98" s="81">
        <v>34.223999999999997</v>
      </c>
      <c r="N98" s="96">
        <v>34.223999999999997</v>
      </c>
      <c r="O98" s="64">
        <v>2530</v>
      </c>
      <c r="P98" s="65">
        <f>Table2245789101123456789101112131415161718192021[[#This Row],[PEMBULATAN]]*O98</f>
        <v>86586.719999999987</v>
      </c>
    </row>
    <row r="99" spans="1:16" ht="26.25" customHeight="1" x14ac:dyDescent="0.2">
      <c r="A99" s="14"/>
      <c r="B99" s="75"/>
      <c r="C99" s="73" t="s">
        <v>1894</v>
      </c>
      <c r="D99" s="78" t="s">
        <v>126</v>
      </c>
      <c r="E99" s="13">
        <v>44537</v>
      </c>
      <c r="F99" s="76" t="s">
        <v>411</v>
      </c>
      <c r="G99" s="13">
        <v>44542</v>
      </c>
      <c r="H99" s="77" t="s">
        <v>1796</v>
      </c>
      <c r="I99" s="16">
        <v>67</v>
      </c>
      <c r="J99" s="16">
        <v>65</v>
      </c>
      <c r="K99" s="16">
        <v>12</v>
      </c>
      <c r="L99" s="16">
        <v>5</v>
      </c>
      <c r="M99" s="81">
        <v>13.065</v>
      </c>
      <c r="N99" s="96">
        <v>13.065</v>
      </c>
      <c r="O99" s="64">
        <v>2530</v>
      </c>
      <c r="P99" s="65">
        <f>Table2245789101123456789101112131415161718192021[[#This Row],[PEMBULATAN]]*O99</f>
        <v>33054.449999999997</v>
      </c>
    </row>
    <row r="100" spans="1:16" ht="26.25" customHeight="1" x14ac:dyDescent="0.2">
      <c r="A100" s="14"/>
      <c r="B100" s="75"/>
      <c r="C100" s="73" t="s">
        <v>1895</v>
      </c>
      <c r="D100" s="78" t="s">
        <v>126</v>
      </c>
      <c r="E100" s="13">
        <v>44537</v>
      </c>
      <c r="F100" s="76" t="s">
        <v>411</v>
      </c>
      <c r="G100" s="13">
        <v>44542</v>
      </c>
      <c r="H100" s="77" t="s">
        <v>1796</v>
      </c>
      <c r="I100" s="16">
        <v>180</v>
      </c>
      <c r="J100" s="16">
        <v>10</v>
      </c>
      <c r="K100" s="16">
        <v>10</v>
      </c>
      <c r="L100" s="16">
        <v>10</v>
      </c>
      <c r="M100" s="81">
        <v>4.5</v>
      </c>
      <c r="N100" s="96">
        <v>11</v>
      </c>
      <c r="O100" s="64">
        <v>2530</v>
      </c>
      <c r="P100" s="65">
        <f>Table2245789101123456789101112131415161718192021[[#This Row],[PEMBULATAN]]*O100</f>
        <v>27830</v>
      </c>
    </row>
    <row r="101" spans="1:16" ht="26.25" customHeight="1" x14ac:dyDescent="0.2">
      <c r="A101" s="14"/>
      <c r="B101" s="75"/>
      <c r="C101" s="73" t="s">
        <v>1896</v>
      </c>
      <c r="D101" s="78" t="s">
        <v>126</v>
      </c>
      <c r="E101" s="13">
        <v>44537</v>
      </c>
      <c r="F101" s="76" t="s">
        <v>411</v>
      </c>
      <c r="G101" s="13">
        <v>44542</v>
      </c>
      <c r="H101" s="77" t="s">
        <v>1796</v>
      </c>
      <c r="I101" s="16">
        <v>66</v>
      </c>
      <c r="J101" s="16">
        <v>60</v>
      </c>
      <c r="K101" s="16">
        <v>24</v>
      </c>
      <c r="L101" s="16">
        <v>8</v>
      </c>
      <c r="M101" s="81">
        <v>23.76</v>
      </c>
      <c r="N101" s="96">
        <v>23.76</v>
      </c>
      <c r="O101" s="64">
        <v>2530</v>
      </c>
      <c r="P101" s="65">
        <f>Table2245789101123456789101112131415161718192021[[#This Row],[PEMBULATAN]]*O101</f>
        <v>60112.800000000003</v>
      </c>
    </row>
    <row r="102" spans="1:16" ht="26.25" customHeight="1" x14ac:dyDescent="0.2">
      <c r="A102" s="14"/>
      <c r="B102" s="75"/>
      <c r="C102" s="73" t="s">
        <v>1897</v>
      </c>
      <c r="D102" s="78" t="s">
        <v>126</v>
      </c>
      <c r="E102" s="13">
        <v>44537</v>
      </c>
      <c r="F102" s="76" t="s">
        <v>411</v>
      </c>
      <c r="G102" s="13">
        <v>44542</v>
      </c>
      <c r="H102" s="77" t="s">
        <v>1796</v>
      </c>
      <c r="I102" s="16">
        <v>75</v>
      </c>
      <c r="J102" s="16">
        <v>60</v>
      </c>
      <c r="K102" s="16">
        <v>22</v>
      </c>
      <c r="L102" s="16">
        <v>9</v>
      </c>
      <c r="M102" s="81">
        <v>24.75</v>
      </c>
      <c r="N102" s="96">
        <v>24.75</v>
      </c>
      <c r="O102" s="64">
        <v>2530</v>
      </c>
      <c r="P102" s="65">
        <f>Table2245789101123456789101112131415161718192021[[#This Row],[PEMBULATAN]]*O102</f>
        <v>62617.5</v>
      </c>
    </row>
    <row r="103" spans="1:16" ht="26.25" customHeight="1" x14ac:dyDescent="0.2">
      <c r="A103" s="14"/>
      <c r="B103" s="75"/>
      <c r="C103" s="73" t="s">
        <v>1898</v>
      </c>
      <c r="D103" s="78" t="s">
        <v>126</v>
      </c>
      <c r="E103" s="13">
        <v>44537</v>
      </c>
      <c r="F103" s="76" t="s">
        <v>411</v>
      </c>
      <c r="G103" s="13">
        <v>44542</v>
      </c>
      <c r="H103" s="77" t="s">
        <v>1796</v>
      </c>
      <c r="I103" s="16">
        <v>88</v>
      </c>
      <c r="J103" s="16">
        <v>56</v>
      </c>
      <c r="K103" s="16">
        <v>24</v>
      </c>
      <c r="L103" s="16">
        <v>8</v>
      </c>
      <c r="M103" s="81">
        <v>29.568000000000001</v>
      </c>
      <c r="N103" s="96">
        <v>29.568000000000001</v>
      </c>
      <c r="O103" s="64">
        <v>2530</v>
      </c>
      <c r="P103" s="65">
        <f>Table2245789101123456789101112131415161718192021[[#This Row],[PEMBULATAN]]*O103</f>
        <v>74807.040000000008</v>
      </c>
    </row>
    <row r="104" spans="1:16" ht="26.25" customHeight="1" x14ac:dyDescent="0.2">
      <c r="A104" s="14"/>
      <c r="B104" s="75"/>
      <c r="C104" s="73" t="s">
        <v>1899</v>
      </c>
      <c r="D104" s="78" t="s">
        <v>126</v>
      </c>
      <c r="E104" s="13">
        <v>44537</v>
      </c>
      <c r="F104" s="76" t="s">
        <v>411</v>
      </c>
      <c r="G104" s="13">
        <v>44542</v>
      </c>
      <c r="H104" s="77" t="s">
        <v>1796</v>
      </c>
      <c r="I104" s="16">
        <v>44</v>
      </c>
      <c r="J104" s="16">
        <v>33</v>
      </c>
      <c r="K104" s="16">
        <v>27</v>
      </c>
      <c r="L104" s="16">
        <v>11</v>
      </c>
      <c r="M104" s="81">
        <v>9.8010000000000002</v>
      </c>
      <c r="N104" s="96">
        <v>11</v>
      </c>
      <c r="O104" s="64">
        <v>2530</v>
      </c>
      <c r="P104" s="65">
        <f>Table2245789101123456789101112131415161718192021[[#This Row],[PEMBULATAN]]*O104</f>
        <v>27830</v>
      </c>
    </row>
    <row r="105" spans="1:16" ht="26.25" customHeight="1" x14ac:dyDescent="0.2">
      <c r="A105" s="14"/>
      <c r="B105" s="75"/>
      <c r="C105" s="73" t="s">
        <v>1900</v>
      </c>
      <c r="D105" s="78" t="s">
        <v>126</v>
      </c>
      <c r="E105" s="13">
        <v>44537</v>
      </c>
      <c r="F105" s="76" t="s">
        <v>411</v>
      </c>
      <c r="G105" s="13">
        <v>44542</v>
      </c>
      <c r="H105" s="77" t="s">
        <v>1796</v>
      </c>
      <c r="I105" s="16">
        <v>80</v>
      </c>
      <c r="J105" s="16">
        <v>57</v>
      </c>
      <c r="K105" s="16">
        <v>25</v>
      </c>
      <c r="L105" s="16">
        <v>14</v>
      </c>
      <c r="M105" s="81">
        <v>28.5</v>
      </c>
      <c r="N105" s="96">
        <v>29</v>
      </c>
      <c r="O105" s="64">
        <v>2530</v>
      </c>
      <c r="P105" s="65">
        <f>Table2245789101123456789101112131415161718192021[[#This Row],[PEMBULATAN]]*O105</f>
        <v>73370</v>
      </c>
    </row>
    <row r="106" spans="1:16" ht="26.25" customHeight="1" x14ac:dyDescent="0.2">
      <c r="A106" s="14"/>
      <c r="B106" s="75"/>
      <c r="C106" s="73" t="s">
        <v>1901</v>
      </c>
      <c r="D106" s="78" t="s">
        <v>126</v>
      </c>
      <c r="E106" s="13">
        <v>44537</v>
      </c>
      <c r="F106" s="76" t="s">
        <v>411</v>
      </c>
      <c r="G106" s="13">
        <v>44542</v>
      </c>
      <c r="H106" s="77" t="s">
        <v>1796</v>
      </c>
      <c r="I106" s="16">
        <v>87</v>
      </c>
      <c r="J106" s="16">
        <v>54</v>
      </c>
      <c r="K106" s="16">
        <v>27</v>
      </c>
      <c r="L106" s="16">
        <v>22</v>
      </c>
      <c r="M106" s="81">
        <v>31.711500000000001</v>
      </c>
      <c r="N106" s="96">
        <v>31.711500000000001</v>
      </c>
      <c r="O106" s="64">
        <v>2530</v>
      </c>
      <c r="P106" s="65">
        <f>Table2245789101123456789101112131415161718192021[[#This Row],[PEMBULATAN]]*O106</f>
        <v>80230.095000000001</v>
      </c>
    </row>
    <row r="107" spans="1:16" ht="26.25" customHeight="1" x14ac:dyDescent="0.2">
      <c r="A107" s="14"/>
      <c r="B107" s="75"/>
      <c r="C107" s="73" t="s">
        <v>1902</v>
      </c>
      <c r="D107" s="78" t="s">
        <v>126</v>
      </c>
      <c r="E107" s="13">
        <v>44537</v>
      </c>
      <c r="F107" s="76" t="s">
        <v>411</v>
      </c>
      <c r="G107" s="13">
        <v>44542</v>
      </c>
      <c r="H107" s="77" t="s">
        <v>1796</v>
      </c>
      <c r="I107" s="16">
        <v>47</v>
      </c>
      <c r="J107" s="16">
        <v>28</v>
      </c>
      <c r="K107" s="16">
        <v>25</v>
      </c>
      <c r="L107" s="16">
        <v>5</v>
      </c>
      <c r="M107" s="81">
        <v>8.2249999999999996</v>
      </c>
      <c r="N107" s="96">
        <v>8.2249999999999996</v>
      </c>
      <c r="O107" s="64">
        <v>2530</v>
      </c>
      <c r="P107" s="65">
        <f>Table2245789101123456789101112131415161718192021[[#This Row],[PEMBULATAN]]*O107</f>
        <v>20809.25</v>
      </c>
    </row>
    <row r="108" spans="1:16" ht="26.25" customHeight="1" x14ac:dyDescent="0.2">
      <c r="A108" s="14"/>
      <c r="B108" s="75"/>
      <c r="C108" s="73" t="s">
        <v>1903</v>
      </c>
      <c r="D108" s="78" t="s">
        <v>126</v>
      </c>
      <c r="E108" s="13">
        <v>44537</v>
      </c>
      <c r="F108" s="76" t="s">
        <v>411</v>
      </c>
      <c r="G108" s="13">
        <v>44542</v>
      </c>
      <c r="H108" s="77" t="s">
        <v>1796</v>
      </c>
      <c r="I108" s="16">
        <v>86</v>
      </c>
      <c r="J108" s="16">
        <v>64</v>
      </c>
      <c r="K108" s="16">
        <v>21</v>
      </c>
      <c r="L108" s="16">
        <v>10</v>
      </c>
      <c r="M108" s="81">
        <v>28.896000000000001</v>
      </c>
      <c r="N108" s="96">
        <v>28.896000000000001</v>
      </c>
      <c r="O108" s="64">
        <v>2530</v>
      </c>
      <c r="P108" s="65">
        <f>Table2245789101123456789101112131415161718192021[[#This Row],[PEMBULATAN]]*O108</f>
        <v>73106.880000000005</v>
      </c>
    </row>
    <row r="109" spans="1:16" ht="26.25" customHeight="1" x14ac:dyDescent="0.2">
      <c r="A109" s="14"/>
      <c r="B109" s="75"/>
      <c r="C109" s="73" t="s">
        <v>1904</v>
      </c>
      <c r="D109" s="78" t="s">
        <v>126</v>
      </c>
      <c r="E109" s="13">
        <v>44537</v>
      </c>
      <c r="F109" s="76" t="s">
        <v>411</v>
      </c>
      <c r="G109" s="13">
        <v>44542</v>
      </c>
      <c r="H109" s="77" t="s">
        <v>1796</v>
      </c>
      <c r="I109" s="16">
        <v>94</v>
      </c>
      <c r="J109" s="16">
        <v>57</v>
      </c>
      <c r="K109" s="16">
        <v>27</v>
      </c>
      <c r="L109" s="16">
        <v>15</v>
      </c>
      <c r="M109" s="81">
        <v>36.166499999999999</v>
      </c>
      <c r="N109" s="96">
        <v>36.166499999999999</v>
      </c>
      <c r="O109" s="64">
        <v>2530</v>
      </c>
      <c r="P109" s="65">
        <f>Table2245789101123456789101112131415161718192021[[#This Row],[PEMBULATAN]]*O109</f>
        <v>91501.244999999995</v>
      </c>
    </row>
    <row r="110" spans="1:16" ht="26.25" customHeight="1" x14ac:dyDescent="0.2">
      <c r="A110" s="14"/>
      <c r="B110" s="75"/>
      <c r="C110" s="73" t="s">
        <v>1905</v>
      </c>
      <c r="D110" s="78" t="s">
        <v>126</v>
      </c>
      <c r="E110" s="13">
        <v>44537</v>
      </c>
      <c r="F110" s="76" t="s">
        <v>411</v>
      </c>
      <c r="G110" s="13">
        <v>44542</v>
      </c>
      <c r="H110" s="77" t="s">
        <v>1796</v>
      </c>
      <c r="I110" s="16">
        <v>90</v>
      </c>
      <c r="J110" s="16">
        <v>60</v>
      </c>
      <c r="K110" s="16">
        <v>30</v>
      </c>
      <c r="L110" s="16">
        <v>14</v>
      </c>
      <c r="M110" s="81">
        <v>40.5</v>
      </c>
      <c r="N110" s="96">
        <v>41</v>
      </c>
      <c r="O110" s="64">
        <v>2530</v>
      </c>
      <c r="P110" s="65">
        <f>Table2245789101123456789101112131415161718192021[[#This Row],[PEMBULATAN]]*O110</f>
        <v>103730</v>
      </c>
    </row>
    <row r="111" spans="1:16" ht="26.25" customHeight="1" x14ac:dyDescent="0.2">
      <c r="A111" s="14"/>
      <c r="B111" s="75"/>
      <c r="C111" s="73" t="s">
        <v>1906</v>
      </c>
      <c r="D111" s="78" t="s">
        <v>126</v>
      </c>
      <c r="E111" s="13">
        <v>44537</v>
      </c>
      <c r="F111" s="76" t="s">
        <v>411</v>
      </c>
      <c r="G111" s="13">
        <v>44542</v>
      </c>
      <c r="H111" s="77" t="s">
        <v>1796</v>
      </c>
      <c r="I111" s="16">
        <v>92</v>
      </c>
      <c r="J111" s="16">
        <v>65</v>
      </c>
      <c r="K111" s="16">
        <v>27</v>
      </c>
      <c r="L111" s="16">
        <v>27</v>
      </c>
      <c r="M111" s="81">
        <v>40.365000000000002</v>
      </c>
      <c r="N111" s="96">
        <v>41</v>
      </c>
      <c r="O111" s="64">
        <v>2530</v>
      </c>
      <c r="P111" s="65">
        <f>Table2245789101123456789101112131415161718192021[[#This Row],[PEMBULATAN]]*O111</f>
        <v>103730</v>
      </c>
    </row>
    <row r="112" spans="1:16" ht="26.25" customHeight="1" x14ac:dyDescent="0.2">
      <c r="A112" s="14"/>
      <c r="B112" s="75"/>
      <c r="C112" s="73" t="s">
        <v>1907</v>
      </c>
      <c r="D112" s="78" t="s">
        <v>126</v>
      </c>
      <c r="E112" s="13">
        <v>44537</v>
      </c>
      <c r="F112" s="76" t="s">
        <v>411</v>
      </c>
      <c r="G112" s="13">
        <v>44542</v>
      </c>
      <c r="H112" s="77" t="s">
        <v>1796</v>
      </c>
      <c r="I112" s="16">
        <v>60</v>
      </c>
      <c r="J112" s="16">
        <v>44</v>
      </c>
      <c r="K112" s="16">
        <v>25</v>
      </c>
      <c r="L112" s="16">
        <v>10</v>
      </c>
      <c r="M112" s="81">
        <v>16.5</v>
      </c>
      <c r="N112" s="96">
        <v>17</v>
      </c>
      <c r="O112" s="64">
        <v>2530</v>
      </c>
      <c r="P112" s="65">
        <f>Table2245789101123456789101112131415161718192021[[#This Row],[PEMBULATAN]]*O112</f>
        <v>43010</v>
      </c>
    </row>
    <row r="113" spans="1:16" ht="26.25" customHeight="1" x14ac:dyDescent="0.2">
      <c r="A113" s="14"/>
      <c r="B113" s="75"/>
      <c r="C113" s="73" t="s">
        <v>1908</v>
      </c>
      <c r="D113" s="78" t="s">
        <v>126</v>
      </c>
      <c r="E113" s="13">
        <v>44537</v>
      </c>
      <c r="F113" s="76" t="s">
        <v>411</v>
      </c>
      <c r="G113" s="13">
        <v>44542</v>
      </c>
      <c r="H113" s="77" t="s">
        <v>1796</v>
      </c>
      <c r="I113" s="16">
        <v>67</v>
      </c>
      <c r="J113" s="16">
        <v>64</v>
      </c>
      <c r="K113" s="16">
        <v>17</v>
      </c>
      <c r="L113" s="16">
        <v>11</v>
      </c>
      <c r="M113" s="81">
        <v>18.224</v>
      </c>
      <c r="N113" s="96">
        <v>18.224</v>
      </c>
      <c r="O113" s="64">
        <v>2530</v>
      </c>
      <c r="P113" s="65">
        <f>Table2245789101123456789101112131415161718192021[[#This Row],[PEMBULATAN]]*O113</f>
        <v>46106.720000000001</v>
      </c>
    </row>
    <row r="114" spans="1:16" ht="26.25" customHeight="1" x14ac:dyDescent="0.2">
      <c r="A114" s="14"/>
      <c r="B114" s="75"/>
      <c r="C114" s="73" t="s">
        <v>1909</v>
      </c>
      <c r="D114" s="78" t="s">
        <v>126</v>
      </c>
      <c r="E114" s="13">
        <v>44537</v>
      </c>
      <c r="F114" s="76" t="s">
        <v>411</v>
      </c>
      <c r="G114" s="13">
        <v>44542</v>
      </c>
      <c r="H114" s="77" t="s">
        <v>1796</v>
      </c>
      <c r="I114" s="16">
        <v>96</v>
      </c>
      <c r="J114" s="16">
        <v>56</v>
      </c>
      <c r="K114" s="16">
        <v>31</v>
      </c>
      <c r="L114" s="16">
        <v>17</v>
      </c>
      <c r="M114" s="81">
        <v>41.664000000000001</v>
      </c>
      <c r="N114" s="96">
        <v>41.664000000000001</v>
      </c>
      <c r="O114" s="64">
        <v>2530</v>
      </c>
      <c r="P114" s="65">
        <f>Table2245789101123456789101112131415161718192021[[#This Row],[PEMBULATAN]]*O114</f>
        <v>105409.92</v>
      </c>
    </row>
    <row r="115" spans="1:16" ht="26.25" customHeight="1" x14ac:dyDescent="0.2">
      <c r="A115" s="14"/>
      <c r="B115" s="75"/>
      <c r="C115" s="73" t="s">
        <v>1910</v>
      </c>
      <c r="D115" s="78" t="s">
        <v>126</v>
      </c>
      <c r="E115" s="13">
        <v>44537</v>
      </c>
      <c r="F115" s="76" t="s">
        <v>411</v>
      </c>
      <c r="G115" s="13">
        <v>44542</v>
      </c>
      <c r="H115" s="77" t="s">
        <v>1796</v>
      </c>
      <c r="I115" s="16">
        <v>65</v>
      </c>
      <c r="J115" s="16">
        <v>58</v>
      </c>
      <c r="K115" s="16">
        <v>18</v>
      </c>
      <c r="L115" s="16">
        <v>9</v>
      </c>
      <c r="M115" s="81">
        <v>16.965</v>
      </c>
      <c r="N115" s="96">
        <v>16.965</v>
      </c>
      <c r="O115" s="64">
        <v>2530</v>
      </c>
      <c r="P115" s="65">
        <f>Table2245789101123456789101112131415161718192021[[#This Row],[PEMBULATAN]]*O115</f>
        <v>42921.45</v>
      </c>
    </row>
    <row r="116" spans="1:16" ht="26.25" customHeight="1" x14ac:dyDescent="0.2">
      <c r="A116" s="14"/>
      <c r="B116" s="75"/>
      <c r="C116" s="73" t="s">
        <v>1911</v>
      </c>
      <c r="D116" s="78" t="s">
        <v>126</v>
      </c>
      <c r="E116" s="13">
        <v>44537</v>
      </c>
      <c r="F116" s="76" t="s">
        <v>411</v>
      </c>
      <c r="G116" s="13">
        <v>44542</v>
      </c>
      <c r="H116" s="77" t="s">
        <v>1796</v>
      </c>
      <c r="I116" s="16">
        <v>82</v>
      </c>
      <c r="J116" s="16">
        <v>64</v>
      </c>
      <c r="K116" s="16">
        <v>14</v>
      </c>
      <c r="L116" s="16">
        <v>10</v>
      </c>
      <c r="M116" s="81">
        <v>18.367999999999999</v>
      </c>
      <c r="N116" s="96">
        <v>19</v>
      </c>
      <c r="O116" s="64">
        <v>2530</v>
      </c>
      <c r="P116" s="65">
        <f>Table2245789101123456789101112131415161718192021[[#This Row],[PEMBULATAN]]*O116</f>
        <v>48070</v>
      </c>
    </row>
    <row r="117" spans="1:16" ht="26.25" customHeight="1" x14ac:dyDescent="0.2">
      <c r="A117" s="14"/>
      <c r="B117" s="75"/>
      <c r="C117" s="73" t="s">
        <v>1912</v>
      </c>
      <c r="D117" s="78" t="s">
        <v>126</v>
      </c>
      <c r="E117" s="13">
        <v>44537</v>
      </c>
      <c r="F117" s="76" t="s">
        <v>411</v>
      </c>
      <c r="G117" s="13">
        <v>44542</v>
      </c>
      <c r="H117" s="77" t="s">
        <v>1796</v>
      </c>
      <c r="I117" s="16">
        <v>88</v>
      </c>
      <c r="J117" s="16">
        <v>62</v>
      </c>
      <c r="K117" s="16">
        <v>32</v>
      </c>
      <c r="L117" s="16">
        <v>23</v>
      </c>
      <c r="M117" s="81">
        <v>43.648000000000003</v>
      </c>
      <c r="N117" s="96">
        <v>43.648000000000003</v>
      </c>
      <c r="O117" s="64">
        <v>2530</v>
      </c>
      <c r="P117" s="65">
        <f>Table2245789101123456789101112131415161718192021[[#This Row],[PEMBULATAN]]*O117</f>
        <v>110429.44</v>
      </c>
    </row>
    <row r="118" spans="1:16" ht="26.25" customHeight="1" x14ac:dyDescent="0.2">
      <c r="A118" s="14"/>
      <c r="B118" s="75"/>
      <c r="C118" s="73" t="s">
        <v>1913</v>
      </c>
      <c r="D118" s="78" t="s">
        <v>126</v>
      </c>
      <c r="E118" s="13">
        <v>44537</v>
      </c>
      <c r="F118" s="76" t="s">
        <v>411</v>
      </c>
      <c r="G118" s="13">
        <v>44542</v>
      </c>
      <c r="H118" s="77" t="s">
        <v>1796</v>
      </c>
      <c r="I118" s="16">
        <v>94</v>
      </c>
      <c r="J118" s="16">
        <v>52</v>
      </c>
      <c r="K118" s="16">
        <v>35</v>
      </c>
      <c r="L118" s="16">
        <v>32</v>
      </c>
      <c r="M118" s="81">
        <v>42.77</v>
      </c>
      <c r="N118" s="96">
        <v>42.77</v>
      </c>
      <c r="O118" s="64">
        <v>2530</v>
      </c>
      <c r="P118" s="65">
        <f>Table2245789101123456789101112131415161718192021[[#This Row],[PEMBULATAN]]*O118</f>
        <v>108208.1</v>
      </c>
    </row>
    <row r="119" spans="1:16" ht="26.25" customHeight="1" x14ac:dyDescent="0.2">
      <c r="A119" s="14"/>
      <c r="B119" s="75"/>
      <c r="C119" s="73" t="s">
        <v>1914</v>
      </c>
      <c r="D119" s="78" t="s">
        <v>126</v>
      </c>
      <c r="E119" s="13">
        <v>44537</v>
      </c>
      <c r="F119" s="76" t="s">
        <v>411</v>
      </c>
      <c r="G119" s="13">
        <v>44542</v>
      </c>
      <c r="H119" s="77" t="s">
        <v>1796</v>
      </c>
      <c r="I119" s="16">
        <v>106</v>
      </c>
      <c r="J119" s="16">
        <v>55</v>
      </c>
      <c r="K119" s="16">
        <v>38</v>
      </c>
      <c r="L119" s="16">
        <v>18</v>
      </c>
      <c r="M119" s="81">
        <v>55.384999999999998</v>
      </c>
      <c r="N119" s="96">
        <v>56</v>
      </c>
      <c r="O119" s="64">
        <v>2530</v>
      </c>
      <c r="P119" s="65">
        <f>Table2245789101123456789101112131415161718192021[[#This Row],[PEMBULATAN]]*O119</f>
        <v>141680</v>
      </c>
    </row>
    <row r="120" spans="1:16" ht="26.25" customHeight="1" x14ac:dyDescent="0.2">
      <c r="A120" s="14"/>
      <c r="B120" s="75"/>
      <c r="C120" s="73" t="s">
        <v>1915</v>
      </c>
      <c r="D120" s="78" t="s">
        <v>126</v>
      </c>
      <c r="E120" s="13">
        <v>44537</v>
      </c>
      <c r="F120" s="76" t="s">
        <v>411</v>
      </c>
      <c r="G120" s="13">
        <v>44542</v>
      </c>
      <c r="H120" s="77" t="s">
        <v>1796</v>
      </c>
      <c r="I120" s="16">
        <v>94</v>
      </c>
      <c r="J120" s="16">
        <v>55</v>
      </c>
      <c r="K120" s="16">
        <v>29</v>
      </c>
      <c r="L120" s="16">
        <v>28</v>
      </c>
      <c r="M120" s="81">
        <v>37.482500000000002</v>
      </c>
      <c r="N120" s="96">
        <v>38</v>
      </c>
      <c r="O120" s="64">
        <v>2530</v>
      </c>
      <c r="P120" s="65">
        <f>Table2245789101123456789101112131415161718192021[[#This Row],[PEMBULATAN]]*O120</f>
        <v>96140</v>
      </c>
    </row>
    <row r="121" spans="1:16" ht="26.25" customHeight="1" x14ac:dyDescent="0.2">
      <c r="A121" s="14"/>
      <c r="B121" s="75"/>
      <c r="C121" s="73" t="s">
        <v>1916</v>
      </c>
      <c r="D121" s="78" t="s">
        <v>126</v>
      </c>
      <c r="E121" s="13">
        <v>44537</v>
      </c>
      <c r="F121" s="76" t="s">
        <v>411</v>
      </c>
      <c r="G121" s="13">
        <v>44542</v>
      </c>
      <c r="H121" s="77" t="s">
        <v>1796</v>
      </c>
      <c r="I121" s="16">
        <v>77</v>
      </c>
      <c r="J121" s="16">
        <v>54</v>
      </c>
      <c r="K121" s="16">
        <v>27</v>
      </c>
      <c r="L121" s="16">
        <v>14</v>
      </c>
      <c r="M121" s="81">
        <v>28.066500000000001</v>
      </c>
      <c r="N121" s="96">
        <v>28.066500000000001</v>
      </c>
      <c r="O121" s="64">
        <v>2530</v>
      </c>
      <c r="P121" s="65">
        <f>Table2245789101123456789101112131415161718192021[[#This Row],[PEMBULATAN]]*O121</f>
        <v>71008.24500000001</v>
      </c>
    </row>
    <row r="122" spans="1:16" ht="26.25" customHeight="1" x14ac:dyDescent="0.2">
      <c r="A122" s="14"/>
      <c r="B122" s="75"/>
      <c r="C122" s="73" t="s">
        <v>1917</v>
      </c>
      <c r="D122" s="78" t="s">
        <v>126</v>
      </c>
      <c r="E122" s="13">
        <v>44537</v>
      </c>
      <c r="F122" s="76" t="s">
        <v>411</v>
      </c>
      <c r="G122" s="13">
        <v>44542</v>
      </c>
      <c r="H122" s="77" t="s">
        <v>1796</v>
      </c>
      <c r="I122" s="16">
        <v>78</v>
      </c>
      <c r="J122" s="16">
        <v>48</v>
      </c>
      <c r="K122" s="16">
        <v>30</v>
      </c>
      <c r="L122" s="16">
        <v>13</v>
      </c>
      <c r="M122" s="81">
        <v>28.08</v>
      </c>
      <c r="N122" s="96">
        <v>28.08</v>
      </c>
      <c r="O122" s="64">
        <v>2530</v>
      </c>
      <c r="P122" s="65">
        <f>Table2245789101123456789101112131415161718192021[[#This Row],[PEMBULATAN]]*O122</f>
        <v>71042.399999999994</v>
      </c>
    </row>
    <row r="123" spans="1:16" ht="26.25" customHeight="1" x14ac:dyDescent="0.2">
      <c r="A123" s="14"/>
      <c r="B123" s="75"/>
      <c r="C123" s="73" t="s">
        <v>1918</v>
      </c>
      <c r="D123" s="78" t="s">
        <v>126</v>
      </c>
      <c r="E123" s="13">
        <v>44537</v>
      </c>
      <c r="F123" s="76" t="s">
        <v>411</v>
      </c>
      <c r="G123" s="13">
        <v>44542</v>
      </c>
      <c r="H123" s="77" t="s">
        <v>1796</v>
      </c>
      <c r="I123" s="16">
        <v>65</v>
      </c>
      <c r="J123" s="16">
        <v>47</v>
      </c>
      <c r="K123" s="16">
        <v>37</v>
      </c>
      <c r="L123" s="16">
        <v>26</v>
      </c>
      <c r="M123" s="81">
        <v>28.258749999999999</v>
      </c>
      <c r="N123" s="96">
        <v>28.258749999999999</v>
      </c>
      <c r="O123" s="64">
        <v>2530</v>
      </c>
      <c r="P123" s="65">
        <f>Table2245789101123456789101112131415161718192021[[#This Row],[PEMBULATAN]]*O123</f>
        <v>71494.637499999997</v>
      </c>
    </row>
    <row r="124" spans="1:16" ht="26.25" customHeight="1" x14ac:dyDescent="0.2">
      <c r="A124" s="14"/>
      <c r="B124" s="75"/>
      <c r="C124" s="73" t="s">
        <v>1919</v>
      </c>
      <c r="D124" s="78" t="s">
        <v>126</v>
      </c>
      <c r="E124" s="13">
        <v>44537</v>
      </c>
      <c r="F124" s="76" t="s">
        <v>411</v>
      </c>
      <c r="G124" s="13">
        <v>44542</v>
      </c>
      <c r="H124" s="77" t="s">
        <v>1796</v>
      </c>
      <c r="I124" s="16">
        <v>49</v>
      </c>
      <c r="J124" s="16">
        <v>30</v>
      </c>
      <c r="K124" s="16">
        <v>14</v>
      </c>
      <c r="L124" s="16">
        <v>1</v>
      </c>
      <c r="M124" s="81">
        <v>5.1449999999999996</v>
      </c>
      <c r="N124" s="96">
        <v>5.1449999999999996</v>
      </c>
      <c r="O124" s="64">
        <v>2530</v>
      </c>
      <c r="P124" s="65">
        <f>Table2245789101123456789101112131415161718192021[[#This Row],[PEMBULATAN]]*O124</f>
        <v>13016.849999999999</v>
      </c>
    </row>
    <row r="125" spans="1:16" ht="26.25" customHeight="1" x14ac:dyDescent="0.2">
      <c r="A125" s="14"/>
      <c r="B125" s="75"/>
      <c r="C125" s="73" t="s">
        <v>1920</v>
      </c>
      <c r="D125" s="78" t="s">
        <v>126</v>
      </c>
      <c r="E125" s="13">
        <v>44537</v>
      </c>
      <c r="F125" s="76" t="s">
        <v>411</v>
      </c>
      <c r="G125" s="13">
        <v>44542</v>
      </c>
      <c r="H125" s="77" t="s">
        <v>1796</v>
      </c>
      <c r="I125" s="16">
        <v>76</v>
      </c>
      <c r="J125" s="16">
        <v>55</v>
      </c>
      <c r="K125" s="16">
        <v>24</v>
      </c>
      <c r="L125" s="16">
        <v>7</v>
      </c>
      <c r="M125" s="81">
        <v>25.08</v>
      </c>
      <c r="N125" s="96">
        <v>25.08</v>
      </c>
      <c r="O125" s="64">
        <v>2530</v>
      </c>
      <c r="P125" s="65">
        <f>Table2245789101123456789101112131415161718192021[[#This Row],[PEMBULATAN]]*O125</f>
        <v>63452.399999999994</v>
      </c>
    </row>
    <row r="126" spans="1:16" ht="26.25" customHeight="1" x14ac:dyDescent="0.2">
      <c r="A126" s="14"/>
      <c r="B126" s="75"/>
      <c r="C126" s="73" t="s">
        <v>1921</v>
      </c>
      <c r="D126" s="78" t="s">
        <v>126</v>
      </c>
      <c r="E126" s="13">
        <v>44537</v>
      </c>
      <c r="F126" s="76" t="s">
        <v>411</v>
      </c>
      <c r="G126" s="13">
        <v>44542</v>
      </c>
      <c r="H126" s="77" t="s">
        <v>1796</v>
      </c>
      <c r="I126" s="16">
        <v>104</v>
      </c>
      <c r="J126" s="16">
        <v>50</v>
      </c>
      <c r="K126" s="16">
        <v>34</v>
      </c>
      <c r="L126" s="16">
        <v>29</v>
      </c>
      <c r="M126" s="81">
        <v>44.2</v>
      </c>
      <c r="N126" s="96">
        <v>44.2</v>
      </c>
      <c r="O126" s="64">
        <v>2530</v>
      </c>
      <c r="P126" s="65">
        <f>Table2245789101123456789101112131415161718192021[[#This Row],[PEMBULATAN]]*O126</f>
        <v>111826</v>
      </c>
    </row>
    <row r="127" spans="1:16" ht="26.25" customHeight="1" x14ac:dyDescent="0.2">
      <c r="A127" s="14"/>
      <c r="B127" s="75"/>
      <c r="C127" s="73" t="s">
        <v>1922</v>
      </c>
      <c r="D127" s="78" t="s">
        <v>126</v>
      </c>
      <c r="E127" s="13">
        <v>44537</v>
      </c>
      <c r="F127" s="76" t="s">
        <v>411</v>
      </c>
      <c r="G127" s="13">
        <v>44542</v>
      </c>
      <c r="H127" s="77" t="s">
        <v>1796</v>
      </c>
      <c r="I127" s="16">
        <v>103</v>
      </c>
      <c r="J127" s="16">
        <v>55</v>
      </c>
      <c r="K127" s="16">
        <v>30</v>
      </c>
      <c r="L127" s="16">
        <v>17</v>
      </c>
      <c r="M127" s="81">
        <v>42.487499999999997</v>
      </c>
      <c r="N127" s="96">
        <v>43</v>
      </c>
      <c r="O127" s="64">
        <v>2530</v>
      </c>
      <c r="P127" s="65">
        <f>Table2245789101123456789101112131415161718192021[[#This Row],[PEMBULATAN]]*O127</f>
        <v>108790</v>
      </c>
    </row>
    <row r="128" spans="1:16" ht="26.25" customHeight="1" x14ac:dyDescent="0.2">
      <c r="A128" s="14"/>
      <c r="B128" s="75"/>
      <c r="C128" s="73" t="s">
        <v>1923</v>
      </c>
      <c r="D128" s="78" t="s">
        <v>126</v>
      </c>
      <c r="E128" s="13">
        <v>44537</v>
      </c>
      <c r="F128" s="76" t="s">
        <v>411</v>
      </c>
      <c r="G128" s="13">
        <v>44542</v>
      </c>
      <c r="H128" s="77" t="s">
        <v>1796</v>
      </c>
      <c r="I128" s="16">
        <v>80</v>
      </c>
      <c r="J128" s="16">
        <v>65</v>
      </c>
      <c r="K128" s="16">
        <v>22</v>
      </c>
      <c r="L128" s="16">
        <v>9</v>
      </c>
      <c r="M128" s="81">
        <v>28.6</v>
      </c>
      <c r="N128" s="96">
        <v>28.6</v>
      </c>
      <c r="O128" s="64">
        <v>2530</v>
      </c>
      <c r="P128" s="65">
        <f>Table2245789101123456789101112131415161718192021[[#This Row],[PEMBULATAN]]*O128</f>
        <v>72358</v>
      </c>
    </row>
    <row r="129" spans="1:16" ht="26.25" customHeight="1" x14ac:dyDescent="0.2">
      <c r="A129" s="14"/>
      <c r="B129" s="75"/>
      <c r="C129" s="73" t="s">
        <v>1924</v>
      </c>
      <c r="D129" s="78" t="s">
        <v>126</v>
      </c>
      <c r="E129" s="13">
        <v>44537</v>
      </c>
      <c r="F129" s="76" t="s">
        <v>411</v>
      </c>
      <c r="G129" s="13">
        <v>44542</v>
      </c>
      <c r="H129" s="77" t="s">
        <v>1796</v>
      </c>
      <c r="I129" s="16">
        <v>95</v>
      </c>
      <c r="J129" s="16">
        <v>55</v>
      </c>
      <c r="K129" s="16">
        <v>35</v>
      </c>
      <c r="L129" s="16">
        <v>20</v>
      </c>
      <c r="M129" s="81">
        <v>45.71875</v>
      </c>
      <c r="N129" s="96">
        <v>45.71875</v>
      </c>
      <c r="O129" s="64">
        <v>2530</v>
      </c>
      <c r="P129" s="65">
        <f>Table2245789101123456789101112131415161718192021[[#This Row],[PEMBULATAN]]*O129</f>
        <v>115668.4375</v>
      </c>
    </row>
    <row r="130" spans="1:16" ht="26.25" customHeight="1" x14ac:dyDescent="0.2">
      <c r="A130" s="14"/>
      <c r="B130" s="75"/>
      <c r="C130" s="73" t="s">
        <v>1925</v>
      </c>
      <c r="D130" s="78" t="s">
        <v>126</v>
      </c>
      <c r="E130" s="13">
        <v>44537</v>
      </c>
      <c r="F130" s="76" t="s">
        <v>411</v>
      </c>
      <c r="G130" s="13">
        <v>44542</v>
      </c>
      <c r="H130" s="77" t="s">
        <v>1796</v>
      </c>
      <c r="I130" s="16">
        <v>94</v>
      </c>
      <c r="J130" s="16">
        <v>37</v>
      </c>
      <c r="K130" s="16">
        <v>8</v>
      </c>
      <c r="L130" s="16">
        <v>2</v>
      </c>
      <c r="M130" s="81">
        <v>6.9560000000000004</v>
      </c>
      <c r="N130" s="96">
        <v>6.9560000000000004</v>
      </c>
      <c r="O130" s="64">
        <v>2530</v>
      </c>
      <c r="P130" s="65">
        <f>Table2245789101123456789101112131415161718192021[[#This Row],[PEMBULATAN]]*O130</f>
        <v>17598.68</v>
      </c>
    </row>
    <row r="131" spans="1:16" ht="26.25" customHeight="1" x14ac:dyDescent="0.2">
      <c r="A131" s="14"/>
      <c r="B131" s="75"/>
      <c r="C131" s="73" t="s">
        <v>1926</v>
      </c>
      <c r="D131" s="78" t="s">
        <v>126</v>
      </c>
      <c r="E131" s="13">
        <v>44537</v>
      </c>
      <c r="F131" s="76" t="s">
        <v>411</v>
      </c>
      <c r="G131" s="13">
        <v>44542</v>
      </c>
      <c r="H131" s="77" t="s">
        <v>1796</v>
      </c>
      <c r="I131" s="16">
        <v>60</v>
      </c>
      <c r="J131" s="16">
        <v>45</v>
      </c>
      <c r="K131" s="16">
        <v>24</v>
      </c>
      <c r="L131" s="16">
        <v>4</v>
      </c>
      <c r="M131" s="81">
        <v>16.2</v>
      </c>
      <c r="N131" s="96">
        <v>16.2</v>
      </c>
      <c r="O131" s="64">
        <v>2530</v>
      </c>
      <c r="P131" s="65">
        <f>Table2245789101123456789101112131415161718192021[[#This Row],[PEMBULATAN]]*O131</f>
        <v>40986</v>
      </c>
    </row>
    <row r="132" spans="1:16" ht="26.25" customHeight="1" x14ac:dyDescent="0.2">
      <c r="A132" s="14"/>
      <c r="B132" s="75"/>
      <c r="C132" s="73" t="s">
        <v>1927</v>
      </c>
      <c r="D132" s="78" t="s">
        <v>126</v>
      </c>
      <c r="E132" s="13">
        <v>44537</v>
      </c>
      <c r="F132" s="76" t="s">
        <v>411</v>
      </c>
      <c r="G132" s="13">
        <v>44542</v>
      </c>
      <c r="H132" s="77" t="s">
        <v>1796</v>
      </c>
      <c r="I132" s="16">
        <v>52</v>
      </c>
      <c r="J132" s="16">
        <v>40</v>
      </c>
      <c r="K132" s="16">
        <v>17</v>
      </c>
      <c r="L132" s="16">
        <v>2</v>
      </c>
      <c r="M132" s="81">
        <v>8.84</v>
      </c>
      <c r="N132" s="96">
        <v>8.84</v>
      </c>
      <c r="O132" s="64">
        <v>2530</v>
      </c>
      <c r="P132" s="65">
        <f>Table2245789101123456789101112131415161718192021[[#This Row],[PEMBULATAN]]*O132</f>
        <v>22365.200000000001</v>
      </c>
    </row>
    <row r="133" spans="1:16" ht="26.25" customHeight="1" x14ac:dyDescent="0.2">
      <c r="A133" s="14"/>
      <c r="B133" s="75"/>
      <c r="C133" s="73" t="s">
        <v>1928</v>
      </c>
      <c r="D133" s="78" t="s">
        <v>126</v>
      </c>
      <c r="E133" s="13">
        <v>44537</v>
      </c>
      <c r="F133" s="76" t="s">
        <v>411</v>
      </c>
      <c r="G133" s="13">
        <v>44542</v>
      </c>
      <c r="H133" s="77" t="s">
        <v>1796</v>
      </c>
      <c r="I133" s="16">
        <v>92</v>
      </c>
      <c r="J133" s="16">
        <v>44</v>
      </c>
      <c r="K133" s="16">
        <v>6</v>
      </c>
      <c r="L133" s="16">
        <v>4</v>
      </c>
      <c r="M133" s="81">
        <v>6.0720000000000001</v>
      </c>
      <c r="N133" s="96">
        <v>6.0720000000000001</v>
      </c>
      <c r="O133" s="64">
        <v>2530</v>
      </c>
      <c r="P133" s="65">
        <f>Table2245789101123456789101112131415161718192021[[#This Row],[PEMBULATAN]]*O133</f>
        <v>15362.16</v>
      </c>
    </row>
    <row r="134" spans="1:16" ht="26.25" customHeight="1" x14ac:dyDescent="0.2">
      <c r="A134" s="14"/>
      <c r="B134" s="75"/>
      <c r="C134" s="73" t="s">
        <v>1929</v>
      </c>
      <c r="D134" s="78" t="s">
        <v>126</v>
      </c>
      <c r="E134" s="13">
        <v>44537</v>
      </c>
      <c r="F134" s="76" t="s">
        <v>411</v>
      </c>
      <c r="G134" s="13">
        <v>44542</v>
      </c>
      <c r="H134" s="77" t="s">
        <v>1796</v>
      </c>
      <c r="I134" s="16">
        <v>80</v>
      </c>
      <c r="J134" s="16">
        <v>60</v>
      </c>
      <c r="K134" s="16">
        <v>24</v>
      </c>
      <c r="L134" s="16">
        <v>19</v>
      </c>
      <c r="M134" s="81">
        <v>28.8</v>
      </c>
      <c r="N134" s="96">
        <v>28.8</v>
      </c>
      <c r="O134" s="64">
        <v>2530</v>
      </c>
      <c r="P134" s="65">
        <f>Table2245789101123456789101112131415161718192021[[#This Row],[PEMBULATAN]]*O134</f>
        <v>72864</v>
      </c>
    </row>
    <row r="135" spans="1:16" ht="26.25" customHeight="1" x14ac:dyDescent="0.2">
      <c r="A135" s="14"/>
      <c r="B135" s="75"/>
      <c r="C135" s="73" t="s">
        <v>1930</v>
      </c>
      <c r="D135" s="78" t="s">
        <v>126</v>
      </c>
      <c r="E135" s="13">
        <v>44537</v>
      </c>
      <c r="F135" s="76" t="s">
        <v>411</v>
      </c>
      <c r="G135" s="13">
        <v>44542</v>
      </c>
      <c r="H135" s="77" t="s">
        <v>1796</v>
      </c>
      <c r="I135" s="16">
        <v>100</v>
      </c>
      <c r="J135" s="16">
        <v>54</v>
      </c>
      <c r="K135" s="16">
        <v>31</v>
      </c>
      <c r="L135" s="16">
        <v>21</v>
      </c>
      <c r="M135" s="81">
        <v>41.85</v>
      </c>
      <c r="N135" s="96">
        <v>41.85</v>
      </c>
      <c r="O135" s="64">
        <v>2530</v>
      </c>
      <c r="P135" s="65">
        <f>Table2245789101123456789101112131415161718192021[[#This Row],[PEMBULATAN]]*O135</f>
        <v>105880.5</v>
      </c>
    </row>
    <row r="136" spans="1:16" ht="26.25" customHeight="1" x14ac:dyDescent="0.2">
      <c r="A136" s="14"/>
      <c r="B136" s="75"/>
      <c r="C136" s="73" t="s">
        <v>1931</v>
      </c>
      <c r="D136" s="78" t="s">
        <v>126</v>
      </c>
      <c r="E136" s="13">
        <v>44537</v>
      </c>
      <c r="F136" s="76" t="s">
        <v>411</v>
      </c>
      <c r="G136" s="13">
        <v>44542</v>
      </c>
      <c r="H136" s="77" t="s">
        <v>1796</v>
      </c>
      <c r="I136" s="16">
        <v>55</v>
      </c>
      <c r="J136" s="16">
        <v>55</v>
      </c>
      <c r="K136" s="16">
        <v>15</v>
      </c>
      <c r="L136" s="16">
        <v>3</v>
      </c>
      <c r="M136" s="81">
        <v>11.34375</v>
      </c>
      <c r="N136" s="96">
        <v>12</v>
      </c>
      <c r="O136" s="64">
        <v>2530</v>
      </c>
      <c r="P136" s="65">
        <f>Table2245789101123456789101112131415161718192021[[#This Row],[PEMBULATAN]]*O136</f>
        <v>30360</v>
      </c>
    </row>
    <row r="137" spans="1:16" ht="26.25" customHeight="1" x14ac:dyDescent="0.2">
      <c r="A137" s="14"/>
      <c r="B137" s="75"/>
      <c r="C137" s="73" t="s">
        <v>1932</v>
      </c>
      <c r="D137" s="78" t="s">
        <v>126</v>
      </c>
      <c r="E137" s="13">
        <v>44537</v>
      </c>
      <c r="F137" s="76" t="s">
        <v>411</v>
      </c>
      <c r="G137" s="13">
        <v>44542</v>
      </c>
      <c r="H137" s="77" t="s">
        <v>1796</v>
      </c>
      <c r="I137" s="16">
        <v>62</v>
      </c>
      <c r="J137" s="16">
        <v>28</v>
      </c>
      <c r="K137" s="16">
        <v>15</v>
      </c>
      <c r="L137" s="16">
        <v>3</v>
      </c>
      <c r="M137" s="81">
        <v>6.51</v>
      </c>
      <c r="N137" s="96">
        <v>6.51</v>
      </c>
      <c r="O137" s="64">
        <v>2530</v>
      </c>
      <c r="P137" s="65">
        <f>Table2245789101123456789101112131415161718192021[[#This Row],[PEMBULATAN]]*O137</f>
        <v>16470.3</v>
      </c>
    </row>
    <row r="138" spans="1:16" ht="26.25" customHeight="1" x14ac:dyDescent="0.2">
      <c r="A138" s="14"/>
      <c r="B138" s="75"/>
      <c r="C138" s="73" t="s">
        <v>1933</v>
      </c>
      <c r="D138" s="78" t="s">
        <v>126</v>
      </c>
      <c r="E138" s="13">
        <v>44537</v>
      </c>
      <c r="F138" s="76" t="s">
        <v>411</v>
      </c>
      <c r="G138" s="13">
        <v>44542</v>
      </c>
      <c r="H138" s="77" t="s">
        <v>1796</v>
      </c>
      <c r="I138" s="16">
        <v>150</v>
      </c>
      <c r="J138" s="16">
        <v>29</v>
      </c>
      <c r="K138" s="16">
        <v>15</v>
      </c>
      <c r="L138" s="16">
        <v>3</v>
      </c>
      <c r="M138" s="81">
        <v>16.3125</v>
      </c>
      <c r="N138" s="96">
        <v>17</v>
      </c>
      <c r="O138" s="64">
        <v>2530</v>
      </c>
      <c r="P138" s="65">
        <f>Table2245789101123456789101112131415161718192021[[#This Row],[PEMBULATAN]]*O138</f>
        <v>43010</v>
      </c>
    </row>
    <row r="139" spans="1:16" ht="26.25" customHeight="1" x14ac:dyDescent="0.2">
      <c r="A139" s="14"/>
      <c r="B139" s="75"/>
      <c r="C139" s="73" t="s">
        <v>1934</v>
      </c>
      <c r="D139" s="78" t="s">
        <v>126</v>
      </c>
      <c r="E139" s="13">
        <v>44537</v>
      </c>
      <c r="F139" s="76" t="s">
        <v>411</v>
      </c>
      <c r="G139" s="13">
        <v>44542</v>
      </c>
      <c r="H139" s="77" t="s">
        <v>1796</v>
      </c>
      <c r="I139" s="16">
        <v>84</v>
      </c>
      <c r="J139" s="16">
        <v>67</v>
      </c>
      <c r="K139" s="16">
        <v>26</v>
      </c>
      <c r="L139" s="16">
        <v>13</v>
      </c>
      <c r="M139" s="81">
        <v>36.582000000000001</v>
      </c>
      <c r="N139" s="96">
        <v>36.582000000000001</v>
      </c>
      <c r="O139" s="64">
        <v>2530</v>
      </c>
      <c r="P139" s="65">
        <f>Table2245789101123456789101112131415161718192021[[#This Row],[PEMBULATAN]]*O139</f>
        <v>92552.46</v>
      </c>
    </row>
    <row r="140" spans="1:16" ht="26.25" customHeight="1" x14ac:dyDescent="0.2">
      <c r="A140" s="14"/>
      <c r="B140" s="75"/>
      <c r="C140" s="73" t="s">
        <v>1935</v>
      </c>
      <c r="D140" s="78" t="s">
        <v>126</v>
      </c>
      <c r="E140" s="13">
        <v>44537</v>
      </c>
      <c r="F140" s="76" t="s">
        <v>411</v>
      </c>
      <c r="G140" s="13">
        <v>44542</v>
      </c>
      <c r="H140" s="77" t="s">
        <v>1796</v>
      </c>
      <c r="I140" s="16">
        <v>80</v>
      </c>
      <c r="J140" s="16">
        <v>62</v>
      </c>
      <c r="K140" s="16">
        <v>25</v>
      </c>
      <c r="L140" s="16">
        <v>6</v>
      </c>
      <c r="M140" s="81">
        <v>31</v>
      </c>
      <c r="N140" s="96">
        <v>31</v>
      </c>
      <c r="O140" s="64">
        <v>2530</v>
      </c>
      <c r="P140" s="65">
        <f>Table2245789101123456789101112131415161718192021[[#This Row],[PEMBULATAN]]*O140</f>
        <v>78430</v>
      </c>
    </row>
    <row r="141" spans="1:16" ht="26.25" customHeight="1" x14ac:dyDescent="0.2">
      <c r="A141" s="14"/>
      <c r="B141" s="75"/>
      <c r="C141" s="73" t="s">
        <v>1936</v>
      </c>
      <c r="D141" s="78" t="s">
        <v>126</v>
      </c>
      <c r="E141" s="13">
        <v>44537</v>
      </c>
      <c r="F141" s="76" t="s">
        <v>411</v>
      </c>
      <c r="G141" s="13">
        <v>44542</v>
      </c>
      <c r="H141" s="77" t="s">
        <v>1796</v>
      </c>
      <c r="I141" s="16">
        <v>105</v>
      </c>
      <c r="J141" s="16">
        <v>62</v>
      </c>
      <c r="K141" s="16">
        <v>32</v>
      </c>
      <c r="L141" s="16">
        <v>7</v>
      </c>
      <c r="M141" s="81">
        <v>52.08</v>
      </c>
      <c r="N141" s="96">
        <v>52.08</v>
      </c>
      <c r="O141" s="64">
        <v>2530</v>
      </c>
      <c r="P141" s="65">
        <f>Table2245789101123456789101112131415161718192021[[#This Row],[PEMBULATAN]]*O141</f>
        <v>131762.4</v>
      </c>
    </row>
    <row r="142" spans="1:16" ht="26.25" customHeight="1" x14ac:dyDescent="0.2">
      <c r="A142" s="14"/>
      <c r="B142" s="75"/>
      <c r="C142" s="73" t="s">
        <v>1937</v>
      </c>
      <c r="D142" s="78" t="s">
        <v>126</v>
      </c>
      <c r="E142" s="13">
        <v>44537</v>
      </c>
      <c r="F142" s="76" t="s">
        <v>411</v>
      </c>
      <c r="G142" s="13">
        <v>44542</v>
      </c>
      <c r="H142" s="77" t="s">
        <v>1796</v>
      </c>
      <c r="I142" s="16">
        <v>92</v>
      </c>
      <c r="J142" s="16">
        <v>62</v>
      </c>
      <c r="K142" s="16">
        <v>33</v>
      </c>
      <c r="L142" s="16">
        <v>31</v>
      </c>
      <c r="M142" s="81">
        <v>47.058</v>
      </c>
      <c r="N142" s="96">
        <v>47.058</v>
      </c>
      <c r="O142" s="64">
        <v>2530</v>
      </c>
      <c r="P142" s="65">
        <f>Table2245789101123456789101112131415161718192021[[#This Row],[PEMBULATAN]]*O142</f>
        <v>119056.74</v>
      </c>
    </row>
    <row r="143" spans="1:16" ht="26.25" customHeight="1" x14ac:dyDescent="0.2">
      <c r="A143" s="14"/>
      <c r="B143" s="75"/>
      <c r="C143" s="73" t="s">
        <v>1938</v>
      </c>
      <c r="D143" s="78" t="s">
        <v>126</v>
      </c>
      <c r="E143" s="13">
        <v>44537</v>
      </c>
      <c r="F143" s="76" t="s">
        <v>411</v>
      </c>
      <c r="G143" s="13">
        <v>44542</v>
      </c>
      <c r="H143" s="77" t="s">
        <v>1796</v>
      </c>
      <c r="I143" s="16">
        <v>57</v>
      </c>
      <c r="J143" s="16">
        <v>37</v>
      </c>
      <c r="K143" s="16">
        <v>20</v>
      </c>
      <c r="L143" s="16">
        <v>13</v>
      </c>
      <c r="M143" s="81">
        <v>10.545</v>
      </c>
      <c r="N143" s="96">
        <v>13</v>
      </c>
      <c r="O143" s="64">
        <v>2530</v>
      </c>
      <c r="P143" s="65">
        <f>Table2245789101123456789101112131415161718192021[[#This Row],[PEMBULATAN]]*O143</f>
        <v>32890</v>
      </c>
    </row>
    <row r="144" spans="1:16" ht="26.25" customHeight="1" x14ac:dyDescent="0.2">
      <c r="A144" s="14"/>
      <c r="B144" s="75"/>
      <c r="C144" s="73" t="s">
        <v>1939</v>
      </c>
      <c r="D144" s="78" t="s">
        <v>126</v>
      </c>
      <c r="E144" s="13">
        <v>44537</v>
      </c>
      <c r="F144" s="76" t="s">
        <v>411</v>
      </c>
      <c r="G144" s="13">
        <v>44542</v>
      </c>
      <c r="H144" s="77" t="s">
        <v>1796</v>
      </c>
      <c r="I144" s="16">
        <v>48</v>
      </c>
      <c r="J144" s="16">
        <v>27</v>
      </c>
      <c r="K144" s="16">
        <v>27</v>
      </c>
      <c r="L144" s="16">
        <v>2</v>
      </c>
      <c r="M144" s="81">
        <v>8.7479999999999993</v>
      </c>
      <c r="N144" s="96">
        <v>8.7479999999999993</v>
      </c>
      <c r="O144" s="64">
        <v>2530</v>
      </c>
      <c r="P144" s="65">
        <f>Table2245789101123456789101112131415161718192021[[#This Row],[PEMBULATAN]]*O144</f>
        <v>22132.44</v>
      </c>
    </row>
    <row r="145" spans="1:16" ht="26.25" customHeight="1" x14ac:dyDescent="0.2">
      <c r="A145" s="14"/>
      <c r="B145" s="75"/>
      <c r="C145" s="73" t="s">
        <v>1940</v>
      </c>
      <c r="D145" s="78" t="s">
        <v>126</v>
      </c>
      <c r="E145" s="13">
        <v>44537</v>
      </c>
      <c r="F145" s="76" t="s">
        <v>411</v>
      </c>
      <c r="G145" s="13">
        <v>44542</v>
      </c>
      <c r="H145" s="77" t="s">
        <v>1796</v>
      </c>
      <c r="I145" s="16">
        <v>70</v>
      </c>
      <c r="J145" s="16">
        <v>45</v>
      </c>
      <c r="K145" s="16">
        <v>35</v>
      </c>
      <c r="L145" s="16">
        <v>7</v>
      </c>
      <c r="M145" s="81">
        <v>27.5625</v>
      </c>
      <c r="N145" s="96">
        <v>27.5625</v>
      </c>
      <c r="O145" s="64">
        <v>2530</v>
      </c>
      <c r="P145" s="65">
        <f>Table2245789101123456789101112131415161718192021[[#This Row],[PEMBULATAN]]*O145</f>
        <v>69733.125</v>
      </c>
    </row>
    <row r="146" spans="1:16" ht="26.25" customHeight="1" x14ac:dyDescent="0.2">
      <c r="A146" s="14"/>
      <c r="B146" s="75"/>
      <c r="C146" s="73" t="s">
        <v>1941</v>
      </c>
      <c r="D146" s="78" t="s">
        <v>126</v>
      </c>
      <c r="E146" s="13">
        <v>44537</v>
      </c>
      <c r="F146" s="76" t="s">
        <v>411</v>
      </c>
      <c r="G146" s="13">
        <v>44542</v>
      </c>
      <c r="H146" s="77" t="s">
        <v>1796</v>
      </c>
      <c r="I146" s="16">
        <v>87</v>
      </c>
      <c r="J146" s="16">
        <v>47</v>
      </c>
      <c r="K146" s="16">
        <v>27</v>
      </c>
      <c r="L146" s="16">
        <v>14</v>
      </c>
      <c r="M146" s="81">
        <v>27.600750000000001</v>
      </c>
      <c r="N146" s="96">
        <v>27.600750000000001</v>
      </c>
      <c r="O146" s="64">
        <v>2530</v>
      </c>
      <c r="P146" s="65">
        <f>Table2245789101123456789101112131415161718192021[[#This Row],[PEMBULATAN]]*O146</f>
        <v>69829.897500000006</v>
      </c>
    </row>
    <row r="147" spans="1:16" ht="26.25" customHeight="1" x14ac:dyDescent="0.2">
      <c r="A147" s="14"/>
      <c r="B147" s="75"/>
      <c r="C147" s="73" t="s">
        <v>1942</v>
      </c>
      <c r="D147" s="78" t="s">
        <v>126</v>
      </c>
      <c r="E147" s="13">
        <v>44537</v>
      </c>
      <c r="F147" s="76" t="s">
        <v>411</v>
      </c>
      <c r="G147" s="13">
        <v>44542</v>
      </c>
      <c r="H147" s="77" t="s">
        <v>1796</v>
      </c>
      <c r="I147" s="16">
        <v>64</v>
      </c>
      <c r="J147" s="16">
        <v>35</v>
      </c>
      <c r="K147" s="16">
        <v>15</v>
      </c>
      <c r="L147" s="16">
        <v>4</v>
      </c>
      <c r="M147" s="81">
        <v>8.4</v>
      </c>
      <c r="N147" s="96">
        <v>9</v>
      </c>
      <c r="O147" s="64">
        <v>2530</v>
      </c>
      <c r="P147" s="65">
        <f>Table2245789101123456789101112131415161718192021[[#This Row],[PEMBULATAN]]*O147</f>
        <v>22770</v>
      </c>
    </row>
    <row r="148" spans="1:16" ht="26.25" customHeight="1" x14ac:dyDescent="0.2">
      <c r="A148" s="14"/>
      <c r="B148" s="75"/>
      <c r="C148" s="73" t="s">
        <v>1943</v>
      </c>
      <c r="D148" s="78" t="s">
        <v>126</v>
      </c>
      <c r="E148" s="13">
        <v>44537</v>
      </c>
      <c r="F148" s="76" t="s">
        <v>411</v>
      </c>
      <c r="G148" s="13">
        <v>44542</v>
      </c>
      <c r="H148" s="77" t="s">
        <v>1796</v>
      </c>
      <c r="I148" s="16">
        <v>82</v>
      </c>
      <c r="J148" s="16">
        <v>58</v>
      </c>
      <c r="K148" s="16">
        <v>33</v>
      </c>
      <c r="L148" s="16">
        <v>17</v>
      </c>
      <c r="M148" s="81">
        <v>39.237000000000002</v>
      </c>
      <c r="N148" s="96">
        <v>39.237000000000002</v>
      </c>
      <c r="O148" s="64">
        <v>2530</v>
      </c>
      <c r="P148" s="65">
        <f>Table2245789101123456789101112131415161718192021[[#This Row],[PEMBULATAN]]*O148</f>
        <v>99269.61</v>
      </c>
    </row>
    <row r="149" spans="1:16" ht="26.25" customHeight="1" x14ac:dyDescent="0.2">
      <c r="A149" s="14"/>
      <c r="B149" s="75"/>
      <c r="C149" s="73" t="s">
        <v>1944</v>
      </c>
      <c r="D149" s="78" t="s">
        <v>126</v>
      </c>
      <c r="E149" s="13">
        <v>44537</v>
      </c>
      <c r="F149" s="76" t="s">
        <v>411</v>
      </c>
      <c r="G149" s="13">
        <v>44542</v>
      </c>
      <c r="H149" s="77" t="s">
        <v>1796</v>
      </c>
      <c r="I149" s="16">
        <v>85</v>
      </c>
      <c r="J149" s="16">
        <v>50</v>
      </c>
      <c r="K149" s="16">
        <v>35</v>
      </c>
      <c r="L149" s="16">
        <v>26</v>
      </c>
      <c r="M149" s="81">
        <v>37.1875</v>
      </c>
      <c r="N149" s="96">
        <v>37.1875</v>
      </c>
      <c r="O149" s="64">
        <v>2530</v>
      </c>
      <c r="P149" s="65">
        <f>Table2245789101123456789101112131415161718192021[[#This Row],[PEMBULATAN]]*O149</f>
        <v>94084.375</v>
      </c>
    </row>
    <row r="150" spans="1:16" ht="26.25" customHeight="1" x14ac:dyDescent="0.2">
      <c r="A150" s="14"/>
      <c r="B150" s="75"/>
      <c r="C150" s="73" t="s">
        <v>1945</v>
      </c>
      <c r="D150" s="78" t="s">
        <v>126</v>
      </c>
      <c r="E150" s="13">
        <v>44537</v>
      </c>
      <c r="F150" s="76" t="s">
        <v>411</v>
      </c>
      <c r="G150" s="13">
        <v>44542</v>
      </c>
      <c r="H150" s="77" t="s">
        <v>1796</v>
      </c>
      <c r="I150" s="16">
        <v>94</v>
      </c>
      <c r="J150" s="16">
        <v>54</v>
      </c>
      <c r="K150" s="16">
        <v>38</v>
      </c>
      <c r="L150" s="16">
        <v>26</v>
      </c>
      <c r="M150" s="81">
        <v>48.222000000000001</v>
      </c>
      <c r="N150" s="96">
        <v>48.222000000000001</v>
      </c>
      <c r="O150" s="64">
        <v>2530</v>
      </c>
      <c r="P150" s="65">
        <f>Table2245789101123456789101112131415161718192021[[#This Row],[PEMBULATAN]]*O150</f>
        <v>122001.66</v>
      </c>
    </row>
    <row r="151" spans="1:16" ht="26.25" customHeight="1" x14ac:dyDescent="0.2">
      <c r="A151" s="14"/>
      <c r="B151" s="75"/>
      <c r="C151" s="73" t="s">
        <v>1946</v>
      </c>
      <c r="D151" s="78" t="s">
        <v>126</v>
      </c>
      <c r="E151" s="13">
        <v>44537</v>
      </c>
      <c r="F151" s="76" t="s">
        <v>411</v>
      </c>
      <c r="G151" s="13">
        <v>44542</v>
      </c>
      <c r="H151" s="77" t="s">
        <v>1796</v>
      </c>
      <c r="I151" s="16">
        <v>90</v>
      </c>
      <c r="J151" s="16">
        <v>45</v>
      </c>
      <c r="K151" s="16">
        <v>40</v>
      </c>
      <c r="L151" s="16">
        <v>20</v>
      </c>
      <c r="M151" s="81">
        <v>40.5</v>
      </c>
      <c r="N151" s="96">
        <v>41</v>
      </c>
      <c r="O151" s="64">
        <v>2530</v>
      </c>
      <c r="P151" s="65">
        <f>Table2245789101123456789101112131415161718192021[[#This Row],[PEMBULATAN]]*O151</f>
        <v>103730</v>
      </c>
    </row>
    <row r="152" spans="1:16" ht="26.25" customHeight="1" x14ac:dyDescent="0.2">
      <c r="A152" s="14"/>
      <c r="B152" s="75"/>
      <c r="C152" s="73" t="s">
        <v>1947</v>
      </c>
      <c r="D152" s="78" t="s">
        <v>126</v>
      </c>
      <c r="E152" s="13">
        <v>44537</v>
      </c>
      <c r="F152" s="76" t="s">
        <v>411</v>
      </c>
      <c r="G152" s="13">
        <v>44542</v>
      </c>
      <c r="H152" s="77" t="s">
        <v>1796</v>
      </c>
      <c r="I152" s="16">
        <v>90</v>
      </c>
      <c r="J152" s="16">
        <v>62</v>
      </c>
      <c r="K152" s="16">
        <v>32</v>
      </c>
      <c r="L152" s="16">
        <v>21</v>
      </c>
      <c r="M152" s="81">
        <v>44.64</v>
      </c>
      <c r="N152" s="96">
        <v>44.64</v>
      </c>
      <c r="O152" s="64">
        <v>2530</v>
      </c>
      <c r="P152" s="65">
        <f>Table2245789101123456789101112131415161718192021[[#This Row],[PEMBULATAN]]*O152</f>
        <v>112939.2</v>
      </c>
    </row>
    <row r="153" spans="1:16" ht="26.25" customHeight="1" x14ac:dyDescent="0.2">
      <c r="A153" s="14"/>
      <c r="B153" s="75"/>
      <c r="C153" s="73" t="s">
        <v>1948</v>
      </c>
      <c r="D153" s="78" t="s">
        <v>126</v>
      </c>
      <c r="E153" s="13">
        <v>44537</v>
      </c>
      <c r="F153" s="76" t="s">
        <v>411</v>
      </c>
      <c r="G153" s="13">
        <v>44542</v>
      </c>
      <c r="H153" s="77" t="s">
        <v>1796</v>
      </c>
      <c r="I153" s="16">
        <v>87</v>
      </c>
      <c r="J153" s="16">
        <v>56</v>
      </c>
      <c r="K153" s="16">
        <v>24</v>
      </c>
      <c r="L153" s="16">
        <v>10</v>
      </c>
      <c r="M153" s="81">
        <v>29.231999999999999</v>
      </c>
      <c r="N153" s="96">
        <v>29.231999999999999</v>
      </c>
      <c r="O153" s="64">
        <v>2530</v>
      </c>
      <c r="P153" s="65">
        <f>Table2245789101123456789101112131415161718192021[[#This Row],[PEMBULATAN]]*O153</f>
        <v>73956.959999999992</v>
      </c>
    </row>
    <row r="154" spans="1:16" ht="26.25" customHeight="1" x14ac:dyDescent="0.2">
      <c r="A154" s="14"/>
      <c r="B154" s="75"/>
      <c r="C154" s="73" t="s">
        <v>1949</v>
      </c>
      <c r="D154" s="78" t="s">
        <v>126</v>
      </c>
      <c r="E154" s="13">
        <v>44537</v>
      </c>
      <c r="F154" s="76" t="s">
        <v>411</v>
      </c>
      <c r="G154" s="13">
        <v>44542</v>
      </c>
      <c r="H154" s="77" t="s">
        <v>1796</v>
      </c>
      <c r="I154" s="16">
        <v>76</v>
      </c>
      <c r="J154" s="16">
        <v>47</v>
      </c>
      <c r="K154" s="16">
        <v>27</v>
      </c>
      <c r="L154" s="16">
        <v>14</v>
      </c>
      <c r="M154" s="81">
        <v>24.111000000000001</v>
      </c>
      <c r="N154" s="96">
        <v>24.111000000000001</v>
      </c>
      <c r="O154" s="64">
        <v>2530</v>
      </c>
      <c r="P154" s="65">
        <f>Table2245789101123456789101112131415161718192021[[#This Row],[PEMBULATAN]]*O154</f>
        <v>61000.83</v>
      </c>
    </row>
    <row r="155" spans="1:16" ht="26.25" customHeight="1" x14ac:dyDescent="0.2">
      <c r="A155" s="14"/>
      <c r="B155" s="75"/>
      <c r="C155" s="73" t="s">
        <v>1950</v>
      </c>
      <c r="D155" s="78" t="s">
        <v>126</v>
      </c>
      <c r="E155" s="13">
        <v>44537</v>
      </c>
      <c r="F155" s="76" t="s">
        <v>411</v>
      </c>
      <c r="G155" s="13">
        <v>44542</v>
      </c>
      <c r="H155" s="77" t="s">
        <v>1796</v>
      </c>
      <c r="I155" s="16">
        <v>60</v>
      </c>
      <c r="J155" s="16">
        <v>38</v>
      </c>
      <c r="K155" s="16">
        <v>17</v>
      </c>
      <c r="L155" s="16">
        <v>11</v>
      </c>
      <c r="M155" s="81">
        <v>9.69</v>
      </c>
      <c r="N155" s="96">
        <v>11</v>
      </c>
      <c r="O155" s="64">
        <v>2530</v>
      </c>
      <c r="P155" s="65">
        <f>Table2245789101123456789101112131415161718192021[[#This Row],[PEMBULATAN]]*O155</f>
        <v>27830</v>
      </c>
    </row>
    <row r="156" spans="1:16" ht="26.25" customHeight="1" x14ac:dyDescent="0.2">
      <c r="A156" s="14"/>
      <c r="B156" s="75"/>
      <c r="C156" s="73" t="s">
        <v>1951</v>
      </c>
      <c r="D156" s="78" t="s">
        <v>126</v>
      </c>
      <c r="E156" s="13">
        <v>44537</v>
      </c>
      <c r="F156" s="76" t="s">
        <v>411</v>
      </c>
      <c r="G156" s="13">
        <v>44542</v>
      </c>
      <c r="H156" s="77" t="s">
        <v>1796</v>
      </c>
      <c r="I156" s="16">
        <v>67</v>
      </c>
      <c r="J156" s="16">
        <v>60</v>
      </c>
      <c r="K156" s="16">
        <v>18</v>
      </c>
      <c r="L156" s="16">
        <v>9</v>
      </c>
      <c r="M156" s="81">
        <v>18.09</v>
      </c>
      <c r="N156" s="96">
        <v>18.09</v>
      </c>
      <c r="O156" s="64">
        <v>2530</v>
      </c>
      <c r="P156" s="65">
        <f>Table2245789101123456789101112131415161718192021[[#This Row],[PEMBULATAN]]*O156</f>
        <v>45767.7</v>
      </c>
    </row>
    <row r="157" spans="1:16" ht="26.25" customHeight="1" x14ac:dyDescent="0.2">
      <c r="A157" s="14"/>
      <c r="B157" s="75"/>
      <c r="C157" s="73" t="s">
        <v>1952</v>
      </c>
      <c r="D157" s="78" t="s">
        <v>126</v>
      </c>
      <c r="E157" s="13">
        <v>44537</v>
      </c>
      <c r="F157" s="76" t="s">
        <v>411</v>
      </c>
      <c r="G157" s="13">
        <v>44542</v>
      </c>
      <c r="H157" s="77" t="s">
        <v>1796</v>
      </c>
      <c r="I157" s="16">
        <v>78</v>
      </c>
      <c r="J157" s="16">
        <v>50</v>
      </c>
      <c r="K157" s="16">
        <v>20</v>
      </c>
      <c r="L157" s="16">
        <v>9</v>
      </c>
      <c r="M157" s="81">
        <v>19.5</v>
      </c>
      <c r="N157" s="96">
        <v>20</v>
      </c>
      <c r="O157" s="64">
        <v>2530</v>
      </c>
      <c r="P157" s="65">
        <f>Table2245789101123456789101112131415161718192021[[#This Row],[PEMBULATAN]]*O157</f>
        <v>50600</v>
      </c>
    </row>
    <row r="158" spans="1:16" ht="26.25" customHeight="1" x14ac:dyDescent="0.2">
      <c r="A158" s="14"/>
      <c r="B158" s="75"/>
      <c r="C158" s="73" t="s">
        <v>1953</v>
      </c>
      <c r="D158" s="78" t="s">
        <v>126</v>
      </c>
      <c r="E158" s="13">
        <v>44537</v>
      </c>
      <c r="F158" s="76" t="s">
        <v>411</v>
      </c>
      <c r="G158" s="13">
        <v>44542</v>
      </c>
      <c r="H158" s="77" t="s">
        <v>1796</v>
      </c>
      <c r="I158" s="16">
        <v>92</v>
      </c>
      <c r="J158" s="16">
        <v>45</v>
      </c>
      <c r="K158" s="16">
        <v>33</v>
      </c>
      <c r="L158" s="16">
        <v>27</v>
      </c>
      <c r="M158" s="81">
        <v>34.155000000000001</v>
      </c>
      <c r="N158" s="96">
        <v>34.155000000000001</v>
      </c>
      <c r="O158" s="64">
        <v>2530</v>
      </c>
      <c r="P158" s="65">
        <f>Table2245789101123456789101112131415161718192021[[#This Row],[PEMBULATAN]]*O158</f>
        <v>86412.150000000009</v>
      </c>
    </row>
    <row r="159" spans="1:16" ht="26.25" customHeight="1" x14ac:dyDescent="0.2">
      <c r="A159" s="14"/>
      <c r="B159" s="75"/>
      <c r="C159" s="73" t="s">
        <v>1954</v>
      </c>
      <c r="D159" s="78" t="s">
        <v>126</v>
      </c>
      <c r="E159" s="13">
        <v>44537</v>
      </c>
      <c r="F159" s="76" t="s">
        <v>411</v>
      </c>
      <c r="G159" s="13">
        <v>44542</v>
      </c>
      <c r="H159" s="77" t="s">
        <v>1796</v>
      </c>
      <c r="I159" s="16">
        <v>57</v>
      </c>
      <c r="J159" s="16">
        <v>46</v>
      </c>
      <c r="K159" s="16">
        <v>22</v>
      </c>
      <c r="L159" s="16">
        <v>8</v>
      </c>
      <c r="M159" s="81">
        <v>14.420999999999999</v>
      </c>
      <c r="N159" s="96">
        <v>15</v>
      </c>
      <c r="O159" s="64">
        <v>2530</v>
      </c>
      <c r="P159" s="65">
        <f>Table2245789101123456789101112131415161718192021[[#This Row],[PEMBULATAN]]*O159</f>
        <v>37950</v>
      </c>
    </row>
    <row r="160" spans="1:16" ht="26.25" customHeight="1" x14ac:dyDescent="0.2">
      <c r="A160" s="14"/>
      <c r="B160" s="75"/>
      <c r="C160" s="73" t="s">
        <v>1955</v>
      </c>
      <c r="D160" s="78" t="s">
        <v>126</v>
      </c>
      <c r="E160" s="13">
        <v>44537</v>
      </c>
      <c r="F160" s="76" t="s">
        <v>411</v>
      </c>
      <c r="G160" s="13">
        <v>44542</v>
      </c>
      <c r="H160" s="77" t="s">
        <v>1796</v>
      </c>
      <c r="I160" s="16">
        <v>67</v>
      </c>
      <c r="J160" s="16">
        <v>58</v>
      </c>
      <c r="K160" s="16">
        <v>24</v>
      </c>
      <c r="L160" s="16">
        <v>15</v>
      </c>
      <c r="M160" s="81">
        <v>23.315999999999999</v>
      </c>
      <c r="N160" s="96">
        <v>24</v>
      </c>
      <c r="O160" s="64">
        <v>2530</v>
      </c>
      <c r="P160" s="65">
        <f>Table2245789101123456789101112131415161718192021[[#This Row],[PEMBULATAN]]*O160</f>
        <v>60720</v>
      </c>
    </row>
    <row r="161" spans="1:16" ht="26.25" customHeight="1" x14ac:dyDescent="0.2">
      <c r="A161" s="14"/>
      <c r="B161" s="75"/>
      <c r="C161" s="73" t="s">
        <v>1956</v>
      </c>
      <c r="D161" s="78" t="s">
        <v>126</v>
      </c>
      <c r="E161" s="13">
        <v>44537</v>
      </c>
      <c r="F161" s="76" t="s">
        <v>411</v>
      </c>
      <c r="G161" s="13">
        <v>44542</v>
      </c>
      <c r="H161" s="77" t="s">
        <v>1796</v>
      </c>
      <c r="I161" s="16">
        <v>90</v>
      </c>
      <c r="J161" s="16">
        <v>45</v>
      </c>
      <c r="K161" s="16">
        <v>35</v>
      </c>
      <c r="L161" s="16">
        <v>23</v>
      </c>
      <c r="M161" s="81">
        <v>35.4375</v>
      </c>
      <c r="N161" s="96">
        <v>36</v>
      </c>
      <c r="O161" s="64">
        <v>2530</v>
      </c>
      <c r="P161" s="65">
        <f>Table2245789101123456789101112131415161718192021[[#This Row],[PEMBULATAN]]*O161</f>
        <v>91080</v>
      </c>
    </row>
    <row r="162" spans="1:16" ht="26.25" customHeight="1" x14ac:dyDescent="0.2">
      <c r="A162" s="14"/>
      <c r="B162" s="75"/>
      <c r="C162" s="73" t="s">
        <v>1957</v>
      </c>
      <c r="D162" s="78" t="s">
        <v>126</v>
      </c>
      <c r="E162" s="13">
        <v>44537</v>
      </c>
      <c r="F162" s="76" t="s">
        <v>411</v>
      </c>
      <c r="G162" s="13">
        <v>44542</v>
      </c>
      <c r="H162" s="77" t="s">
        <v>1796</v>
      </c>
      <c r="I162" s="16">
        <v>70</v>
      </c>
      <c r="J162" s="16">
        <v>47</v>
      </c>
      <c r="K162" s="16">
        <v>25</v>
      </c>
      <c r="L162" s="16">
        <v>8</v>
      </c>
      <c r="M162" s="81">
        <v>20.5625</v>
      </c>
      <c r="N162" s="96">
        <v>20.5625</v>
      </c>
      <c r="O162" s="64">
        <v>2530</v>
      </c>
      <c r="P162" s="65">
        <f>Table2245789101123456789101112131415161718192021[[#This Row],[PEMBULATAN]]*O162</f>
        <v>52023.125</v>
      </c>
    </row>
    <row r="163" spans="1:16" ht="26.25" customHeight="1" x14ac:dyDescent="0.2">
      <c r="A163" s="14"/>
      <c r="B163" s="75"/>
      <c r="C163" s="73" t="s">
        <v>1958</v>
      </c>
      <c r="D163" s="78" t="s">
        <v>126</v>
      </c>
      <c r="E163" s="13">
        <v>44537</v>
      </c>
      <c r="F163" s="76" t="s">
        <v>411</v>
      </c>
      <c r="G163" s="13">
        <v>44542</v>
      </c>
      <c r="H163" s="77" t="s">
        <v>1796</v>
      </c>
      <c r="I163" s="16">
        <v>94</v>
      </c>
      <c r="J163" s="16">
        <v>40</v>
      </c>
      <c r="K163" s="16">
        <v>40</v>
      </c>
      <c r="L163" s="16">
        <v>27</v>
      </c>
      <c r="M163" s="81">
        <v>37.6</v>
      </c>
      <c r="N163" s="96">
        <v>37.6</v>
      </c>
      <c r="O163" s="64">
        <v>2530</v>
      </c>
      <c r="P163" s="65">
        <f>Table2245789101123456789101112131415161718192021[[#This Row],[PEMBULATAN]]*O163</f>
        <v>95128</v>
      </c>
    </row>
    <row r="164" spans="1:16" ht="26.25" customHeight="1" x14ac:dyDescent="0.2">
      <c r="A164" s="14"/>
      <c r="B164" s="75"/>
      <c r="C164" s="73" t="s">
        <v>1959</v>
      </c>
      <c r="D164" s="78" t="s">
        <v>126</v>
      </c>
      <c r="E164" s="13">
        <v>44537</v>
      </c>
      <c r="F164" s="76" t="s">
        <v>411</v>
      </c>
      <c r="G164" s="13">
        <v>44542</v>
      </c>
      <c r="H164" s="77" t="s">
        <v>1796</v>
      </c>
      <c r="I164" s="16">
        <v>80</v>
      </c>
      <c r="J164" s="16">
        <v>52</v>
      </c>
      <c r="K164" s="16">
        <v>32</v>
      </c>
      <c r="L164" s="16">
        <v>9</v>
      </c>
      <c r="M164" s="81">
        <v>33.28</v>
      </c>
      <c r="N164" s="96">
        <v>33.28</v>
      </c>
      <c r="O164" s="64">
        <v>2530</v>
      </c>
      <c r="P164" s="65">
        <f>Table2245789101123456789101112131415161718192021[[#This Row],[PEMBULATAN]]*O164</f>
        <v>84198.400000000009</v>
      </c>
    </row>
    <row r="165" spans="1:16" ht="26.25" customHeight="1" x14ac:dyDescent="0.2">
      <c r="A165" s="14"/>
      <c r="B165" s="75"/>
      <c r="C165" s="73" t="s">
        <v>1960</v>
      </c>
      <c r="D165" s="78" t="s">
        <v>126</v>
      </c>
      <c r="E165" s="13">
        <v>44537</v>
      </c>
      <c r="F165" s="76" t="s">
        <v>411</v>
      </c>
      <c r="G165" s="13">
        <v>44542</v>
      </c>
      <c r="H165" s="77" t="s">
        <v>1796</v>
      </c>
      <c r="I165" s="16">
        <v>85</v>
      </c>
      <c r="J165" s="16">
        <v>65</v>
      </c>
      <c r="K165" s="16">
        <v>35</v>
      </c>
      <c r="L165" s="16">
        <v>15</v>
      </c>
      <c r="M165" s="81">
        <v>48.34375</v>
      </c>
      <c r="N165" s="96">
        <v>49</v>
      </c>
      <c r="O165" s="64">
        <v>2530</v>
      </c>
      <c r="P165" s="65">
        <f>Table2245789101123456789101112131415161718192021[[#This Row],[PEMBULATAN]]*O165</f>
        <v>123970</v>
      </c>
    </row>
    <row r="166" spans="1:16" ht="26.25" customHeight="1" x14ac:dyDescent="0.2">
      <c r="A166" s="14"/>
      <c r="B166" s="75"/>
      <c r="C166" s="73" t="s">
        <v>1961</v>
      </c>
      <c r="D166" s="78" t="s">
        <v>126</v>
      </c>
      <c r="E166" s="13">
        <v>44537</v>
      </c>
      <c r="F166" s="76" t="s">
        <v>411</v>
      </c>
      <c r="G166" s="13">
        <v>44542</v>
      </c>
      <c r="H166" s="77" t="s">
        <v>1796</v>
      </c>
      <c r="I166" s="16">
        <v>84</v>
      </c>
      <c r="J166" s="16">
        <v>57</v>
      </c>
      <c r="K166" s="16">
        <v>37</v>
      </c>
      <c r="L166" s="16">
        <v>21</v>
      </c>
      <c r="M166" s="81">
        <v>44.289000000000001</v>
      </c>
      <c r="N166" s="96">
        <v>44.289000000000001</v>
      </c>
      <c r="O166" s="64">
        <v>2530</v>
      </c>
      <c r="P166" s="65">
        <f>Table2245789101123456789101112131415161718192021[[#This Row],[PEMBULATAN]]*O166</f>
        <v>112051.17</v>
      </c>
    </row>
    <row r="167" spans="1:16" ht="26.25" customHeight="1" x14ac:dyDescent="0.2">
      <c r="A167" s="14"/>
      <c r="B167" s="75"/>
      <c r="C167" s="73" t="s">
        <v>1962</v>
      </c>
      <c r="D167" s="78" t="s">
        <v>126</v>
      </c>
      <c r="E167" s="13">
        <v>44537</v>
      </c>
      <c r="F167" s="76" t="s">
        <v>411</v>
      </c>
      <c r="G167" s="13">
        <v>44542</v>
      </c>
      <c r="H167" s="77" t="s">
        <v>1796</v>
      </c>
      <c r="I167" s="16">
        <v>85</v>
      </c>
      <c r="J167" s="16">
        <v>63</v>
      </c>
      <c r="K167" s="16">
        <v>20</v>
      </c>
      <c r="L167" s="16">
        <v>13</v>
      </c>
      <c r="M167" s="81">
        <v>26.774999999999999</v>
      </c>
      <c r="N167" s="96">
        <v>26.774999999999999</v>
      </c>
      <c r="O167" s="64">
        <v>2530</v>
      </c>
      <c r="P167" s="65">
        <f>Table2245789101123456789101112131415161718192021[[#This Row],[PEMBULATAN]]*O167</f>
        <v>67740.75</v>
      </c>
    </row>
    <row r="168" spans="1:16" ht="26.25" customHeight="1" x14ac:dyDescent="0.2">
      <c r="A168" s="14"/>
      <c r="B168" s="75"/>
      <c r="C168" s="73" t="s">
        <v>1963</v>
      </c>
      <c r="D168" s="78" t="s">
        <v>126</v>
      </c>
      <c r="E168" s="13">
        <v>44537</v>
      </c>
      <c r="F168" s="76" t="s">
        <v>411</v>
      </c>
      <c r="G168" s="13">
        <v>44542</v>
      </c>
      <c r="H168" s="77" t="s">
        <v>1796</v>
      </c>
      <c r="I168" s="16">
        <v>75</v>
      </c>
      <c r="J168" s="16">
        <v>56</v>
      </c>
      <c r="K168" s="16">
        <v>27</v>
      </c>
      <c r="L168" s="16">
        <v>14</v>
      </c>
      <c r="M168" s="81">
        <v>28.35</v>
      </c>
      <c r="N168" s="96">
        <v>29</v>
      </c>
      <c r="O168" s="64">
        <v>2530</v>
      </c>
      <c r="P168" s="65">
        <f>Table2245789101123456789101112131415161718192021[[#This Row],[PEMBULATAN]]*O168</f>
        <v>73370</v>
      </c>
    </row>
    <row r="169" spans="1:16" ht="26.25" customHeight="1" x14ac:dyDescent="0.2">
      <c r="A169" s="14"/>
      <c r="B169" s="75"/>
      <c r="C169" s="73" t="s">
        <v>1964</v>
      </c>
      <c r="D169" s="78" t="s">
        <v>126</v>
      </c>
      <c r="E169" s="13">
        <v>44537</v>
      </c>
      <c r="F169" s="76" t="s">
        <v>411</v>
      </c>
      <c r="G169" s="13">
        <v>44542</v>
      </c>
      <c r="H169" s="77" t="s">
        <v>1796</v>
      </c>
      <c r="I169" s="16">
        <v>67</v>
      </c>
      <c r="J169" s="16">
        <v>57</v>
      </c>
      <c r="K169" s="16">
        <v>27</v>
      </c>
      <c r="L169" s="16">
        <v>6</v>
      </c>
      <c r="M169" s="81">
        <v>25.77825</v>
      </c>
      <c r="N169" s="96">
        <v>25.77825</v>
      </c>
      <c r="O169" s="64">
        <v>2530</v>
      </c>
      <c r="P169" s="65">
        <f>Table2245789101123456789101112131415161718192021[[#This Row],[PEMBULATAN]]*O169</f>
        <v>65218.972499999996</v>
      </c>
    </row>
    <row r="170" spans="1:16" ht="26.25" customHeight="1" x14ac:dyDescent="0.2">
      <c r="A170" s="14"/>
      <c r="B170" s="75"/>
      <c r="C170" s="73" t="s">
        <v>1965</v>
      </c>
      <c r="D170" s="78" t="s">
        <v>126</v>
      </c>
      <c r="E170" s="13">
        <v>44537</v>
      </c>
      <c r="F170" s="76" t="s">
        <v>411</v>
      </c>
      <c r="G170" s="13">
        <v>44542</v>
      </c>
      <c r="H170" s="77" t="s">
        <v>1796</v>
      </c>
      <c r="I170" s="16">
        <v>100</v>
      </c>
      <c r="J170" s="16">
        <v>57</v>
      </c>
      <c r="K170" s="16">
        <v>30</v>
      </c>
      <c r="L170" s="16">
        <v>23</v>
      </c>
      <c r="M170" s="81">
        <v>42.75</v>
      </c>
      <c r="N170" s="96">
        <v>42.75</v>
      </c>
      <c r="O170" s="64">
        <v>2530</v>
      </c>
      <c r="P170" s="65">
        <f>Table2245789101123456789101112131415161718192021[[#This Row],[PEMBULATAN]]*O170</f>
        <v>108157.5</v>
      </c>
    </row>
    <row r="171" spans="1:16" ht="26.25" customHeight="1" x14ac:dyDescent="0.2">
      <c r="A171" s="14"/>
      <c r="B171" s="75"/>
      <c r="C171" s="73" t="s">
        <v>1966</v>
      </c>
      <c r="D171" s="78" t="s">
        <v>126</v>
      </c>
      <c r="E171" s="13">
        <v>44537</v>
      </c>
      <c r="F171" s="76" t="s">
        <v>411</v>
      </c>
      <c r="G171" s="13">
        <v>44542</v>
      </c>
      <c r="H171" s="77" t="s">
        <v>1796</v>
      </c>
      <c r="I171" s="16">
        <v>72</v>
      </c>
      <c r="J171" s="16">
        <v>60</v>
      </c>
      <c r="K171" s="16">
        <v>25</v>
      </c>
      <c r="L171" s="16">
        <v>18</v>
      </c>
      <c r="M171" s="81">
        <v>27</v>
      </c>
      <c r="N171" s="96">
        <v>27</v>
      </c>
      <c r="O171" s="64">
        <v>2530</v>
      </c>
      <c r="P171" s="65">
        <f>Table2245789101123456789101112131415161718192021[[#This Row],[PEMBULATAN]]*O171</f>
        <v>68310</v>
      </c>
    </row>
    <row r="172" spans="1:16" ht="26.25" customHeight="1" x14ac:dyDescent="0.2">
      <c r="A172" s="14"/>
      <c r="B172" s="75"/>
      <c r="C172" s="73" t="s">
        <v>1967</v>
      </c>
      <c r="D172" s="78" t="s">
        <v>126</v>
      </c>
      <c r="E172" s="13">
        <v>44537</v>
      </c>
      <c r="F172" s="76" t="s">
        <v>411</v>
      </c>
      <c r="G172" s="13">
        <v>44542</v>
      </c>
      <c r="H172" s="77" t="s">
        <v>1796</v>
      </c>
      <c r="I172" s="16">
        <v>74</v>
      </c>
      <c r="J172" s="16">
        <v>57</v>
      </c>
      <c r="K172" s="16">
        <v>27</v>
      </c>
      <c r="L172" s="16">
        <v>14</v>
      </c>
      <c r="M172" s="81">
        <v>28.471499999999999</v>
      </c>
      <c r="N172" s="96">
        <v>29</v>
      </c>
      <c r="O172" s="64">
        <v>2530</v>
      </c>
      <c r="P172" s="65">
        <f>Table2245789101123456789101112131415161718192021[[#This Row],[PEMBULATAN]]*O172</f>
        <v>73370</v>
      </c>
    </row>
    <row r="173" spans="1:16" ht="26.25" customHeight="1" x14ac:dyDescent="0.2">
      <c r="A173" s="14"/>
      <c r="B173" s="75"/>
      <c r="C173" s="73" t="s">
        <v>1968</v>
      </c>
      <c r="D173" s="78" t="s">
        <v>126</v>
      </c>
      <c r="E173" s="13">
        <v>44537</v>
      </c>
      <c r="F173" s="76" t="s">
        <v>411</v>
      </c>
      <c r="G173" s="13">
        <v>44542</v>
      </c>
      <c r="H173" s="77" t="s">
        <v>1796</v>
      </c>
      <c r="I173" s="16">
        <v>92</v>
      </c>
      <c r="J173" s="16">
        <v>64</v>
      </c>
      <c r="K173" s="16">
        <v>31</v>
      </c>
      <c r="L173" s="16">
        <v>14</v>
      </c>
      <c r="M173" s="81">
        <v>45.631999999999998</v>
      </c>
      <c r="N173" s="96">
        <v>45.631999999999998</v>
      </c>
      <c r="O173" s="64">
        <v>2530</v>
      </c>
      <c r="P173" s="65">
        <f>Table2245789101123456789101112131415161718192021[[#This Row],[PEMBULATAN]]*O173</f>
        <v>115448.95999999999</v>
      </c>
    </row>
    <row r="174" spans="1:16" ht="26.25" customHeight="1" x14ac:dyDescent="0.2">
      <c r="A174" s="14"/>
      <c r="B174" s="75"/>
      <c r="C174" s="73" t="s">
        <v>1969</v>
      </c>
      <c r="D174" s="78" t="s">
        <v>126</v>
      </c>
      <c r="E174" s="13">
        <v>44537</v>
      </c>
      <c r="F174" s="76" t="s">
        <v>411</v>
      </c>
      <c r="G174" s="13">
        <v>44542</v>
      </c>
      <c r="H174" s="77" t="s">
        <v>1796</v>
      </c>
      <c r="I174" s="16">
        <v>102</v>
      </c>
      <c r="J174" s="16">
        <v>54</v>
      </c>
      <c r="K174" s="16">
        <v>35</v>
      </c>
      <c r="L174" s="16">
        <v>27</v>
      </c>
      <c r="M174" s="81">
        <v>48.195</v>
      </c>
      <c r="N174" s="96">
        <v>48.195</v>
      </c>
      <c r="O174" s="64">
        <v>2530</v>
      </c>
      <c r="P174" s="65">
        <f>Table2245789101123456789101112131415161718192021[[#This Row],[PEMBULATAN]]*O174</f>
        <v>121933.35</v>
      </c>
    </row>
    <row r="175" spans="1:16" ht="26.25" customHeight="1" x14ac:dyDescent="0.2">
      <c r="A175" s="14"/>
      <c r="B175" s="75"/>
      <c r="C175" s="73" t="s">
        <v>1970</v>
      </c>
      <c r="D175" s="78" t="s">
        <v>126</v>
      </c>
      <c r="E175" s="13">
        <v>44537</v>
      </c>
      <c r="F175" s="76" t="s">
        <v>411</v>
      </c>
      <c r="G175" s="13">
        <v>44542</v>
      </c>
      <c r="H175" s="77" t="s">
        <v>1796</v>
      </c>
      <c r="I175" s="16">
        <v>80</v>
      </c>
      <c r="J175" s="16">
        <v>65</v>
      </c>
      <c r="K175" s="16">
        <v>27</v>
      </c>
      <c r="L175" s="16">
        <v>9</v>
      </c>
      <c r="M175" s="81">
        <v>35.1</v>
      </c>
      <c r="N175" s="96">
        <v>35.1</v>
      </c>
      <c r="O175" s="64">
        <v>2530</v>
      </c>
      <c r="P175" s="65">
        <f>Table2245789101123456789101112131415161718192021[[#This Row],[PEMBULATAN]]*O175</f>
        <v>88803</v>
      </c>
    </row>
    <row r="176" spans="1:16" ht="26.25" customHeight="1" x14ac:dyDescent="0.2">
      <c r="A176" s="14"/>
      <c r="B176" s="75"/>
      <c r="C176" s="73" t="s">
        <v>1971</v>
      </c>
      <c r="D176" s="78" t="s">
        <v>126</v>
      </c>
      <c r="E176" s="13">
        <v>44537</v>
      </c>
      <c r="F176" s="76" t="s">
        <v>411</v>
      </c>
      <c r="G176" s="13">
        <v>44542</v>
      </c>
      <c r="H176" s="77" t="s">
        <v>1796</v>
      </c>
      <c r="I176" s="16">
        <v>57</v>
      </c>
      <c r="J176" s="16">
        <v>48</v>
      </c>
      <c r="K176" s="16">
        <v>22</v>
      </c>
      <c r="L176" s="16">
        <v>7</v>
      </c>
      <c r="M176" s="81">
        <v>15.048</v>
      </c>
      <c r="N176" s="96">
        <v>15.048</v>
      </c>
      <c r="O176" s="64">
        <v>2530</v>
      </c>
      <c r="P176" s="65">
        <f>Table2245789101123456789101112131415161718192021[[#This Row],[PEMBULATAN]]*O176</f>
        <v>38071.440000000002</v>
      </c>
    </row>
    <row r="177" spans="1:16" ht="26.25" customHeight="1" x14ac:dyDescent="0.2">
      <c r="A177" s="14"/>
      <c r="B177" s="75"/>
      <c r="C177" s="73" t="s">
        <v>1972</v>
      </c>
      <c r="D177" s="78" t="s">
        <v>126</v>
      </c>
      <c r="E177" s="13">
        <v>44537</v>
      </c>
      <c r="F177" s="76" t="s">
        <v>411</v>
      </c>
      <c r="G177" s="13">
        <v>44542</v>
      </c>
      <c r="H177" s="77" t="s">
        <v>1796</v>
      </c>
      <c r="I177" s="16">
        <v>66</v>
      </c>
      <c r="J177" s="16">
        <v>60</v>
      </c>
      <c r="K177" s="16">
        <v>20</v>
      </c>
      <c r="L177" s="16">
        <v>7</v>
      </c>
      <c r="M177" s="81">
        <v>19.8</v>
      </c>
      <c r="N177" s="96">
        <v>19.8</v>
      </c>
      <c r="O177" s="64">
        <v>2530</v>
      </c>
      <c r="P177" s="65">
        <f>Table2245789101123456789101112131415161718192021[[#This Row],[PEMBULATAN]]*O177</f>
        <v>50094</v>
      </c>
    </row>
    <row r="178" spans="1:16" ht="26.25" customHeight="1" x14ac:dyDescent="0.2">
      <c r="A178" s="14"/>
      <c r="B178" s="75"/>
      <c r="C178" s="73" t="s">
        <v>1973</v>
      </c>
      <c r="D178" s="78" t="s">
        <v>126</v>
      </c>
      <c r="E178" s="13">
        <v>44537</v>
      </c>
      <c r="F178" s="76" t="s">
        <v>411</v>
      </c>
      <c r="G178" s="13">
        <v>44542</v>
      </c>
      <c r="H178" s="77" t="s">
        <v>1796</v>
      </c>
      <c r="I178" s="16">
        <v>60</v>
      </c>
      <c r="J178" s="16">
        <v>30</v>
      </c>
      <c r="K178" s="16">
        <v>17</v>
      </c>
      <c r="L178" s="16">
        <v>3</v>
      </c>
      <c r="M178" s="81">
        <v>7.65</v>
      </c>
      <c r="N178" s="96">
        <v>7.65</v>
      </c>
      <c r="O178" s="64">
        <v>2530</v>
      </c>
      <c r="P178" s="65">
        <f>Table2245789101123456789101112131415161718192021[[#This Row],[PEMBULATAN]]*O178</f>
        <v>19354.5</v>
      </c>
    </row>
    <row r="179" spans="1:16" ht="26.25" customHeight="1" x14ac:dyDescent="0.2">
      <c r="A179" s="14"/>
      <c r="B179" s="75"/>
      <c r="C179" s="73" t="s">
        <v>1974</v>
      </c>
      <c r="D179" s="78" t="s">
        <v>126</v>
      </c>
      <c r="E179" s="13">
        <v>44537</v>
      </c>
      <c r="F179" s="76" t="s">
        <v>411</v>
      </c>
      <c r="G179" s="13">
        <v>44542</v>
      </c>
      <c r="H179" s="77" t="s">
        <v>1796</v>
      </c>
      <c r="I179" s="16">
        <v>88</v>
      </c>
      <c r="J179" s="16">
        <v>57</v>
      </c>
      <c r="K179" s="16">
        <v>36</v>
      </c>
      <c r="L179" s="16">
        <v>20</v>
      </c>
      <c r="M179" s="81">
        <v>45.143999999999998</v>
      </c>
      <c r="N179" s="96">
        <v>45.143999999999998</v>
      </c>
      <c r="O179" s="64">
        <v>2530</v>
      </c>
      <c r="P179" s="65">
        <f>Table2245789101123456789101112131415161718192021[[#This Row],[PEMBULATAN]]*O179</f>
        <v>114214.31999999999</v>
      </c>
    </row>
    <row r="180" spans="1:16" ht="26.25" customHeight="1" x14ac:dyDescent="0.2">
      <c r="A180" s="14"/>
      <c r="B180" s="75"/>
      <c r="C180" s="73" t="s">
        <v>1975</v>
      </c>
      <c r="D180" s="78" t="s">
        <v>126</v>
      </c>
      <c r="E180" s="13">
        <v>44537</v>
      </c>
      <c r="F180" s="76" t="s">
        <v>411</v>
      </c>
      <c r="G180" s="13">
        <v>44542</v>
      </c>
      <c r="H180" s="77" t="s">
        <v>1796</v>
      </c>
      <c r="I180" s="16">
        <v>100</v>
      </c>
      <c r="J180" s="16">
        <v>50</v>
      </c>
      <c r="K180" s="16">
        <v>40</v>
      </c>
      <c r="L180" s="16">
        <v>17</v>
      </c>
      <c r="M180" s="81">
        <v>50</v>
      </c>
      <c r="N180" s="96">
        <v>50</v>
      </c>
      <c r="O180" s="64">
        <v>2530</v>
      </c>
      <c r="P180" s="65">
        <f>Table2245789101123456789101112131415161718192021[[#This Row],[PEMBULATAN]]*O180</f>
        <v>126500</v>
      </c>
    </row>
    <row r="181" spans="1:16" ht="26.25" customHeight="1" x14ac:dyDescent="0.2">
      <c r="A181" s="14"/>
      <c r="B181" s="75"/>
      <c r="C181" s="73" t="s">
        <v>1976</v>
      </c>
      <c r="D181" s="78" t="s">
        <v>126</v>
      </c>
      <c r="E181" s="13">
        <v>44537</v>
      </c>
      <c r="F181" s="76" t="s">
        <v>411</v>
      </c>
      <c r="G181" s="13">
        <v>44542</v>
      </c>
      <c r="H181" s="77" t="s">
        <v>1796</v>
      </c>
      <c r="I181" s="16">
        <v>64</v>
      </c>
      <c r="J181" s="16">
        <v>54</v>
      </c>
      <c r="K181" s="16">
        <v>24</v>
      </c>
      <c r="L181" s="16">
        <v>9</v>
      </c>
      <c r="M181" s="81">
        <v>20.736000000000001</v>
      </c>
      <c r="N181" s="96">
        <v>20.736000000000001</v>
      </c>
      <c r="O181" s="64">
        <v>2530</v>
      </c>
      <c r="P181" s="65">
        <f>Table2245789101123456789101112131415161718192021[[#This Row],[PEMBULATAN]]*O181</f>
        <v>52462.080000000002</v>
      </c>
    </row>
    <row r="182" spans="1:16" ht="26.25" customHeight="1" x14ac:dyDescent="0.2">
      <c r="A182" s="14"/>
      <c r="B182" s="75"/>
      <c r="C182" s="73" t="s">
        <v>1977</v>
      </c>
      <c r="D182" s="78" t="s">
        <v>126</v>
      </c>
      <c r="E182" s="13">
        <v>44537</v>
      </c>
      <c r="F182" s="76" t="s">
        <v>411</v>
      </c>
      <c r="G182" s="13">
        <v>44542</v>
      </c>
      <c r="H182" s="77" t="s">
        <v>1796</v>
      </c>
      <c r="I182" s="16">
        <v>93</v>
      </c>
      <c r="J182" s="16">
        <v>62</v>
      </c>
      <c r="K182" s="16">
        <v>27</v>
      </c>
      <c r="L182" s="16">
        <v>7</v>
      </c>
      <c r="M182" s="81">
        <v>38.920499999999997</v>
      </c>
      <c r="N182" s="96">
        <v>38.920499999999997</v>
      </c>
      <c r="O182" s="64">
        <v>2530</v>
      </c>
      <c r="P182" s="65">
        <f>Table2245789101123456789101112131415161718192021[[#This Row],[PEMBULATAN]]*O182</f>
        <v>98468.864999999991</v>
      </c>
    </row>
    <row r="183" spans="1:16" ht="26.25" customHeight="1" x14ac:dyDescent="0.2">
      <c r="A183" s="14"/>
      <c r="B183" s="75"/>
      <c r="C183" s="73" t="s">
        <v>1978</v>
      </c>
      <c r="D183" s="78" t="s">
        <v>126</v>
      </c>
      <c r="E183" s="13">
        <v>44537</v>
      </c>
      <c r="F183" s="76" t="s">
        <v>411</v>
      </c>
      <c r="G183" s="13">
        <v>44542</v>
      </c>
      <c r="H183" s="77" t="s">
        <v>1796</v>
      </c>
      <c r="I183" s="16">
        <v>27</v>
      </c>
      <c r="J183" s="16">
        <v>20</v>
      </c>
      <c r="K183" s="16">
        <v>15</v>
      </c>
      <c r="L183" s="16">
        <v>1</v>
      </c>
      <c r="M183" s="81">
        <v>2.0249999999999999</v>
      </c>
      <c r="N183" s="96">
        <v>2.0249999999999999</v>
      </c>
      <c r="O183" s="64">
        <v>2530</v>
      </c>
      <c r="P183" s="65">
        <f>Table2245789101123456789101112131415161718192021[[#This Row],[PEMBULATAN]]*O183</f>
        <v>5123.25</v>
      </c>
    </row>
    <row r="184" spans="1:16" ht="26.25" customHeight="1" x14ac:dyDescent="0.2">
      <c r="A184" s="14"/>
      <c r="B184" s="75"/>
      <c r="C184" s="73" t="s">
        <v>1979</v>
      </c>
      <c r="D184" s="78" t="s">
        <v>126</v>
      </c>
      <c r="E184" s="13">
        <v>44537</v>
      </c>
      <c r="F184" s="76" t="s">
        <v>411</v>
      </c>
      <c r="G184" s="13">
        <v>44542</v>
      </c>
      <c r="H184" s="77" t="s">
        <v>1796</v>
      </c>
      <c r="I184" s="16">
        <v>85</v>
      </c>
      <c r="J184" s="16">
        <v>57</v>
      </c>
      <c r="K184" s="16">
        <v>25</v>
      </c>
      <c r="L184" s="16">
        <v>25</v>
      </c>
      <c r="M184" s="81">
        <v>30.28125</v>
      </c>
      <c r="N184" s="96">
        <v>30.28125</v>
      </c>
      <c r="O184" s="64">
        <v>2530</v>
      </c>
      <c r="P184" s="65">
        <f>Table2245789101123456789101112131415161718192021[[#This Row],[PEMBULATAN]]*O184</f>
        <v>76611.5625</v>
      </c>
    </row>
    <row r="185" spans="1:16" ht="26.25" customHeight="1" x14ac:dyDescent="0.2">
      <c r="A185" s="14"/>
      <c r="B185" s="75"/>
      <c r="C185" s="73" t="s">
        <v>1980</v>
      </c>
      <c r="D185" s="78" t="s">
        <v>126</v>
      </c>
      <c r="E185" s="13">
        <v>44537</v>
      </c>
      <c r="F185" s="76" t="s">
        <v>411</v>
      </c>
      <c r="G185" s="13">
        <v>44542</v>
      </c>
      <c r="H185" s="77" t="s">
        <v>1796</v>
      </c>
      <c r="I185" s="16">
        <v>94</v>
      </c>
      <c r="J185" s="16">
        <v>60</v>
      </c>
      <c r="K185" s="16">
        <v>26</v>
      </c>
      <c r="L185" s="16">
        <v>18</v>
      </c>
      <c r="M185" s="81">
        <v>36.659999999999997</v>
      </c>
      <c r="N185" s="96">
        <v>36.659999999999997</v>
      </c>
      <c r="O185" s="64">
        <v>2530</v>
      </c>
      <c r="P185" s="65">
        <f>Table2245789101123456789101112131415161718192021[[#This Row],[PEMBULATAN]]*O185</f>
        <v>92749.799999999988</v>
      </c>
    </row>
    <row r="186" spans="1:16" ht="26.25" customHeight="1" x14ac:dyDescent="0.2">
      <c r="A186" s="14"/>
      <c r="B186" s="75"/>
      <c r="C186" s="73" t="s">
        <v>1981</v>
      </c>
      <c r="D186" s="78" t="s">
        <v>126</v>
      </c>
      <c r="E186" s="13">
        <v>44537</v>
      </c>
      <c r="F186" s="76" t="s">
        <v>411</v>
      </c>
      <c r="G186" s="13">
        <v>44542</v>
      </c>
      <c r="H186" s="77" t="s">
        <v>1796</v>
      </c>
      <c r="I186" s="16">
        <v>77</v>
      </c>
      <c r="J186" s="16">
        <v>85</v>
      </c>
      <c r="K186" s="16">
        <v>48</v>
      </c>
      <c r="L186" s="16">
        <v>30</v>
      </c>
      <c r="M186" s="81">
        <v>78.540000000000006</v>
      </c>
      <c r="N186" s="96">
        <v>78.540000000000006</v>
      </c>
      <c r="O186" s="64">
        <v>2530</v>
      </c>
      <c r="P186" s="65">
        <f>Table2245789101123456789101112131415161718192021[[#This Row],[PEMBULATAN]]*O186</f>
        <v>198706.2</v>
      </c>
    </row>
    <row r="187" spans="1:16" ht="26.25" customHeight="1" x14ac:dyDescent="0.2">
      <c r="A187" s="14"/>
      <c r="B187" s="75"/>
      <c r="C187" s="73" t="s">
        <v>1982</v>
      </c>
      <c r="D187" s="78" t="s">
        <v>126</v>
      </c>
      <c r="E187" s="13">
        <v>44537</v>
      </c>
      <c r="F187" s="76" t="s">
        <v>411</v>
      </c>
      <c r="G187" s="13">
        <v>44542</v>
      </c>
      <c r="H187" s="77" t="s">
        <v>1796</v>
      </c>
      <c r="I187" s="16">
        <v>79</v>
      </c>
      <c r="J187" s="16">
        <v>69</v>
      </c>
      <c r="K187" s="16">
        <v>50</v>
      </c>
      <c r="L187" s="16">
        <v>50</v>
      </c>
      <c r="M187" s="81">
        <v>68.137500000000003</v>
      </c>
      <c r="N187" s="96">
        <v>68.137500000000003</v>
      </c>
      <c r="O187" s="64">
        <v>2530</v>
      </c>
      <c r="P187" s="65">
        <f>Table2245789101123456789101112131415161718192021[[#This Row],[PEMBULATAN]]*O187</f>
        <v>172387.875</v>
      </c>
    </row>
    <row r="188" spans="1:16" ht="26.25" customHeight="1" x14ac:dyDescent="0.2">
      <c r="A188" s="14"/>
      <c r="B188" s="75"/>
      <c r="C188" s="73" t="s">
        <v>1983</v>
      </c>
      <c r="D188" s="78" t="s">
        <v>126</v>
      </c>
      <c r="E188" s="13">
        <v>44537</v>
      </c>
      <c r="F188" s="76" t="s">
        <v>411</v>
      </c>
      <c r="G188" s="13">
        <v>44542</v>
      </c>
      <c r="H188" s="77" t="s">
        <v>1796</v>
      </c>
      <c r="I188" s="16">
        <v>79</v>
      </c>
      <c r="J188" s="16">
        <v>69</v>
      </c>
      <c r="K188" s="16">
        <v>50</v>
      </c>
      <c r="L188" s="16">
        <v>50</v>
      </c>
      <c r="M188" s="81">
        <v>68.137500000000003</v>
      </c>
      <c r="N188" s="96">
        <v>68.137500000000003</v>
      </c>
      <c r="O188" s="64">
        <v>2530</v>
      </c>
      <c r="P188" s="65">
        <f>Table2245789101123456789101112131415161718192021[[#This Row],[PEMBULATAN]]*O188</f>
        <v>172387.875</v>
      </c>
    </row>
    <row r="189" spans="1:16" ht="26.25" customHeight="1" x14ac:dyDescent="0.2">
      <c r="A189" s="14"/>
      <c r="B189" s="75"/>
      <c r="C189" s="73" t="s">
        <v>1984</v>
      </c>
      <c r="D189" s="78" t="s">
        <v>126</v>
      </c>
      <c r="E189" s="13">
        <v>44537</v>
      </c>
      <c r="F189" s="76" t="s">
        <v>411</v>
      </c>
      <c r="G189" s="13">
        <v>44542</v>
      </c>
      <c r="H189" s="77" t="s">
        <v>1796</v>
      </c>
      <c r="I189" s="16">
        <v>96</v>
      </c>
      <c r="J189" s="16">
        <v>32</v>
      </c>
      <c r="K189" s="16">
        <v>8</v>
      </c>
      <c r="L189" s="16">
        <v>4</v>
      </c>
      <c r="M189" s="81">
        <v>6.1440000000000001</v>
      </c>
      <c r="N189" s="96">
        <v>6.1440000000000001</v>
      </c>
      <c r="O189" s="64">
        <v>2530</v>
      </c>
      <c r="P189" s="65">
        <f>Table2245789101123456789101112131415161718192021[[#This Row],[PEMBULATAN]]*O189</f>
        <v>15544.32</v>
      </c>
    </row>
    <row r="190" spans="1:16" ht="26.25" customHeight="1" x14ac:dyDescent="0.2">
      <c r="A190" s="14"/>
      <c r="B190" s="75"/>
      <c r="C190" s="73" t="s">
        <v>1985</v>
      </c>
      <c r="D190" s="78" t="s">
        <v>126</v>
      </c>
      <c r="E190" s="13">
        <v>44537</v>
      </c>
      <c r="F190" s="76" t="s">
        <v>411</v>
      </c>
      <c r="G190" s="13">
        <v>44542</v>
      </c>
      <c r="H190" s="77" t="s">
        <v>1796</v>
      </c>
      <c r="I190" s="16">
        <v>50</v>
      </c>
      <c r="J190" s="16">
        <v>50</v>
      </c>
      <c r="K190" s="16">
        <v>27</v>
      </c>
      <c r="L190" s="16">
        <v>12</v>
      </c>
      <c r="M190" s="81">
        <v>16.875</v>
      </c>
      <c r="N190" s="96">
        <v>16.875</v>
      </c>
      <c r="O190" s="64">
        <v>2530</v>
      </c>
      <c r="P190" s="65">
        <f>Table2245789101123456789101112131415161718192021[[#This Row],[PEMBULATAN]]*O190</f>
        <v>42693.75</v>
      </c>
    </row>
    <row r="191" spans="1:16" ht="26.25" customHeight="1" x14ac:dyDescent="0.2">
      <c r="A191" s="14"/>
      <c r="B191" s="75"/>
      <c r="C191" s="73" t="s">
        <v>1986</v>
      </c>
      <c r="D191" s="78" t="s">
        <v>126</v>
      </c>
      <c r="E191" s="13">
        <v>44537</v>
      </c>
      <c r="F191" s="76" t="s">
        <v>411</v>
      </c>
      <c r="G191" s="13">
        <v>44542</v>
      </c>
      <c r="H191" s="77" t="s">
        <v>1796</v>
      </c>
      <c r="I191" s="16">
        <v>102</v>
      </c>
      <c r="J191" s="16">
        <v>64</v>
      </c>
      <c r="K191" s="16">
        <v>15</v>
      </c>
      <c r="L191" s="16">
        <v>15</v>
      </c>
      <c r="M191" s="81">
        <v>24.48</v>
      </c>
      <c r="N191" s="96">
        <v>25</v>
      </c>
      <c r="O191" s="64">
        <v>2530</v>
      </c>
      <c r="P191" s="65">
        <f>Table2245789101123456789101112131415161718192021[[#This Row],[PEMBULATAN]]*O191</f>
        <v>63250</v>
      </c>
    </row>
    <row r="192" spans="1:16" ht="26.25" customHeight="1" x14ac:dyDescent="0.2">
      <c r="A192" s="14"/>
      <c r="B192" s="75"/>
      <c r="C192" s="73" t="s">
        <v>1987</v>
      </c>
      <c r="D192" s="78" t="s">
        <v>126</v>
      </c>
      <c r="E192" s="13">
        <v>44537</v>
      </c>
      <c r="F192" s="76" t="s">
        <v>411</v>
      </c>
      <c r="G192" s="13">
        <v>44542</v>
      </c>
      <c r="H192" s="77" t="s">
        <v>1796</v>
      </c>
      <c r="I192" s="16">
        <v>58</v>
      </c>
      <c r="J192" s="16">
        <v>42</v>
      </c>
      <c r="K192" s="16">
        <v>18</v>
      </c>
      <c r="L192" s="16">
        <v>9</v>
      </c>
      <c r="M192" s="81">
        <v>10.962</v>
      </c>
      <c r="N192" s="96">
        <v>10.962</v>
      </c>
      <c r="O192" s="64">
        <v>2530</v>
      </c>
      <c r="P192" s="65">
        <f>Table2245789101123456789101112131415161718192021[[#This Row],[PEMBULATAN]]*O192</f>
        <v>27733.86</v>
      </c>
    </row>
    <row r="193" spans="1:16" ht="26.25" customHeight="1" x14ac:dyDescent="0.2">
      <c r="A193" s="14"/>
      <c r="B193" s="75"/>
      <c r="C193" s="73" t="s">
        <v>1988</v>
      </c>
      <c r="D193" s="78" t="s">
        <v>126</v>
      </c>
      <c r="E193" s="13">
        <v>44537</v>
      </c>
      <c r="F193" s="76" t="s">
        <v>411</v>
      </c>
      <c r="G193" s="13">
        <v>44542</v>
      </c>
      <c r="H193" s="77" t="s">
        <v>1796</v>
      </c>
      <c r="I193" s="16">
        <v>36</v>
      </c>
      <c r="J193" s="16">
        <v>30</v>
      </c>
      <c r="K193" s="16">
        <v>23</v>
      </c>
      <c r="L193" s="16">
        <v>20</v>
      </c>
      <c r="M193" s="81">
        <v>6.21</v>
      </c>
      <c r="N193" s="96">
        <v>20</v>
      </c>
      <c r="O193" s="64">
        <v>2530</v>
      </c>
      <c r="P193" s="65">
        <f>Table2245789101123456789101112131415161718192021[[#This Row],[PEMBULATAN]]*O193</f>
        <v>50600</v>
      </c>
    </row>
    <row r="194" spans="1:16" ht="26.25" customHeight="1" x14ac:dyDescent="0.2">
      <c r="A194" s="14"/>
      <c r="B194" s="75"/>
      <c r="C194" s="73" t="s">
        <v>1989</v>
      </c>
      <c r="D194" s="78" t="s">
        <v>126</v>
      </c>
      <c r="E194" s="13">
        <v>44537</v>
      </c>
      <c r="F194" s="76" t="s">
        <v>411</v>
      </c>
      <c r="G194" s="13">
        <v>44542</v>
      </c>
      <c r="H194" s="77" t="s">
        <v>1796</v>
      </c>
      <c r="I194" s="16">
        <v>50</v>
      </c>
      <c r="J194" s="16">
        <v>48</v>
      </c>
      <c r="K194" s="16">
        <v>12</v>
      </c>
      <c r="L194" s="16">
        <v>4</v>
      </c>
      <c r="M194" s="81">
        <v>7.2</v>
      </c>
      <c r="N194" s="96">
        <v>7.2</v>
      </c>
      <c r="O194" s="64">
        <v>2530</v>
      </c>
      <c r="P194" s="65">
        <f>Table2245789101123456789101112131415161718192021[[#This Row],[PEMBULATAN]]*O194</f>
        <v>18216</v>
      </c>
    </row>
    <row r="195" spans="1:16" ht="26.25" customHeight="1" x14ac:dyDescent="0.2">
      <c r="A195" s="14"/>
      <c r="B195" s="75"/>
      <c r="C195" s="73" t="s">
        <v>1990</v>
      </c>
      <c r="D195" s="78" t="s">
        <v>126</v>
      </c>
      <c r="E195" s="13">
        <v>44537</v>
      </c>
      <c r="F195" s="76" t="s">
        <v>411</v>
      </c>
      <c r="G195" s="13">
        <v>44542</v>
      </c>
      <c r="H195" s="77" t="s">
        <v>1796</v>
      </c>
      <c r="I195" s="16">
        <v>38</v>
      </c>
      <c r="J195" s="16">
        <v>25</v>
      </c>
      <c r="K195" s="16">
        <v>10</v>
      </c>
      <c r="L195" s="16">
        <v>18</v>
      </c>
      <c r="M195" s="81">
        <v>2.375</v>
      </c>
      <c r="N195" s="96">
        <v>19</v>
      </c>
      <c r="O195" s="64">
        <v>2530</v>
      </c>
      <c r="P195" s="65">
        <f>Table2245789101123456789101112131415161718192021[[#This Row],[PEMBULATAN]]*O195</f>
        <v>48070</v>
      </c>
    </row>
    <row r="196" spans="1:16" ht="26.25" customHeight="1" x14ac:dyDescent="0.2">
      <c r="A196" s="14"/>
      <c r="B196" s="75"/>
      <c r="C196" s="73" t="s">
        <v>1991</v>
      </c>
      <c r="D196" s="78" t="s">
        <v>126</v>
      </c>
      <c r="E196" s="13">
        <v>44537</v>
      </c>
      <c r="F196" s="76" t="s">
        <v>411</v>
      </c>
      <c r="G196" s="13">
        <v>44542</v>
      </c>
      <c r="H196" s="77" t="s">
        <v>1796</v>
      </c>
      <c r="I196" s="16">
        <v>64</v>
      </c>
      <c r="J196" s="16">
        <v>43</v>
      </c>
      <c r="K196" s="16">
        <v>22</v>
      </c>
      <c r="L196" s="16">
        <v>10</v>
      </c>
      <c r="M196" s="81">
        <v>15.135999999999999</v>
      </c>
      <c r="N196" s="96">
        <v>15.135999999999999</v>
      </c>
      <c r="O196" s="64">
        <v>2530</v>
      </c>
      <c r="P196" s="65">
        <f>Table2245789101123456789101112131415161718192021[[#This Row],[PEMBULATAN]]*O196</f>
        <v>38294.079999999994</v>
      </c>
    </row>
    <row r="197" spans="1:16" ht="26.25" customHeight="1" x14ac:dyDescent="0.2">
      <c r="A197" s="14"/>
      <c r="B197" s="75"/>
      <c r="C197" s="73" t="s">
        <v>1992</v>
      </c>
      <c r="D197" s="78" t="s">
        <v>126</v>
      </c>
      <c r="E197" s="13">
        <v>44537</v>
      </c>
      <c r="F197" s="76" t="s">
        <v>411</v>
      </c>
      <c r="G197" s="13">
        <v>44542</v>
      </c>
      <c r="H197" s="77" t="s">
        <v>1796</v>
      </c>
      <c r="I197" s="16">
        <v>44</v>
      </c>
      <c r="J197" s="16">
        <v>32</v>
      </c>
      <c r="K197" s="16">
        <v>26</v>
      </c>
      <c r="L197" s="16">
        <v>6</v>
      </c>
      <c r="M197" s="81">
        <v>9.1519999999999992</v>
      </c>
      <c r="N197" s="96">
        <v>9.1519999999999992</v>
      </c>
      <c r="O197" s="64">
        <v>2530</v>
      </c>
      <c r="P197" s="65">
        <f>Table2245789101123456789101112131415161718192021[[#This Row],[PEMBULATAN]]*O197</f>
        <v>23154.559999999998</v>
      </c>
    </row>
    <row r="198" spans="1:16" ht="26.25" customHeight="1" x14ac:dyDescent="0.2">
      <c r="A198" s="14"/>
      <c r="B198" s="75"/>
      <c r="C198" s="73" t="s">
        <v>1993</v>
      </c>
      <c r="D198" s="78" t="s">
        <v>126</v>
      </c>
      <c r="E198" s="13">
        <v>44537</v>
      </c>
      <c r="F198" s="76" t="s">
        <v>411</v>
      </c>
      <c r="G198" s="13">
        <v>44542</v>
      </c>
      <c r="H198" s="77" t="s">
        <v>1796</v>
      </c>
      <c r="I198" s="16">
        <v>56</v>
      </c>
      <c r="J198" s="16">
        <v>46</v>
      </c>
      <c r="K198" s="16">
        <v>22</v>
      </c>
      <c r="L198" s="16">
        <v>5</v>
      </c>
      <c r="M198" s="81">
        <v>14.167999999999999</v>
      </c>
      <c r="N198" s="96">
        <v>14.167999999999999</v>
      </c>
      <c r="O198" s="64">
        <v>2530</v>
      </c>
      <c r="P198" s="65">
        <f>Table2245789101123456789101112131415161718192021[[#This Row],[PEMBULATAN]]*O198</f>
        <v>35845.040000000001</v>
      </c>
    </row>
    <row r="199" spans="1:16" ht="26.25" customHeight="1" x14ac:dyDescent="0.2">
      <c r="A199" s="14"/>
      <c r="B199" s="75"/>
      <c r="C199" s="73" t="s">
        <v>1994</v>
      </c>
      <c r="D199" s="78" t="s">
        <v>126</v>
      </c>
      <c r="E199" s="13">
        <v>44537</v>
      </c>
      <c r="F199" s="76" t="s">
        <v>411</v>
      </c>
      <c r="G199" s="13">
        <v>44542</v>
      </c>
      <c r="H199" s="77" t="s">
        <v>1796</v>
      </c>
      <c r="I199" s="16">
        <v>42</v>
      </c>
      <c r="J199" s="16">
        <v>38</v>
      </c>
      <c r="K199" s="16">
        <v>15</v>
      </c>
      <c r="L199" s="16">
        <v>1</v>
      </c>
      <c r="M199" s="81">
        <v>5.9850000000000003</v>
      </c>
      <c r="N199" s="96">
        <v>5.9850000000000003</v>
      </c>
      <c r="O199" s="64">
        <v>2530</v>
      </c>
      <c r="P199" s="65">
        <f>Table2245789101123456789101112131415161718192021[[#This Row],[PEMBULATAN]]*O199</f>
        <v>15142.050000000001</v>
      </c>
    </row>
    <row r="200" spans="1:16" ht="26.25" customHeight="1" x14ac:dyDescent="0.2">
      <c r="A200" s="14"/>
      <c r="B200" s="75"/>
      <c r="C200" s="73" t="s">
        <v>1995</v>
      </c>
      <c r="D200" s="78" t="s">
        <v>126</v>
      </c>
      <c r="E200" s="13">
        <v>44537</v>
      </c>
      <c r="F200" s="76" t="s">
        <v>411</v>
      </c>
      <c r="G200" s="13">
        <v>44542</v>
      </c>
      <c r="H200" s="77" t="s">
        <v>1796</v>
      </c>
      <c r="I200" s="16">
        <v>53</v>
      </c>
      <c r="J200" s="16">
        <v>46</v>
      </c>
      <c r="K200" s="16">
        <v>16</v>
      </c>
      <c r="L200" s="16">
        <v>5</v>
      </c>
      <c r="M200" s="81">
        <v>9.7520000000000007</v>
      </c>
      <c r="N200" s="96">
        <v>9.7520000000000007</v>
      </c>
      <c r="O200" s="64">
        <v>2530</v>
      </c>
      <c r="P200" s="65">
        <f>Table2245789101123456789101112131415161718192021[[#This Row],[PEMBULATAN]]*O200</f>
        <v>24672.560000000001</v>
      </c>
    </row>
    <row r="201" spans="1:16" ht="26.25" customHeight="1" x14ac:dyDescent="0.2">
      <c r="A201" s="14"/>
      <c r="B201" s="75"/>
      <c r="C201" s="73" t="s">
        <v>1996</v>
      </c>
      <c r="D201" s="78" t="s">
        <v>126</v>
      </c>
      <c r="E201" s="13">
        <v>44537</v>
      </c>
      <c r="F201" s="76" t="s">
        <v>411</v>
      </c>
      <c r="G201" s="13">
        <v>44542</v>
      </c>
      <c r="H201" s="77" t="s">
        <v>1796</v>
      </c>
      <c r="I201" s="16">
        <v>55</v>
      </c>
      <c r="J201" s="16">
        <v>40</v>
      </c>
      <c r="K201" s="16">
        <v>24</v>
      </c>
      <c r="L201" s="16">
        <v>10</v>
      </c>
      <c r="M201" s="81">
        <v>13.2</v>
      </c>
      <c r="N201" s="96">
        <v>13.2</v>
      </c>
      <c r="O201" s="64">
        <v>2530</v>
      </c>
      <c r="P201" s="65">
        <f>Table2245789101123456789101112131415161718192021[[#This Row],[PEMBULATAN]]*O201</f>
        <v>33396</v>
      </c>
    </row>
    <row r="202" spans="1:16" ht="26.25" customHeight="1" x14ac:dyDescent="0.2">
      <c r="A202" s="14"/>
      <c r="B202" s="98"/>
      <c r="C202" s="73" t="s">
        <v>1997</v>
      </c>
      <c r="D202" s="78" t="s">
        <v>126</v>
      </c>
      <c r="E202" s="13">
        <v>44537</v>
      </c>
      <c r="F202" s="76" t="s">
        <v>411</v>
      </c>
      <c r="G202" s="13">
        <v>44542</v>
      </c>
      <c r="H202" s="77" t="s">
        <v>1796</v>
      </c>
      <c r="I202" s="16">
        <v>70</v>
      </c>
      <c r="J202" s="16">
        <v>52</v>
      </c>
      <c r="K202" s="16">
        <v>40</v>
      </c>
      <c r="L202" s="16">
        <v>20</v>
      </c>
      <c r="M202" s="81">
        <v>36.4</v>
      </c>
      <c r="N202" s="96">
        <v>37</v>
      </c>
      <c r="O202" s="64">
        <v>2530</v>
      </c>
      <c r="P202" s="65">
        <f>Table2245789101123456789101112131415161718192021[[#This Row],[PEMBULATAN]]*O202</f>
        <v>93610</v>
      </c>
    </row>
    <row r="203" spans="1:16" ht="26.25" customHeight="1" x14ac:dyDescent="0.2">
      <c r="A203" s="14"/>
      <c r="B203" s="75" t="s">
        <v>1998</v>
      </c>
      <c r="C203" s="73" t="s">
        <v>1999</v>
      </c>
      <c r="D203" s="78" t="s">
        <v>126</v>
      </c>
      <c r="E203" s="13">
        <v>44537</v>
      </c>
      <c r="F203" s="76" t="s">
        <v>411</v>
      </c>
      <c r="G203" s="13">
        <v>44542</v>
      </c>
      <c r="H203" s="77" t="s">
        <v>1796</v>
      </c>
      <c r="I203" s="16">
        <v>64</v>
      </c>
      <c r="J203" s="16">
        <v>40</v>
      </c>
      <c r="K203" s="16">
        <v>17</v>
      </c>
      <c r="L203" s="16">
        <v>5</v>
      </c>
      <c r="M203" s="81">
        <v>10.88</v>
      </c>
      <c r="N203" s="96">
        <v>10.88</v>
      </c>
      <c r="O203" s="64">
        <v>2530</v>
      </c>
      <c r="P203" s="65">
        <f>Table2245789101123456789101112131415161718192021[[#This Row],[PEMBULATAN]]*O203</f>
        <v>27526.400000000001</v>
      </c>
    </row>
    <row r="204" spans="1:16" ht="26.25" customHeight="1" x14ac:dyDescent="0.2">
      <c r="A204" s="14"/>
      <c r="B204" s="75"/>
      <c r="C204" s="73" t="s">
        <v>2000</v>
      </c>
      <c r="D204" s="78" t="s">
        <v>126</v>
      </c>
      <c r="E204" s="13">
        <v>44537</v>
      </c>
      <c r="F204" s="76" t="s">
        <v>411</v>
      </c>
      <c r="G204" s="13">
        <v>44542</v>
      </c>
      <c r="H204" s="77" t="s">
        <v>1796</v>
      </c>
      <c r="I204" s="16">
        <v>30</v>
      </c>
      <c r="J204" s="16">
        <v>22</v>
      </c>
      <c r="K204" s="16">
        <v>12</v>
      </c>
      <c r="L204" s="16">
        <v>1</v>
      </c>
      <c r="M204" s="81">
        <v>1.98</v>
      </c>
      <c r="N204" s="96">
        <v>1.98</v>
      </c>
      <c r="O204" s="64">
        <v>2530</v>
      </c>
      <c r="P204" s="65">
        <f>Table2245789101123456789101112131415161718192021[[#This Row],[PEMBULATAN]]*O204</f>
        <v>5009.3999999999996</v>
      </c>
    </row>
    <row r="205" spans="1:16" ht="26.25" customHeight="1" x14ac:dyDescent="0.2">
      <c r="A205" s="14"/>
      <c r="B205" s="75"/>
      <c r="C205" s="73" t="s">
        <v>2001</v>
      </c>
      <c r="D205" s="78" t="s">
        <v>126</v>
      </c>
      <c r="E205" s="13">
        <v>44537</v>
      </c>
      <c r="F205" s="76" t="s">
        <v>411</v>
      </c>
      <c r="G205" s="13">
        <v>44542</v>
      </c>
      <c r="H205" s="77" t="s">
        <v>1796</v>
      </c>
      <c r="I205" s="16">
        <v>56</v>
      </c>
      <c r="J205" s="16">
        <v>44</v>
      </c>
      <c r="K205" s="16">
        <v>23</v>
      </c>
      <c r="L205" s="16">
        <v>6</v>
      </c>
      <c r="M205" s="81">
        <v>14.167999999999999</v>
      </c>
      <c r="N205" s="96">
        <v>14.167999999999999</v>
      </c>
      <c r="O205" s="64">
        <v>2530</v>
      </c>
      <c r="P205" s="65">
        <f>Table2245789101123456789101112131415161718192021[[#This Row],[PEMBULATAN]]*O205</f>
        <v>35845.040000000001</v>
      </c>
    </row>
    <row r="206" spans="1:16" ht="26.25" customHeight="1" x14ac:dyDescent="0.2">
      <c r="A206" s="14"/>
      <c r="B206" s="75"/>
      <c r="C206" s="73" t="s">
        <v>2002</v>
      </c>
      <c r="D206" s="78" t="s">
        <v>126</v>
      </c>
      <c r="E206" s="13">
        <v>44537</v>
      </c>
      <c r="F206" s="76" t="s">
        <v>411</v>
      </c>
      <c r="G206" s="13">
        <v>44542</v>
      </c>
      <c r="H206" s="77" t="s">
        <v>1796</v>
      </c>
      <c r="I206" s="16">
        <v>58</v>
      </c>
      <c r="J206" s="16">
        <v>23</v>
      </c>
      <c r="K206" s="16">
        <v>23</v>
      </c>
      <c r="L206" s="16">
        <v>11</v>
      </c>
      <c r="M206" s="81">
        <v>7.6704999999999997</v>
      </c>
      <c r="N206" s="96">
        <v>11</v>
      </c>
      <c r="O206" s="64">
        <v>2530</v>
      </c>
      <c r="P206" s="65">
        <f>Table2245789101123456789101112131415161718192021[[#This Row],[PEMBULATAN]]*O206</f>
        <v>27830</v>
      </c>
    </row>
    <row r="207" spans="1:16" ht="26.25" customHeight="1" x14ac:dyDescent="0.2">
      <c r="A207" s="14"/>
      <c r="B207" s="75"/>
      <c r="C207" s="73" t="s">
        <v>2003</v>
      </c>
      <c r="D207" s="78" t="s">
        <v>126</v>
      </c>
      <c r="E207" s="13">
        <v>44537</v>
      </c>
      <c r="F207" s="76" t="s">
        <v>411</v>
      </c>
      <c r="G207" s="13">
        <v>44542</v>
      </c>
      <c r="H207" s="77" t="s">
        <v>1796</v>
      </c>
      <c r="I207" s="16">
        <v>40</v>
      </c>
      <c r="J207" s="16">
        <v>33</v>
      </c>
      <c r="K207" s="16">
        <v>12</v>
      </c>
      <c r="L207" s="16">
        <v>2</v>
      </c>
      <c r="M207" s="81">
        <v>3.96</v>
      </c>
      <c r="N207" s="96">
        <v>3.96</v>
      </c>
      <c r="O207" s="64">
        <v>2530</v>
      </c>
      <c r="P207" s="65">
        <f>Table2245789101123456789101112131415161718192021[[#This Row],[PEMBULATAN]]*O207</f>
        <v>10018.799999999999</v>
      </c>
    </row>
    <row r="208" spans="1:16" ht="26.25" customHeight="1" x14ac:dyDescent="0.2">
      <c r="A208" s="14"/>
      <c r="B208" s="75"/>
      <c r="C208" s="73" t="s">
        <v>2004</v>
      </c>
      <c r="D208" s="78" t="s">
        <v>126</v>
      </c>
      <c r="E208" s="13">
        <v>44537</v>
      </c>
      <c r="F208" s="76" t="s">
        <v>411</v>
      </c>
      <c r="G208" s="13">
        <v>44542</v>
      </c>
      <c r="H208" s="77" t="s">
        <v>1796</v>
      </c>
      <c r="I208" s="16">
        <v>70</v>
      </c>
      <c r="J208" s="16">
        <v>45</v>
      </c>
      <c r="K208" s="16">
        <v>40</v>
      </c>
      <c r="L208" s="16">
        <v>22</v>
      </c>
      <c r="M208" s="81">
        <v>31.5</v>
      </c>
      <c r="N208" s="96">
        <v>32</v>
      </c>
      <c r="O208" s="64">
        <v>2530</v>
      </c>
      <c r="P208" s="65">
        <f>Table2245789101123456789101112131415161718192021[[#This Row],[PEMBULATAN]]*O208</f>
        <v>80960</v>
      </c>
    </row>
    <row r="209" spans="1:16" ht="26.25" customHeight="1" x14ac:dyDescent="0.2">
      <c r="A209" s="14"/>
      <c r="B209" s="75"/>
      <c r="C209" s="73" t="s">
        <v>2005</v>
      </c>
      <c r="D209" s="78" t="s">
        <v>126</v>
      </c>
      <c r="E209" s="13">
        <v>44537</v>
      </c>
      <c r="F209" s="76" t="s">
        <v>411</v>
      </c>
      <c r="G209" s="13">
        <v>44542</v>
      </c>
      <c r="H209" s="77" t="s">
        <v>1796</v>
      </c>
      <c r="I209" s="16">
        <v>48</v>
      </c>
      <c r="J209" s="16">
        <v>43</v>
      </c>
      <c r="K209" s="16">
        <v>13</v>
      </c>
      <c r="L209" s="16">
        <v>7</v>
      </c>
      <c r="M209" s="81">
        <v>6.7080000000000002</v>
      </c>
      <c r="N209" s="96">
        <v>7</v>
      </c>
      <c r="O209" s="64">
        <v>2530</v>
      </c>
      <c r="P209" s="65">
        <f>Table2245789101123456789101112131415161718192021[[#This Row],[PEMBULATAN]]*O209</f>
        <v>17710</v>
      </c>
    </row>
    <row r="210" spans="1:16" ht="26.25" customHeight="1" x14ac:dyDescent="0.2">
      <c r="A210" s="14"/>
      <c r="B210" s="75"/>
      <c r="C210" s="73" t="s">
        <v>2006</v>
      </c>
      <c r="D210" s="78" t="s">
        <v>126</v>
      </c>
      <c r="E210" s="13">
        <v>44537</v>
      </c>
      <c r="F210" s="76" t="s">
        <v>411</v>
      </c>
      <c r="G210" s="13">
        <v>44542</v>
      </c>
      <c r="H210" s="77" t="s">
        <v>1796</v>
      </c>
      <c r="I210" s="16">
        <v>48</v>
      </c>
      <c r="J210" s="16">
        <v>36</v>
      </c>
      <c r="K210" s="16">
        <v>26</v>
      </c>
      <c r="L210" s="16">
        <v>13</v>
      </c>
      <c r="M210" s="81">
        <v>11.231999999999999</v>
      </c>
      <c r="N210" s="96">
        <v>13</v>
      </c>
      <c r="O210" s="64">
        <v>2530</v>
      </c>
      <c r="P210" s="65">
        <f>Table2245789101123456789101112131415161718192021[[#This Row],[PEMBULATAN]]*O210</f>
        <v>32890</v>
      </c>
    </row>
    <row r="211" spans="1:16" ht="22.5" customHeight="1" x14ac:dyDescent="0.2">
      <c r="A211" s="118" t="s">
        <v>30</v>
      </c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20"/>
      <c r="M211" s="79">
        <f>SUBTOTAL(109,Table2245789101123456789101112131415161718192021[KG VOLUME])</f>
        <v>4200.2479999999987</v>
      </c>
      <c r="N211" s="68">
        <f>SUM(N3:N210)</f>
        <v>4349.2519999999995</v>
      </c>
      <c r="O211" s="121">
        <f>SUM(P3:P210)</f>
        <v>11003607.560000004</v>
      </c>
      <c r="P211" s="122"/>
    </row>
    <row r="212" spans="1:16" ht="18" customHeight="1" x14ac:dyDescent="0.2">
      <c r="A212" s="86"/>
      <c r="B212" s="56" t="s">
        <v>42</v>
      </c>
      <c r="C212" s="55"/>
      <c r="D212" s="57" t="s">
        <v>43</v>
      </c>
      <c r="E212" s="86"/>
      <c r="F212" s="86"/>
      <c r="G212" s="86"/>
      <c r="H212" s="86"/>
      <c r="I212" s="86"/>
      <c r="J212" s="86"/>
      <c r="K212" s="86"/>
      <c r="L212" s="86"/>
      <c r="M212" s="87"/>
      <c r="N212" s="88" t="s">
        <v>51</v>
      </c>
      <c r="O212" s="89"/>
      <c r="P212" s="89">
        <f>O211*10%</f>
        <v>1100360.7560000005</v>
      </c>
    </row>
    <row r="213" spans="1:16" ht="18" customHeight="1" thickBot="1" x14ac:dyDescent="0.25">
      <c r="A213" s="86"/>
      <c r="B213" s="56"/>
      <c r="C213" s="55"/>
      <c r="D213" s="57"/>
      <c r="E213" s="86"/>
      <c r="F213" s="86"/>
      <c r="G213" s="86"/>
      <c r="H213" s="86"/>
      <c r="I213" s="86"/>
      <c r="J213" s="86"/>
      <c r="K213" s="86"/>
      <c r="L213" s="86"/>
      <c r="M213" s="87"/>
      <c r="N213" s="90" t="s">
        <v>52</v>
      </c>
      <c r="O213" s="91"/>
      <c r="P213" s="91">
        <f>O211-P212</f>
        <v>9903246.8040000033</v>
      </c>
    </row>
    <row r="214" spans="1:16" ht="18" customHeight="1" x14ac:dyDescent="0.2">
      <c r="A214" s="11"/>
      <c r="H214" s="63"/>
      <c r="N214" s="62" t="s">
        <v>31</v>
      </c>
      <c r="P214" s="69">
        <f>P213*1%</f>
        <v>99032.468040000036</v>
      </c>
    </row>
    <row r="215" spans="1:16" ht="18" customHeight="1" thickBot="1" x14ac:dyDescent="0.25">
      <c r="A215" s="11"/>
      <c r="H215" s="63"/>
      <c r="N215" s="62" t="s">
        <v>53</v>
      </c>
      <c r="P215" s="71">
        <f>P213*2%</f>
        <v>198064.93608000007</v>
      </c>
    </row>
    <row r="216" spans="1:16" ht="18" customHeight="1" x14ac:dyDescent="0.2">
      <c r="A216" s="11"/>
      <c r="H216" s="63"/>
      <c r="N216" s="66" t="s">
        <v>32</v>
      </c>
      <c r="O216" s="67"/>
      <c r="P216" s="70">
        <f>P213+P214-P215</f>
        <v>9804214.3359600045</v>
      </c>
    </row>
    <row r="218" spans="1:16" x14ac:dyDescent="0.2">
      <c r="A218" s="11"/>
      <c r="H218" s="63"/>
      <c r="P218" s="71"/>
    </row>
    <row r="219" spans="1:16" x14ac:dyDescent="0.2">
      <c r="A219" s="11"/>
      <c r="H219" s="63"/>
      <c r="O219" s="58"/>
      <c r="P219" s="71"/>
    </row>
    <row r="220" spans="1:16" s="3" customFormat="1" x14ac:dyDescent="0.25">
      <c r="A220" s="11"/>
      <c r="B220" s="2"/>
      <c r="C220" s="2"/>
      <c r="E220" s="12"/>
      <c r="H220" s="63"/>
      <c r="N220" s="15"/>
      <c r="O220" s="15"/>
      <c r="P220" s="15"/>
    </row>
    <row r="221" spans="1:16" s="3" customFormat="1" x14ac:dyDescent="0.25">
      <c r="A221" s="11"/>
      <c r="B221" s="2"/>
      <c r="C221" s="2"/>
      <c r="E221" s="12"/>
      <c r="H221" s="63"/>
      <c r="N221" s="15"/>
      <c r="O221" s="15"/>
      <c r="P221" s="15"/>
    </row>
    <row r="222" spans="1:16" s="3" customFormat="1" x14ac:dyDescent="0.25">
      <c r="A222" s="11"/>
      <c r="B222" s="2"/>
      <c r="C222" s="2"/>
      <c r="E222" s="12"/>
      <c r="H222" s="63"/>
      <c r="N222" s="15"/>
      <c r="O222" s="15"/>
      <c r="P222" s="15"/>
    </row>
    <row r="223" spans="1:16" s="3" customFormat="1" x14ac:dyDescent="0.25">
      <c r="A223" s="11"/>
      <c r="B223" s="2"/>
      <c r="C223" s="2"/>
      <c r="E223" s="12"/>
      <c r="H223" s="63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3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3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3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3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3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3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3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3"/>
      <c r="N231" s="15"/>
      <c r="O231" s="15"/>
      <c r="P231" s="15"/>
    </row>
  </sheetData>
  <mergeCells count="2">
    <mergeCell ref="A211:L211"/>
    <mergeCell ref="O211:P211"/>
  </mergeCells>
  <conditionalFormatting sqref="B3">
    <cfRule type="duplicateValues" dxfId="549" priority="2"/>
  </conditionalFormatting>
  <conditionalFormatting sqref="B4:B210">
    <cfRule type="duplicateValues" dxfId="548" priority="4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78" sqref="K7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405833</v>
      </c>
      <c r="B3" s="74" t="s">
        <v>2007</v>
      </c>
      <c r="C3" s="9" t="s">
        <v>2008</v>
      </c>
      <c r="D3" s="76" t="s">
        <v>126</v>
      </c>
      <c r="E3" s="13">
        <v>44537</v>
      </c>
      <c r="F3" s="76" t="s">
        <v>411</v>
      </c>
      <c r="G3" s="13">
        <v>44542</v>
      </c>
      <c r="H3" s="10" t="s">
        <v>1796</v>
      </c>
      <c r="I3" s="1">
        <v>55</v>
      </c>
      <c r="J3" s="1">
        <v>64</v>
      </c>
      <c r="K3" s="1">
        <v>95</v>
      </c>
      <c r="L3" s="1">
        <v>10</v>
      </c>
      <c r="M3" s="80">
        <v>83.6</v>
      </c>
      <c r="N3" s="96">
        <v>83.6</v>
      </c>
      <c r="O3" s="64">
        <v>2530</v>
      </c>
      <c r="P3" s="65">
        <f>Table224578910112345678910111213141516171819202122[[#This Row],[PEMBULATAN]]*O3</f>
        <v>211508</v>
      </c>
    </row>
    <row r="4" spans="1:16" ht="26.25" customHeight="1" x14ac:dyDescent="0.2">
      <c r="A4" s="14"/>
      <c r="B4" s="75"/>
      <c r="C4" s="9" t="s">
        <v>2009</v>
      </c>
      <c r="D4" s="76" t="s">
        <v>126</v>
      </c>
      <c r="E4" s="13">
        <v>44537</v>
      </c>
      <c r="F4" s="76" t="s">
        <v>411</v>
      </c>
      <c r="G4" s="13">
        <v>44542</v>
      </c>
      <c r="H4" s="10" t="s">
        <v>1796</v>
      </c>
      <c r="I4" s="1">
        <v>52</v>
      </c>
      <c r="J4" s="1">
        <v>50</v>
      </c>
      <c r="K4" s="1">
        <v>21</v>
      </c>
      <c r="L4" s="1">
        <v>7</v>
      </c>
      <c r="M4" s="80">
        <v>13.65</v>
      </c>
      <c r="N4" s="96">
        <v>13.65</v>
      </c>
      <c r="O4" s="64">
        <v>2530</v>
      </c>
      <c r="P4" s="65">
        <f>Table224578910112345678910111213141516171819202122[[#This Row],[PEMBULATAN]]*O4</f>
        <v>34534.5</v>
      </c>
    </row>
    <row r="5" spans="1:16" ht="26.25" customHeight="1" x14ac:dyDescent="0.2">
      <c r="A5" s="14"/>
      <c r="B5" s="14"/>
      <c r="C5" s="9" t="s">
        <v>2010</v>
      </c>
      <c r="D5" s="76" t="s">
        <v>126</v>
      </c>
      <c r="E5" s="13">
        <v>44537</v>
      </c>
      <c r="F5" s="76" t="s">
        <v>411</v>
      </c>
      <c r="G5" s="13">
        <v>44542</v>
      </c>
      <c r="H5" s="10" t="s">
        <v>1796</v>
      </c>
      <c r="I5" s="1">
        <v>80</v>
      </c>
      <c r="J5" s="1">
        <v>61</v>
      </c>
      <c r="K5" s="1">
        <v>22</v>
      </c>
      <c r="L5" s="1">
        <v>11</v>
      </c>
      <c r="M5" s="80">
        <v>26.84</v>
      </c>
      <c r="N5" s="96">
        <v>26.84</v>
      </c>
      <c r="O5" s="64">
        <v>2530</v>
      </c>
      <c r="P5" s="65">
        <f>Table224578910112345678910111213141516171819202122[[#This Row],[PEMBULATAN]]*O5</f>
        <v>67905.2</v>
      </c>
    </row>
    <row r="6" spans="1:16" ht="26.25" customHeight="1" x14ac:dyDescent="0.2">
      <c r="A6" s="14"/>
      <c r="B6" s="14"/>
      <c r="C6" s="73" t="s">
        <v>2011</v>
      </c>
      <c r="D6" s="78" t="s">
        <v>126</v>
      </c>
      <c r="E6" s="13">
        <v>44537</v>
      </c>
      <c r="F6" s="76" t="s">
        <v>411</v>
      </c>
      <c r="G6" s="13">
        <v>44542</v>
      </c>
      <c r="H6" s="77" t="s">
        <v>1796</v>
      </c>
      <c r="I6" s="16">
        <v>82</v>
      </c>
      <c r="J6" s="16">
        <v>63</v>
      </c>
      <c r="K6" s="16">
        <v>25</v>
      </c>
      <c r="L6" s="16">
        <v>16</v>
      </c>
      <c r="M6" s="81">
        <v>32.287500000000001</v>
      </c>
      <c r="N6" s="96">
        <v>32.287500000000001</v>
      </c>
      <c r="O6" s="64">
        <v>2530</v>
      </c>
      <c r="P6" s="65">
        <f>Table224578910112345678910111213141516171819202122[[#This Row],[PEMBULATAN]]*O6</f>
        <v>81687.375</v>
      </c>
    </row>
    <row r="7" spans="1:16" ht="26.25" customHeight="1" x14ac:dyDescent="0.2">
      <c r="A7" s="14"/>
      <c r="B7" s="14"/>
      <c r="C7" s="73" t="s">
        <v>2012</v>
      </c>
      <c r="D7" s="78" t="s">
        <v>126</v>
      </c>
      <c r="E7" s="13">
        <v>44537</v>
      </c>
      <c r="F7" s="76" t="s">
        <v>411</v>
      </c>
      <c r="G7" s="13">
        <v>44542</v>
      </c>
      <c r="H7" s="77" t="s">
        <v>1796</v>
      </c>
      <c r="I7" s="16">
        <v>83</v>
      </c>
      <c r="J7" s="16">
        <v>61</v>
      </c>
      <c r="K7" s="16">
        <v>16</v>
      </c>
      <c r="L7" s="16">
        <v>11</v>
      </c>
      <c r="M7" s="81">
        <v>20.251999999999999</v>
      </c>
      <c r="N7" s="96">
        <v>20.251999999999999</v>
      </c>
      <c r="O7" s="64">
        <v>2530</v>
      </c>
      <c r="P7" s="65">
        <f>Table224578910112345678910111213141516171819202122[[#This Row],[PEMBULATAN]]*O7</f>
        <v>51237.56</v>
      </c>
    </row>
    <row r="8" spans="1:16" ht="26.25" customHeight="1" x14ac:dyDescent="0.2">
      <c r="A8" s="14"/>
      <c r="B8" s="14"/>
      <c r="C8" s="73" t="s">
        <v>2013</v>
      </c>
      <c r="D8" s="78" t="s">
        <v>126</v>
      </c>
      <c r="E8" s="13">
        <v>44537</v>
      </c>
      <c r="F8" s="76" t="s">
        <v>411</v>
      </c>
      <c r="G8" s="13">
        <v>44542</v>
      </c>
      <c r="H8" s="77" t="s">
        <v>1796</v>
      </c>
      <c r="I8" s="16">
        <v>50</v>
      </c>
      <c r="J8" s="16">
        <v>32</v>
      </c>
      <c r="K8" s="16">
        <v>25</v>
      </c>
      <c r="L8" s="16">
        <v>12</v>
      </c>
      <c r="M8" s="81">
        <v>10</v>
      </c>
      <c r="N8" s="96">
        <v>12</v>
      </c>
      <c r="O8" s="64">
        <v>2530</v>
      </c>
      <c r="P8" s="65">
        <f>Table224578910112345678910111213141516171819202122[[#This Row],[PEMBULATAN]]*O8</f>
        <v>30360</v>
      </c>
    </row>
    <row r="9" spans="1:16" ht="26.25" customHeight="1" x14ac:dyDescent="0.2">
      <c r="A9" s="14"/>
      <c r="B9" s="14"/>
      <c r="C9" s="73" t="s">
        <v>2014</v>
      </c>
      <c r="D9" s="78" t="s">
        <v>126</v>
      </c>
      <c r="E9" s="13">
        <v>44537</v>
      </c>
      <c r="F9" s="76" t="s">
        <v>411</v>
      </c>
      <c r="G9" s="13">
        <v>44542</v>
      </c>
      <c r="H9" s="77" t="s">
        <v>1796</v>
      </c>
      <c r="I9" s="16">
        <v>71</v>
      </c>
      <c r="J9" s="16">
        <v>57</v>
      </c>
      <c r="K9" s="16">
        <v>18</v>
      </c>
      <c r="L9" s="16">
        <v>8</v>
      </c>
      <c r="M9" s="81">
        <v>18.211500000000001</v>
      </c>
      <c r="N9" s="96">
        <v>18.211500000000001</v>
      </c>
      <c r="O9" s="64">
        <v>2530</v>
      </c>
      <c r="P9" s="65">
        <f>Table224578910112345678910111213141516171819202122[[#This Row],[PEMBULATAN]]*O9</f>
        <v>46075.095000000001</v>
      </c>
    </row>
    <row r="10" spans="1:16" ht="26.25" customHeight="1" x14ac:dyDescent="0.2">
      <c r="A10" s="14"/>
      <c r="B10" s="14"/>
      <c r="C10" s="73" t="s">
        <v>2015</v>
      </c>
      <c r="D10" s="78" t="s">
        <v>126</v>
      </c>
      <c r="E10" s="13">
        <v>44537</v>
      </c>
      <c r="F10" s="76" t="s">
        <v>411</v>
      </c>
      <c r="G10" s="13">
        <v>44542</v>
      </c>
      <c r="H10" s="77" t="s">
        <v>1796</v>
      </c>
      <c r="I10" s="16">
        <v>83</v>
      </c>
      <c r="J10" s="16">
        <v>54</v>
      </c>
      <c r="K10" s="16">
        <v>27</v>
      </c>
      <c r="L10" s="16">
        <v>13</v>
      </c>
      <c r="M10" s="81">
        <v>30.253499999999999</v>
      </c>
      <c r="N10" s="96">
        <v>30.253499999999999</v>
      </c>
      <c r="O10" s="64">
        <v>2530</v>
      </c>
      <c r="P10" s="65">
        <f>Table224578910112345678910111213141516171819202122[[#This Row],[PEMBULATAN]]*O10</f>
        <v>76541.354999999996</v>
      </c>
    </row>
    <row r="11" spans="1:16" ht="26.25" customHeight="1" x14ac:dyDescent="0.2">
      <c r="A11" s="14"/>
      <c r="B11" s="14"/>
      <c r="C11" s="73" t="s">
        <v>2016</v>
      </c>
      <c r="D11" s="78" t="s">
        <v>126</v>
      </c>
      <c r="E11" s="13">
        <v>44537</v>
      </c>
      <c r="F11" s="76" t="s">
        <v>411</v>
      </c>
      <c r="G11" s="13">
        <v>44542</v>
      </c>
      <c r="H11" s="77" t="s">
        <v>1796</v>
      </c>
      <c r="I11" s="16">
        <v>74</v>
      </c>
      <c r="J11" s="16">
        <v>55</v>
      </c>
      <c r="K11" s="16">
        <v>12</v>
      </c>
      <c r="L11" s="16">
        <v>8</v>
      </c>
      <c r="M11" s="81">
        <v>12.21</v>
      </c>
      <c r="N11" s="96">
        <v>12.21</v>
      </c>
      <c r="O11" s="64">
        <v>2530</v>
      </c>
      <c r="P11" s="65">
        <f>Table224578910112345678910111213141516171819202122[[#This Row],[PEMBULATAN]]*O11</f>
        <v>30891.300000000003</v>
      </c>
    </row>
    <row r="12" spans="1:16" ht="26.25" customHeight="1" x14ac:dyDescent="0.2">
      <c r="A12" s="14"/>
      <c r="B12" s="14"/>
      <c r="C12" s="73" t="s">
        <v>2017</v>
      </c>
      <c r="D12" s="78" t="s">
        <v>126</v>
      </c>
      <c r="E12" s="13">
        <v>44537</v>
      </c>
      <c r="F12" s="76" t="s">
        <v>411</v>
      </c>
      <c r="G12" s="13">
        <v>44542</v>
      </c>
      <c r="H12" s="77" t="s">
        <v>1796</v>
      </c>
      <c r="I12" s="16">
        <v>80</v>
      </c>
      <c r="J12" s="16">
        <v>63</v>
      </c>
      <c r="K12" s="16">
        <v>31</v>
      </c>
      <c r="L12" s="16">
        <v>13</v>
      </c>
      <c r="M12" s="81">
        <v>39.06</v>
      </c>
      <c r="N12" s="96">
        <v>39.06</v>
      </c>
      <c r="O12" s="64">
        <v>2530</v>
      </c>
      <c r="P12" s="65">
        <f>Table224578910112345678910111213141516171819202122[[#This Row],[PEMBULATAN]]*O12</f>
        <v>98821.8</v>
      </c>
    </row>
    <row r="13" spans="1:16" ht="26.25" customHeight="1" x14ac:dyDescent="0.2">
      <c r="A13" s="14"/>
      <c r="B13" s="14"/>
      <c r="C13" s="73" t="s">
        <v>2018</v>
      </c>
      <c r="D13" s="78" t="s">
        <v>126</v>
      </c>
      <c r="E13" s="13">
        <v>44537</v>
      </c>
      <c r="F13" s="76" t="s">
        <v>411</v>
      </c>
      <c r="G13" s="13">
        <v>44542</v>
      </c>
      <c r="H13" s="77" t="s">
        <v>1796</v>
      </c>
      <c r="I13" s="16">
        <v>75</v>
      </c>
      <c r="J13" s="16">
        <v>58</v>
      </c>
      <c r="K13" s="16">
        <v>28</v>
      </c>
      <c r="L13" s="16">
        <v>13</v>
      </c>
      <c r="M13" s="81">
        <v>30.45</v>
      </c>
      <c r="N13" s="96">
        <v>31</v>
      </c>
      <c r="O13" s="64">
        <v>2530</v>
      </c>
      <c r="P13" s="65">
        <f>Table224578910112345678910111213141516171819202122[[#This Row],[PEMBULATAN]]*O13</f>
        <v>78430</v>
      </c>
    </row>
    <row r="14" spans="1:16" ht="26.25" customHeight="1" x14ac:dyDescent="0.2">
      <c r="A14" s="14"/>
      <c r="B14" s="14"/>
      <c r="C14" s="73" t="s">
        <v>2019</v>
      </c>
      <c r="D14" s="78" t="s">
        <v>126</v>
      </c>
      <c r="E14" s="13">
        <v>44537</v>
      </c>
      <c r="F14" s="76" t="s">
        <v>411</v>
      </c>
      <c r="G14" s="13">
        <v>44542</v>
      </c>
      <c r="H14" s="77" t="s">
        <v>1796</v>
      </c>
      <c r="I14" s="16">
        <v>86</v>
      </c>
      <c r="J14" s="16">
        <v>58</v>
      </c>
      <c r="K14" s="16">
        <v>22</v>
      </c>
      <c r="L14" s="16">
        <v>13</v>
      </c>
      <c r="M14" s="81">
        <v>27.434000000000001</v>
      </c>
      <c r="N14" s="96">
        <v>28</v>
      </c>
      <c r="O14" s="64">
        <v>2530</v>
      </c>
      <c r="P14" s="65">
        <f>Table224578910112345678910111213141516171819202122[[#This Row],[PEMBULATAN]]*O14</f>
        <v>70840</v>
      </c>
    </row>
    <row r="15" spans="1:16" ht="26.25" customHeight="1" x14ac:dyDescent="0.2">
      <c r="A15" s="14"/>
      <c r="B15" s="14"/>
      <c r="C15" s="73" t="s">
        <v>2020</v>
      </c>
      <c r="D15" s="78" t="s">
        <v>126</v>
      </c>
      <c r="E15" s="13">
        <v>44537</v>
      </c>
      <c r="F15" s="76" t="s">
        <v>411</v>
      </c>
      <c r="G15" s="13">
        <v>44542</v>
      </c>
      <c r="H15" s="77" t="s">
        <v>1796</v>
      </c>
      <c r="I15" s="16">
        <v>50</v>
      </c>
      <c r="J15" s="16">
        <v>45</v>
      </c>
      <c r="K15" s="16">
        <v>21</v>
      </c>
      <c r="L15" s="16">
        <v>5</v>
      </c>
      <c r="M15" s="81">
        <v>11.8125</v>
      </c>
      <c r="N15" s="96">
        <v>11.8125</v>
      </c>
      <c r="O15" s="64">
        <v>2530</v>
      </c>
      <c r="P15" s="65">
        <f>Table224578910112345678910111213141516171819202122[[#This Row],[PEMBULATAN]]*O15</f>
        <v>29885.625</v>
      </c>
    </row>
    <row r="16" spans="1:16" ht="26.25" customHeight="1" x14ac:dyDescent="0.2">
      <c r="A16" s="14"/>
      <c r="B16" s="14"/>
      <c r="C16" s="73" t="s">
        <v>2021</v>
      </c>
      <c r="D16" s="78" t="s">
        <v>126</v>
      </c>
      <c r="E16" s="13">
        <v>44537</v>
      </c>
      <c r="F16" s="76" t="s">
        <v>411</v>
      </c>
      <c r="G16" s="13">
        <v>44542</v>
      </c>
      <c r="H16" s="77" t="s">
        <v>1796</v>
      </c>
      <c r="I16" s="16">
        <v>62</v>
      </c>
      <c r="J16" s="16">
        <v>55</v>
      </c>
      <c r="K16" s="16">
        <v>12</v>
      </c>
      <c r="L16" s="16">
        <v>7</v>
      </c>
      <c r="M16" s="81">
        <v>10.23</v>
      </c>
      <c r="N16" s="96">
        <v>10.23</v>
      </c>
      <c r="O16" s="64">
        <v>2530</v>
      </c>
      <c r="P16" s="65">
        <f>Table224578910112345678910111213141516171819202122[[#This Row],[PEMBULATAN]]*O16</f>
        <v>25881.9</v>
      </c>
    </row>
    <row r="17" spans="1:16" ht="26.25" customHeight="1" x14ac:dyDescent="0.2">
      <c r="A17" s="14"/>
      <c r="B17" s="14"/>
      <c r="C17" s="73" t="s">
        <v>2022</v>
      </c>
      <c r="D17" s="78" t="s">
        <v>126</v>
      </c>
      <c r="E17" s="13">
        <v>44537</v>
      </c>
      <c r="F17" s="76" t="s">
        <v>411</v>
      </c>
      <c r="G17" s="13">
        <v>44542</v>
      </c>
      <c r="H17" s="77" t="s">
        <v>1796</v>
      </c>
      <c r="I17" s="16">
        <v>95</v>
      </c>
      <c r="J17" s="16">
        <v>63</v>
      </c>
      <c r="K17" s="16">
        <v>17</v>
      </c>
      <c r="L17" s="16">
        <v>9</v>
      </c>
      <c r="M17" s="81">
        <v>25.436250000000001</v>
      </c>
      <c r="N17" s="96">
        <v>26</v>
      </c>
      <c r="O17" s="64">
        <v>2530</v>
      </c>
      <c r="P17" s="65">
        <f>Table224578910112345678910111213141516171819202122[[#This Row],[PEMBULATAN]]*O17</f>
        <v>65780</v>
      </c>
    </row>
    <row r="18" spans="1:16" ht="26.25" customHeight="1" x14ac:dyDescent="0.2">
      <c r="A18" s="14"/>
      <c r="B18" s="14"/>
      <c r="C18" s="73" t="s">
        <v>2023</v>
      </c>
      <c r="D18" s="78" t="s">
        <v>126</v>
      </c>
      <c r="E18" s="13">
        <v>44537</v>
      </c>
      <c r="F18" s="76" t="s">
        <v>411</v>
      </c>
      <c r="G18" s="13">
        <v>44542</v>
      </c>
      <c r="H18" s="77" t="s">
        <v>1796</v>
      </c>
      <c r="I18" s="16">
        <v>35</v>
      </c>
      <c r="J18" s="16">
        <v>28</v>
      </c>
      <c r="K18" s="16">
        <v>26</v>
      </c>
      <c r="L18" s="16">
        <v>1</v>
      </c>
      <c r="M18" s="81">
        <v>6.37</v>
      </c>
      <c r="N18" s="96">
        <v>7</v>
      </c>
      <c r="O18" s="64">
        <v>2530</v>
      </c>
      <c r="P18" s="65">
        <f>Table224578910112345678910111213141516171819202122[[#This Row],[PEMBULATAN]]*O18</f>
        <v>17710</v>
      </c>
    </row>
    <row r="19" spans="1:16" ht="26.25" customHeight="1" x14ac:dyDescent="0.2">
      <c r="A19" s="14"/>
      <c r="B19" s="14"/>
      <c r="C19" s="73" t="s">
        <v>2024</v>
      </c>
      <c r="D19" s="78" t="s">
        <v>126</v>
      </c>
      <c r="E19" s="13">
        <v>44537</v>
      </c>
      <c r="F19" s="76" t="s">
        <v>411</v>
      </c>
      <c r="G19" s="13">
        <v>44542</v>
      </c>
      <c r="H19" s="77" t="s">
        <v>1796</v>
      </c>
      <c r="I19" s="16">
        <v>95</v>
      </c>
      <c r="J19" s="16">
        <v>62</v>
      </c>
      <c r="K19" s="16">
        <v>20</v>
      </c>
      <c r="L19" s="16">
        <v>6</v>
      </c>
      <c r="M19" s="81">
        <v>29.45</v>
      </c>
      <c r="N19" s="96">
        <v>30</v>
      </c>
      <c r="O19" s="64">
        <v>2530</v>
      </c>
      <c r="P19" s="65">
        <f>Table224578910112345678910111213141516171819202122[[#This Row],[PEMBULATAN]]*O19</f>
        <v>75900</v>
      </c>
    </row>
    <row r="20" spans="1:16" ht="26.25" customHeight="1" x14ac:dyDescent="0.2">
      <c r="A20" s="14"/>
      <c r="B20" s="14"/>
      <c r="C20" s="73" t="s">
        <v>2025</v>
      </c>
      <c r="D20" s="78" t="s">
        <v>126</v>
      </c>
      <c r="E20" s="13">
        <v>44537</v>
      </c>
      <c r="F20" s="76" t="s">
        <v>411</v>
      </c>
      <c r="G20" s="13">
        <v>44542</v>
      </c>
      <c r="H20" s="77" t="s">
        <v>1796</v>
      </c>
      <c r="I20" s="16">
        <v>71</v>
      </c>
      <c r="J20" s="16">
        <v>58</v>
      </c>
      <c r="K20" s="16">
        <v>23</v>
      </c>
      <c r="L20" s="16">
        <v>10</v>
      </c>
      <c r="M20" s="81">
        <v>23.6785</v>
      </c>
      <c r="N20" s="96">
        <v>23.6785</v>
      </c>
      <c r="O20" s="64">
        <v>2530</v>
      </c>
      <c r="P20" s="65">
        <f>Table224578910112345678910111213141516171819202122[[#This Row],[PEMBULATAN]]*O20</f>
        <v>59906.604999999996</v>
      </c>
    </row>
    <row r="21" spans="1:16" ht="26.25" customHeight="1" x14ac:dyDescent="0.2">
      <c r="A21" s="14"/>
      <c r="B21" s="14"/>
      <c r="C21" s="73" t="s">
        <v>2026</v>
      </c>
      <c r="D21" s="78" t="s">
        <v>126</v>
      </c>
      <c r="E21" s="13">
        <v>44537</v>
      </c>
      <c r="F21" s="76" t="s">
        <v>411</v>
      </c>
      <c r="G21" s="13">
        <v>44542</v>
      </c>
      <c r="H21" s="77" t="s">
        <v>1796</v>
      </c>
      <c r="I21" s="16">
        <v>86</v>
      </c>
      <c r="J21" s="16">
        <v>61</v>
      </c>
      <c r="K21" s="16">
        <v>23</v>
      </c>
      <c r="L21" s="16">
        <v>19</v>
      </c>
      <c r="M21" s="81">
        <v>30.1645</v>
      </c>
      <c r="N21" s="96">
        <v>30.1645</v>
      </c>
      <c r="O21" s="64">
        <v>2530</v>
      </c>
      <c r="P21" s="65">
        <f>Table224578910112345678910111213141516171819202122[[#This Row],[PEMBULATAN]]*O21</f>
        <v>76316.184999999998</v>
      </c>
    </row>
    <row r="22" spans="1:16" ht="26.25" customHeight="1" x14ac:dyDescent="0.2">
      <c r="A22" s="14"/>
      <c r="B22" s="14"/>
      <c r="C22" s="73" t="s">
        <v>2027</v>
      </c>
      <c r="D22" s="78" t="s">
        <v>126</v>
      </c>
      <c r="E22" s="13">
        <v>44537</v>
      </c>
      <c r="F22" s="76" t="s">
        <v>411</v>
      </c>
      <c r="G22" s="13">
        <v>44542</v>
      </c>
      <c r="H22" s="77" t="s">
        <v>1796</v>
      </c>
      <c r="I22" s="16">
        <v>71</v>
      </c>
      <c r="J22" s="16">
        <v>61</v>
      </c>
      <c r="K22" s="16">
        <v>13</v>
      </c>
      <c r="L22" s="16">
        <v>6</v>
      </c>
      <c r="M22" s="81">
        <v>14.075749999999999</v>
      </c>
      <c r="N22" s="96">
        <v>14.075749999999999</v>
      </c>
      <c r="O22" s="64">
        <v>2530</v>
      </c>
      <c r="P22" s="65">
        <f>Table224578910112345678910111213141516171819202122[[#This Row],[PEMBULATAN]]*O22</f>
        <v>35611.647499999999</v>
      </c>
    </row>
    <row r="23" spans="1:16" ht="26.25" customHeight="1" x14ac:dyDescent="0.2">
      <c r="A23" s="14"/>
      <c r="B23" s="14"/>
      <c r="C23" s="73" t="s">
        <v>2028</v>
      </c>
      <c r="D23" s="78" t="s">
        <v>126</v>
      </c>
      <c r="E23" s="13">
        <v>44537</v>
      </c>
      <c r="F23" s="76" t="s">
        <v>411</v>
      </c>
      <c r="G23" s="13">
        <v>44542</v>
      </c>
      <c r="H23" s="77" t="s">
        <v>1796</v>
      </c>
      <c r="I23" s="16">
        <v>96</v>
      </c>
      <c r="J23" s="16">
        <v>64</v>
      </c>
      <c r="K23" s="16">
        <v>26</v>
      </c>
      <c r="L23" s="16">
        <v>17</v>
      </c>
      <c r="M23" s="81">
        <v>39.936</v>
      </c>
      <c r="N23" s="96">
        <v>39.936</v>
      </c>
      <c r="O23" s="64">
        <v>2530</v>
      </c>
      <c r="P23" s="65">
        <f>Table224578910112345678910111213141516171819202122[[#This Row],[PEMBULATAN]]*O23</f>
        <v>101038.08</v>
      </c>
    </row>
    <row r="24" spans="1:16" ht="26.25" customHeight="1" x14ac:dyDescent="0.2">
      <c r="A24" s="14"/>
      <c r="B24" s="14"/>
      <c r="C24" s="73" t="s">
        <v>2029</v>
      </c>
      <c r="D24" s="78" t="s">
        <v>126</v>
      </c>
      <c r="E24" s="13">
        <v>44537</v>
      </c>
      <c r="F24" s="76" t="s">
        <v>411</v>
      </c>
      <c r="G24" s="13">
        <v>44542</v>
      </c>
      <c r="H24" s="77" t="s">
        <v>1796</v>
      </c>
      <c r="I24" s="16">
        <v>72</v>
      </c>
      <c r="J24" s="16">
        <v>55</v>
      </c>
      <c r="K24" s="16">
        <v>18</v>
      </c>
      <c r="L24" s="16">
        <v>11</v>
      </c>
      <c r="M24" s="81">
        <v>17.82</v>
      </c>
      <c r="N24" s="96">
        <v>17.82</v>
      </c>
      <c r="O24" s="64">
        <v>2530</v>
      </c>
      <c r="P24" s="65">
        <f>Table224578910112345678910111213141516171819202122[[#This Row],[PEMBULATAN]]*O24</f>
        <v>45084.6</v>
      </c>
    </row>
    <row r="25" spans="1:16" ht="26.25" customHeight="1" x14ac:dyDescent="0.2">
      <c r="A25" s="14"/>
      <c r="B25" s="14"/>
      <c r="C25" s="73" t="s">
        <v>2030</v>
      </c>
      <c r="D25" s="78" t="s">
        <v>126</v>
      </c>
      <c r="E25" s="13">
        <v>44537</v>
      </c>
      <c r="F25" s="76" t="s">
        <v>411</v>
      </c>
      <c r="G25" s="13">
        <v>44542</v>
      </c>
      <c r="H25" s="77" t="s">
        <v>1796</v>
      </c>
      <c r="I25" s="16">
        <v>85</v>
      </c>
      <c r="J25" s="16">
        <v>56</v>
      </c>
      <c r="K25" s="16">
        <v>21</v>
      </c>
      <c r="L25" s="16">
        <v>16</v>
      </c>
      <c r="M25" s="81">
        <v>24.99</v>
      </c>
      <c r="N25" s="96">
        <v>24.99</v>
      </c>
      <c r="O25" s="64">
        <v>2530</v>
      </c>
      <c r="P25" s="65">
        <f>Table224578910112345678910111213141516171819202122[[#This Row],[PEMBULATAN]]*O25</f>
        <v>63224.7</v>
      </c>
    </row>
    <row r="26" spans="1:16" ht="26.25" customHeight="1" x14ac:dyDescent="0.2">
      <c r="A26" s="14"/>
      <c r="B26" s="14"/>
      <c r="C26" s="73" t="s">
        <v>2031</v>
      </c>
      <c r="D26" s="78" t="s">
        <v>126</v>
      </c>
      <c r="E26" s="13">
        <v>44537</v>
      </c>
      <c r="F26" s="76" t="s">
        <v>411</v>
      </c>
      <c r="G26" s="13">
        <v>44542</v>
      </c>
      <c r="H26" s="77" t="s">
        <v>1796</v>
      </c>
      <c r="I26" s="16">
        <v>91</v>
      </c>
      <c r="J26" s="16">
        <v>65</v>
      </c>
      <c r="K26" s="16">
        <v>36</v>
      </c>
      <c r="L26" s="16">
        <v>15</v>
      </c>
      <c r="M26" s="81">
        <v>53.234999999999999</v>
      </c>
      <c r="N26" s="96">
        <v>53.234999999999999</v>
      </c>
      <c r="O26" s="64">
        <v>2530</v>
      </c>
      <c r="P26" s="65">
        <f>Table224578910112345678910111213141516171819202122[[#This Row],[PEMBULATAN]]*O26</f>
        <v>134684.54999999999</v>
      </c>
    </row>
    <row r="27" spans="1:16" ht="26.25" customHeight="1" x14ac:dyDescent="0.2">
      <c r="A27" s="14"/>
      <c r="B27" s="14"/>
      <c r="C27" s="73" t="s">
        <v>2032</v>
      </c>
      <c r="D27" s="78" t="s">
        <v>126</v>
      </c>
      <c r="E27" s="13">
        <v>44537</v>
      </c>
      <c r="F27" s="76" t="s">
        <v>411</v>
      </c>
      <c r="G27" s="13">
        <v>44542</v>
      </c>
      <c r="H27" s="77" t="s">
        <v>1796</v>
      </c>
      <c r="I27" s="16">
        <v>66</v>
      </c>
      <c r="J27" s="16">
        <v>61</v>
      </c>
      <c r="K27" s="16">
        <v>21</v>
      </c>
      <c r="L27" s="16">
        <v>9</v>
      </c>
      <c r="M27" s="81">
        <v>21.136500000000002</v>
      </c>
      <c r="N27" s="96">
        <v>21.136500000000002</v>
      </c>
      <c r="O27" s="64">
        <v>2530</v>
      </c>
      <c r="P27" s="65">
        <f>Table224578910112345678910111213141516171819202122[[#This Row],[PEMBULATAN]]*O27</f>
        <v>53475.345000000001</v>
      </c>
    </row>
    <row r="28" spans="1:16" ht="26.25" customHeight="1" x14ac:dyDescent="0.2">
      <c r="A28" s="14"/>
      <c r="B28" s="14"/>
      <c r="C28" s="73" t="s">
        <v>2033</v>
      </c>
      <c r="D28" s="78" t="s">
        <v>126</v>
      </c>
      <c r="E28" s="13">
        <v>44537</v>
      </c>
      <c r="F28" s="76" t="s">
        <v>411</v>
      </c>
      <c r="G28" s="13">
        <v>44542</v>
      </c>
      <c r="H28" s="77" t="s">
        <v>1796</v>
      </c>
      <c r="I28" s="16">
        <v>98</v>
      </c>
      <c r="J28" s="16">
        <v>62</v>
      </c>
      <c r="K28" s="16">
        <v>25</v>
      </c>
      <c r="L28" s="16">
        <v>13</v>
      </c>
      <c r="M28" s="81">
        <v>37.975000000000001</v>
      </c>
      <c r="N28" s="96">
        <v>37.975000000000001</v>
      </c>
      <c r="O28" s="64">
        <v>2530</v>
      </c>
      <c r="P28" s="65">
        <f>Table224578910112345678910111213141516171819202122[[#This Row],[PEMBULATAN]]*O28</f>
        <v>96076.75</v>
      </c>
    </row>
    <row r="29" spans="1:16" ht="26.25" customHeight="1" x14ac:dyDescent="0.2">
      <c r="A29" s="14"/>
      <c r="B29" s="14"/>
      <c r="C29" s="73" t="s">
        <v>2034</v>
      </c>
      <c r="D29" s="78" t="s">
        <v>126</v>
      </c>
      <c r="E29" s="13">
        <v>44537</v>
      </c>
      <c r="F29" s="76" t="s">
        <v>411</v>
      </c>
      <c r="G29" s="13">
        <v>44542</v>
      </c>
      <c r="H29" s="77" t="s">
        <v>1796</v>
      </c>
      <c r="I29" s="16">
        <v>90</v>
      </c>
      <c r="J29" s="16">
        <v>68</v>
      </c>
      <c r="K29" s="16">
        <v>27</v>
      </c>
      <c r="L29" s="16">
        <v>21</v>
      </c>
      <c r="M29" s="81">
        <v>41.31</v>
      </c>
      <c r="N29" s="96">
        <v>42</v>
      </c>
      <c r="O29" s="64">
        <v>2530</v>
      </c>
      <c r="P29" s="65">
        <f>Table224578910112345678910111213141516171819202122[[#This Row],[PEMBULATAN]]*O29</f>
        <v>106260</v>
      </c>
    </row>
    <row r="30" spans="1:16" ht="26.25" customHeight="1" x14ac:dyDescent="0.2">
      <c r="A30" s="14"/>
      <c r="B30" s="14"/>
      <c r="C30" s="73" t="s">
        <v>2035</v>
      </c>
      <c r="D30" s="78" t="s">
        <v>126</v>
      </c>
      <c r="E30" s="13">
        <v>44537</v>
      </c>
      <c r="F30" s="76" t="s">
        <v>411</v>
      </c>
      <c r="G30" s="13">
        <v>44542</v>
      </c>
      <c r="H30" s="77" t="s">
        <v>1796</v>
      </c>
      <c r="I30" s="16">
        <v>85</v>
      </c>
      <c r="J30" s="16">
        <v>60</v>
      </c>
      <c r="K30" s="16">
        <v>31</v>
      </c>
      <c r="L30" s="16">
        <v>10</v>
      </c>
      <c r="M30" s="81">
        <v>39.524999999999999</v>
      </c>
      <c r="N30" s="96">
        <v>39.524999999999999</v>
      </c>
      <c r="O30" s="64">
        <v>2530</v>
      </c>
      <c r="P30" s="65">
        <f>Table224578910112345678910111213141516171819202122[[#This Row],[PEMBULATAN]]*O30</f>
        <v>99998.25</v>
      </c>
    </row>
    <row r="31" spans="1:16" ht="26.25" customHeight="1" x14ac:dyDescent="0.2">
      <c r="A31" s="14"/>
      <c r="B31" s="14"/>
      <c r="C31" s="73" t="s">
        <v>2036</v>
      </c>
      <c r="D31" s="78" t="s">
        <v>126</v>
      </c>
      <c r="E31" s="13">
        <v>44537</v>
      </c>
      <c r="F31" s="76" t="s">
        <v>411</v>
      </c>
      <c r="G31" s="13">
        <v>44542</v>
      </c>
      <c r="H31" s="77" t="s">
        <v>1796</v>
      </c>
      <c r="I31" s="16">
        <v>70</v>
      </c>
      <c r="J31" s="16">
        <v>61</v>
      </c>
      <c r="K31" s="16">
        <v>22</v>
      </c>
      <c r="L31" s="16">
        <v>7</v>
      </c>
      <c r="M31" s="81">
        <v>23.484999999999999</v>
      </c>
      <c r="N31" s="96">
        <v>24</v>
      </c>
      <c r="O31" s="64">
        <v>2530</v>
      </c>
      <c r="P31" s="65">
        <f>Table224578910112345678910111213141516171819202122[[#This Row],[PEMBULATAN]]*O31</f>
        <v>60720</v>
      </c>
    </row>
    <row r="32" spans="1:16" ht="26.25" customHeight="1" x14ac:dyDescent="0.2">
      <c r="A32" s="14"/>
      <c r="B32" s="14"/>
      <c r="C32" s="73" t="s">
        <v>2037</v>
      </c>
      <c r="D32" s="78" t="s">
        <v>126</v>
      </c>
      <c r="E32" s="13">
        <v>44537</v>
      </c>
      <c r="F32" s="76" t="s">
        <v>411</v>
      </c>
      <c r="G32" s="13">
        <v>44542</v>
      </c>
      <c r="H32" s="77" t="s">
        <v>1796</v>
      </c>
      <c r="I32" s="16">
        <v>76</v>
      </c>
      <c r="J32" s="16">
        <v>53</v>
      </c>
      <c r="K32" s="16">
        <v>21</v>
      </c>
      <c r="L32" s="16">
        <v>18</v>
      </c>
      <c r="M32" s="81">
        <v>21.146999999999998</v>
      </c>
      <c r="N32" s="96">
        <v>21.146999999999998</v>
      </c>
      <c r="O32" s="64">
        <v>2530</v>
      </c>
      <c r="P32" s="65">
        <f>Table224578910112345678910111213141516171819202122[[#This Row],[PEMBULATAN]]*O32</f>
        <v>53501.909999999996</v>
      </c>
    </row>
    <row r="33" spans="1:16" ht="26.25" customHeight="1" x14ac:dyDescent="0.2">
      <c r="A33" s="14"/>
      <c r="B33" s="14"/>
      <c r="C33" s="73" t="s">
        <v>2038</v>
      </c>
      <c r="D33" s="78" t="s">
        <v>126</v>
      </c>
      <c r="E33" s="13">
        <v>44537</v>
      </c>
      <c r="F33" s="76" t="s">
        <v>411</v>
      </c>
      <c r="G33" s="13">
        <v>44542</v>
      </c>
      <c r="H33" s="77" t="s">
        <v>1796</v>
      </c>
      <c r="I33" s="16">
        <v>62</v>
      </c>
      <c r="J33" s="16">
        <v>36</v>
      </c>
      <c r="K33" s="16">
        <v>28</v>
      </c>
      <c r="L33" s="16">
        <v>12</v>
      </c>
      <c r="M33" s="81">
        <v>15.624000000000001</v>
      </c>
      <c r="N33" s="96">
        <v>15.624000000000001</v>
      </c>
      <c r="O33" s="64">
        <v>2530</v>
      </c>
      <c r="P33" s="65">
        <f>Table224578910112345678910111213141516171819202122[[#This Row],[PEMBULATAN]]*O33</f>
        <v>39528.720000000001</v>
      </c>
    </row>
    <row r="34" spans="1:16" ht="26.25" customHeight="1" x14ac:dyDescent="0.2">
      <c r="A34" s="14"/>
      <c r="B34" s="14"/>
      <c r="C34" s="73" t="s">
        <v>2039</v>
      </c>
      <c r="D34" s="78" t="s">
        <v>126</v>
      </c>
      <c r="E34" s="13">
        <v>44537</v>
      </c>
      <c r="F34" s="76" t="s">
        <v>411</v>
      </c>
      <c r="G34" s="13">
        <v>44542</v>
      </c>
      <c r="H34" s="77" t="s">
        <v>1796</v>
      </c>
      <c r="I34" s="16">
        <v>46</v>
      </c>
      <c r="J34" s="16">
        <v>36</v>
      </c>
      <c r="K34" s="16">
        <v>22</v>
      </c>
      <c r="L34" s="16">
        <v>4</v>
      </c>
      <c r="M34" s="81">
        <v>9.1080000000000005</v>
      </c>
      <c r="N34" s="96">
        <v>9.1080000000000005</v>
      </c>
      <c r="O34" s="64">
        <v>2530</v>
      </c>
      <c r="P34" s="65">
        <f>Table224578910112345678910111213141516171819202122[[#This Row],[PEMBULATAN]]*O34</f>
        <v>23043.24</v>
      </c>
    </row>
    <row r="35" spans="1:16" ht="26.25" customHeight="1" x14ac:dyDescent="0.2">
      <c r="A35" s="14"/>
      <c r="B35" s="14"/>
      <c r="C35" s="73" t="s">
        <v>2040</v>
      </c>
      <c r="D35" s="78" t="s">
        <v>126</v>
      </c>
      <c r="E35" s="13">
        <v>44537</v>
      </c>
      <c r="F35" s="76" t="s">
        <v>411</v>
      </c>
      <c r="G35" s="13">
        <v>44542</v>
      </c>
      <c r="H35" s="77" t="s">
        <v>1796</v>
      </c>
      <c r="I35" s="16">
        <v>35</v>
      </c>
      <c r="J35" s="16">
        <v>25</v>
      </c>
      <c r="K35" s="16">
        <v>22</v>
      </c>
      <c r="L35" s="16">
        <v>5</v>
      </c>
      <c r="M35" s="81">
        <v>4.8125</v>
      </c>
      <c r="N35" s="96">
        <v>5</v>
      </c>
      <c r="O35" s="64">
        <v>2530</v>
      </c>
      <c r="P35" s="65">
        <f>Table224578910112345678910111213141516171819202122[[#This Row],[PEMBULATAN]]*O35</f>
        <v>12650</v>
      </c>
    </row>
    <row r="36" spans="1:16" ht="26.25" customHeight="1" x14ac:dyDescent="0.2">
      <c r="A36" s="14"/>
      <c r="B36" s="14"/>
      <c r="C36" s="73" t="s">
        <v>2041</v>
      </c>
      <c r="D36" s="78" t="s">
        <v>126</v>
      </c>
      <c r="E36" s="13">
        <v>44537</v>
      </c>
      <c r="F36" s="76" t="s">
        <v>411</v>
      </c>
      <c r="G36" s="13">
        <v>44542</v>
      </c>
      <c r="H36" s="77" t="s">
        <v>1796</v>
      </c>
      <c r="I36" s="16">
        <v>83</v>
      </c>
      <c r="J36" s="16">
        <v>58</v>
      </c>
      <c r="K36" s="16">
        <v>20</v>
      </c>
      <c r="L36" s="16">
        <v>18</v>
      </c>
      <c r="M36" s="81">
        <v>24.07</v>
      </c>
      <c r="N36" s="96">
        <v>24.07</v>
      </c>
      <c r="O36" s="64">
        <v>2530</v>
      </c>
      <c r="P36" s="65">
        <f>Table224578910112345678910111213141516171819202122[[#This Row],[PEMBULATAN]]*O36</f>
        <v>60897.1</v>
      </c>
    </row>
    <row r="37" spans="1:16" ht="26.25" customHeight="1" x14ac:dyDescent="0.2">
      <c r="A37" s="14"/>
      <c r="B37" s="14"/>
      <c r="C37" s="73" t="s">
        <v>2042</v>
      </c>
      <c r="D37" s="78" t="s">
        <v>126</v>
      </c>
      <c r="E37" s="13">
        <v>44537</v>
      </c>
      <c r="F37" s="76" t="s">
        <v>411</v>
      </c>
      <c r="G37" s="13">
        <v>44542</v>
      </c>
      <c r="H37" s="77" t="s">
        <v>1796</v>
      </c>
      <c r="I37" s="16">
        <v>55</v>
      </c>
      <c r="J37" s="16">
        <v>41</v>
      </c>
      <c r="K37" s="16">
        <v>21</v>
      </c>
      <c r="L37" s="16">
        <v>7</v>
      </c>
      <c r="M37" s="81">
        <v>11.838749999999999</v>
      </c>
      <c r="N37" s="96">
        <v>11.838749999999999</v>
      </c>
      <c r="O37" s="64">
        <v>2530</v>
      </c>
      <c r="P37" s="65">
        <f>Table224578910112345678910111213141516171819202122[[#This Row],[PEMBULATAN]]*O37</f>
        <v>29952.037499999999</v>
      </c>
    </row>
    <row r="38" spans="1:16" ht="26.25" customHeight="1" x14ac:dyDescent="0.2">
      <c r="A38" s="14"/>
      <c r="B38" s="14"/>
      <c r="C38" s="73" t="s">
        <v>2043</v>
      </c>
      <c r="D38" s="78" t="s">
        <v>126</v>
      </c>
      <c r="E38" s="13">
        <v>44537</v>
      </c>
      <c r="F38" s="76" t="s">
        <v>411</v>
      </c>
      <c r="G38" s="13">
        <v>44542</v>
      </c>
      <c r="H38" s="77" t="s">
        <v>1796</v>
      </c>
      <c r="I38" s="16">
        <v>81</v>
      </c>
      <c r="J38" s="16">
        <v>61</v>
      </c>
      <c r="K38" s="16">
        <v>16</v>
      </c>
      <c r="L38" s="16">
        <v>9</v>
      </c>
      <c r="M38" s="81">
        <v>19.763999999999999</v>
      </c>
      <c r="N38" s="96">
        <v>19.763999999999999</v>
      </c>
      <c r="O38" s="64">
        <v>2530</v>
      </c>
      <c r="P38" s="65">
        <f>Table224578910112345678910111213141516171819202122[[#This Row],[PEMBULATAN]]*O38</f>
        <v>50002.92</v>
      </c>
    </row>
    <row r="39" spans="1:16" ht="26.25" customHeight="1" x14ac:dyDescent="0.2">
      <c r="A39" s="14"/>
      <c r="B39" s="14"/>
      <c r="C39" s="73" t="s">
        <v>2044</v>
      </c>
      <c r="D39" s="78" t="s">
        <v>126</v>
      </c>
      <c r="E39" s="13">
        <v>44537</v>
      </c>
      <c r="F39" s="76" t="s">
        <v>411</v>
      </c>
      <c r="G39" s="13">
        <v>44542</v>
      </c>
      <c r="H39" s="77" t="s">
        <v>1796</v>
      </c>
      <c r="I39" s="16">
        <v>64</v>
      </c>
      <c r="J39" s="16">
        <v>55</v>
      </c>
      <c r="K39" s="16">
        <v>20</v>
      </c>
      <c r="L39" s="16">
        <v>7</v>
      </c>
      <c r="M39" s="81">
        <v>17.600000000000001</v>
      </c>
      <c r="N39" s="96">
        <v>17.600000000000001</v>
      </c>
      <c r="O39" s="64">
        <v>2530</v>
      </c>
      <c r="P39" s="65">
        <f>Table224578910112345678910111213141516171819202122[[#This Row],[PEMBULATAN]]*O39</f>
        <v>44528</v>
      </c>
    </row>
    <row r="40" spans="1:16" ht="26.25" customHeight="1" x14ac:dyDescent="0.2">
      <c r="A40" s="14"/>
      <c r="B40" s="14"/>
      <c r="C40" s="73" t="s">
        <v>2045</v>
      </c>
      <c r="D40" s="78" t="s">
        <v>126</v>
      </c>
      <c r="E40" s="13">
        <v>44537</v>
      </c>
      <c r="F40" s="76" t="s">
        <v>411</v>
      </c>
      <c r="G40" s="13">
        <v>44542</v>
      </c>
      <c r="H40" s="77" t="s">
        <v>1796</v>
      </c>
      <c r="I40" s="16">
        <v>86</v>
      </c>
      <c r="J40" s="16">
        <v>52</v>
      </c>
      <c r="K40" s="16">
        <v>19</v>
      </c>
      <c r="L40" s="16">
        <v>8</v>
      </c>
      <c r="M40" s="81">
        <v>21.242000000000001</v>
      </c>
      <c r="N40" s="96">
        <v>21.242000000000001</v>
      </c>
      <c r="O40" s="64">
        <v>2530</v>
      </c>
      <c r="P40" s="65">
        <f>Table224578910112345678910111213141516171819202122[[#This Row],[PEMBULATAN]]*O40</f>
        <v>53742.26</v>
      </c>
    </row>
    <row r="41" spans="1:16" ht="26.25" customHeight="1" x14ac:dyDescent="0.2">
      <c r="A41" s="14"/>
      <c r="B41" s="14"/>
      <c r="C41" s="73" t="s">
        <v>2046</v>
      </c>
      <c r="D41" s="78" t="s">
        <v>126</v>
      </c>
      <c r="E41" s="13">
        <v>44537</v>
      </c>
      <c r="F41" s="76" t="s">
        <v>411</v>
      </c>
      <c r="G41" s="13">
        <v>44542</v>
      </c>
      <c r="H41" s="77" t="s">
        <v>1796</v>
      </c>
      <c r="I41" s="16">
        <v>102</v>
      </c>
      <c r="J41" s="16">
        <v>55</v>
      </c>
      <c r="K41" s="16">
        <v>27</v>
      </c>
      <c r="L41" s="16">
        <v>21</v>
      </c>
      <c r="M41" s="81">
        <v>37.8675</v>
      </c>
      <c r="N41" s="96">
        <v>37.8675</v>
      </c>
      <c r="O41" s="64">
        <v>2530</v>
      </c>
      <c r="P41" s="65">
        <f>Table224578910112345678910111213141516171819202122[[#This Row],[PEMBULATAN]]*O41</f>
        <v>95804.774999999994</v>
      </c>
    </row>
    <row r="42" spans="1:16" ht="26.25" customHeight="1" x14ac:dyDescent="0.2">
      <c r="A42" s="14"/>
      <c r="B42" s="14"/>
      <c r="C42" s="73" t="s">
        <v>2047</v>
      </c>
      <c r="D42" s="78" t="s">
        <v>126</v>
      </c>
      <c r="E42" s="13">
        <v>44537</v>
      </c>
      <c r="F42" s="76" t="s">
        <v>411</v>
      </c>
      <c r="G42" s="13">
        <v>44542</v>
      </c>
      <c r="H42" s="77" t="s">
        <v>1796</v>
      </c>
      <c r="I42" s="16">
        <v>51</v>
      </c>
      <c r="J42" s="16">
        <v>32</v>
      </c>
      <c r="K42" s="16">
        <v>22</v>
      </c>
      <c r="L42" s="16">
        <v>4</v>
      </c>
      <c r="M42" s="81">
        <v>8.9760000000000009</v>
      </c>
      <c r="N42" s="96">
        <v>8.9760000000000009</v>
      </c>
      <c r="O42" s="64">
        <v>2530</v>
      </c>
      <c r="P42" s="65">
        <f>Table224578910112345678910111213141516171819202122[[#This Row],[PEMBULATAN]]*O42</f>
        <v>22709.280000000002</v>
      </c>
    </row>
    <row r="43" spans="1:16" ht="26.25" customHeight="1" x14ac:dyDescent="0.2">
      <c r="A43" s="14"/>
      <c r="B43" s="14"/>
      <c r="C43" s="73" t="s">
        <v>2048</v>
      </c>
      <c r="D43" s="78" t="s">
        <v>126</v>
      </c>
      <c r="E43" s="13">
        <v>44537</v>
      </c>
      <c r="F43" s="76" t="s">
        <v>411</v>
      </c>
      <c r="G43" s="13">
        <v>44542</v>
      </c>
      <c r="H43" s="77" t="s">
        <v>1796</v>
      </c>
      <c r="I43" s="16">
        <v>50</v>
      </c>
      <c r="J43" s="16">
        <v>31</v>
      </c>
      <c r="K43" s="16">
        <v>24</v>
      </c>
      <c r="L43" s="16">
        <v>13</v>
      </c>
      <c r="M43" s="81">
        <v>9.3000000000000007</v>
      </c>
      <c r="N43" s="96">
        <v>14</v>
      </c>
      <c r="O43" s="64">
        <v>2530</v>
      </c>
      <c r="P43" s="65">
        <f>Table224578910112345678910111213141516171819202122[[#This Row],[PEMBULATAN]]*O43</f>
        <v>35420</v>
      </c>
    </row>
    <row r="44" spans="1:16" ht="26.25" customHeight="1" x14ac:dyDescent="0.2">
      <c r="A44" s="14"/>
      <c r="B44" s="14"/>
      <c r="C44" s="73" t="s">
        <v>2049</v>
      </c>
      <c r="D44" s="78" t="s">
        <v>126</v>
      </c>
      <c r="E44" s="13">
        <v>44537</v>
      </c>
      <c r="F44" s="76" t="s">
        <v>411</v>
      </c>
      <c r="G44" s="13">
        <v>44542</v>
      </c>
      <c r="H44" s="77" t="s">
        <v>1796</v>
      </c>
      <c r="I44" s="16">
        <v>36</v>
      </c>
      <c r="J44" s="16">
        <v>26</v>
      </c>
      <c r="K44" s="16">
        <v>28</v>
      </c>
      <c r="L44" s="16">
        <v>3</v>
      </c>
      <c r="M44" s="81">
        <v>6.5519999999999996</v>
      </c>
      <c r="N44" s="96">
        <v>6.5519999999999996</v>
      </c>
      <c r="O44" s="64">
        <v>2530</v>
      </c>
      <c r="P44" s="65">
        <f>Table224578910112345678910111213141516171819202122[[#This Row],[PEMBULATAN]]*O44</f>
        <v>16576.559999999998</v>
      </c>
    </row>
    <row r="45" spans="1:16" ht="26.25" customHeight="1" x14ac:dyDescent="0.2">
      <c r="A45" s="14"/>
      <c r="B45" s="14"/>
      <c r="C45" s="73" t="s">
        <v>2050</v>
      </c>
      <c r="D45" s="78" t="s">
        <v>126</v>
      </c>
      <c r="E45" s="13">
        <v>44537</v>
      </c>
      <c r="F45" s="76" t="s">
        <v>411</v>
      </c>
      <c r="G45" s="13">
        <v>44542</v>
      </c>
      <c r="H45" s="77" t="s">
        <v>1796</v>
      </c>
      <c r="I45" s="16">
        <v>38</v>
      </c>
      <c r="J45" s="16">
        <v>30</v>
      </c>
      <c r="K45" s="16">
        <v>25</v>
      </c>
      <c r="L45" s="16">
        <v>1</v>
      </c>
      <c r="M45" s="81">
        <v>7.125</v>
      </c>
      <c r="N45" s="96">
        <v>7.125</v>
      </c>
      <c r="O45" s="64">
        <v>2530</v>
      </c>
      <c r="P45" s="65">
        <f>Table224578910112345678910111213141516171819202122[[#This Row],[PEMBULATAN]]*O45</f>
        <v>18026.25</v>
      </c>
    </row>
    <row r="46" spans="1:16" ht="26.25" customHeight="1" x14ac:dyDescent="0.2">
      <c r="A46" s="14"/>
      <c r="B46" s="14"/>
      <c r="C46" s="73" t="s">
        <v>2051</v>
      </c>
      <c r="D46" s="78" t="s">
        <v>126</v>
      </c>
      <c r="E46" s="13">
        <v>44537</v>
      </c>
      <c r="F46" s="76" t="s">
        <v>411</v>
      </c>
      <c r="G46" s="13">
        <v>44542</v>
      </c>
      <c r="H46" s="77" t="s">
        <v>1796</v>
      </c>
      <c r="I46" s="16">
        <v>93</v>
      </c>
      <c r="J46" s="16">
        <v>59</v>
      </c>
      <c r="K46" s="16">
        <v>23</v>
      </c>
      <c r="L46" s="16">
        <v>19</v>
      </c>
      <c r="M46" s="81">
        <v>31.550249999999998</v>
      </c>
      <c r="N46" s="96">
        <v>31.550249999999998</v>
      </c>
      <c r="O46" s="64">
        <v>2530</v>
      </c>
      <c r="P46" s="65">
        <f>Table224578910112345678910111213141516171819202122[[#This Row],[PEMBULATAN]]*O46</f>
        <v>79822.132499999992</v>
      </c>
    </row>
    <row r="47" spans="1:16" ht="26.25" customHeight="1" x14ac:dyDescent="0.2">
      <c r="A47" s="14"/>
      <c r="B47" s="14"/>
      <c r="C47" s="73" t="s">
        <v>2052</v>
      </c>
      <c r="D47" s="78" t="s">
        <v>126</v>
      </c>
      <c r="E47" s="13">
        <v>44537</v>
      </c>
      <c r="F47" s="76" t="s">
        <v>411</v>
      </c>
      <c r="G47" s="13">
        <v>44542</v>
      </c>
      <c r="H47" s="77" t="s">
        <v>1796</v>
      </c>
      <c r="I47" s="16">
        <v>41</v>
      </c>
      <c r="J47" s="16">
        <v>41</v>
      </c>
      <c r="K47" s="16">
        <v>10</v>
      </c>
      <c r="L47" s="16">
        <v>2</v>
      </c>
      <c r="M47" s="81">
        <v>4.2024999999999997</v>
      </c>
      <c r="N47" s="96">
        <v>4.2024999999999997</v>
      </c>
      <c r="O47" s="64">
        <v>2530</v>
      </c>
      <c r="P47" s="65">
        <f>Table224578910112345678910111213141516171819202122[[#This Row],[PEMBULATAN]]*O47</f>
        <v>10632.324999999999</v>
      </c>
    </row>
    <row r="48" spans="1:16" ht="26.25" customHeight="1" x14ac:dyDescent="0.2">
      <c r="A48" s="14"/>
      <c r="B48" s="14"/>
      <c r="C48" s="73" t="s">
        <v>2053</v>
      </c>
      <c r="D48" s="78" t="s">
        <v>126</v>
      </c>
      <c r="E48" s="13">
        <v>44537</v>
      </c>
      <c r="F48" s="76" t="s">
        <v>411</v>
      </c>
      <c r="G48" s="13">
        <v>44542</v>
      </c>
      <c r="H48" s="77" t="s">
        <v>1796</v>
      </c>
      <c r="I48" s="16">
        <v>89</v>
      </c>
      <c r="J48" s="16">
        <v>58</v>
      </c>
      <c r="K48" s="16">
        <v>22</v>
      </c>
      <c r="L48" s="16">
        <v>18</v>
      </c>
      <c r="M48" s="81">
        <v>28.390999999999998</v>
      </c>
      <c r="N48" s="96">
        <v>29</v>
      </c>
      <c r="O48" s="64">
        <v>2530</v>
      </c>
      <c r="P48" s="65">
        <f>Table224578910112345678910111213141516171819202122[[#This Row],[PEMBULATAN]]*O48</f>
        <v>73370</v>
      </c>
    </row>
    <row r="49" spans="1:16" ht="26.25" customHeight="1" x14ac:dyDescent="0.2">
      <c r="A49" s="14"/>
      <c r="B49" s="14"/>
      <c r="C49" s="73" t="s">
        <v>2054</v>
      </c>
      <c r="D49" s="78" t="s">
        <v>126</v>
      </c>
      <c r="E49" s="13">
        <v>44537</v>
      </c>
      <c r="F49" s="76" t="s">
        <v>411</v>
      </c>
      <c r="G49" s="13">
        <v>44542</v>
      </c>
      <c r="H49" s="77" t="s">
        <v>1796</v>
      </c>
      <c r="I49" s="16">
        <v>116</v>
      </c>
      <c r="J49" s="16">
        <v>58</v>
      </c>
      <c r="K49" s="16">
        <v>22</v>
      </c>
      <c r="L49" s="16">
        <v>18</v>
      </c>
      <c r="M49" s="81">
        <v>37.003999999999998</v>
      </c>
      <c r="N49" s="96">
        <v>37.003999999999998</v>
      </c>
      <c r="O49" s="64">
        <v>2530</v>
      </c>
      <c r="P49" s="65">
        <f>Table224578910112345678910111213141516171819202122[[#This Row],[PEMBULATAN]]*O49</f>
        <v>93620.12</v>
      </c>
    </row>
    <row r="50" spans="1:16" ht="26.25" customHeight="1" x14ac:dyDescent="0.2">
      <c r="A50" s="14"/>
      <c r="B50" s="14"/>
      <c r="C50" s="73" t="s">
        <v>2055</v>
      </c>
      <c r="D50" s="78" t="s">
        <v>126</v>
      </c>
      <c r="E50" s="13">
        <v>44537</v>
      </c>
      <c r="F50" s="76" t="s">
        <v>411</v>
      </c>
      <c r="G50" s="13">
        <v>44542</v>
      </c>
      <c r="H50" s="77" t="s">
        <v>1796</v>
      </c>
      <c r="I50" s="16">
        <v>51</v>
      </c>
      <c r="J50" s="16">
        <v>33</v>
      </c>
      <c r="K50" s="16">
        <v>35</v>
      </c>
      <c r="L50" s="16">
        <v>9</v>
      </c>
      <c r="M50" s="81">
        <v>14.72625</v>
      </c>
      <c r="N50" s="96">
        <v>14.72625</v>
      </c>
      <c r="O50" s="64">
        <v>2530</v>
      </c>
      <c r="P50" s="65">
        <f>Table224578910112345678910111213141516171819202122[[#This Row],[PEMBULATAN]]*O50</f>
        <v>37257.412499999999</v>
      </c>
    </row>
    <row r="51" spans="1:16" ht="26.25" customHeight="1" x14ac:dyDescent="0.2">
      <c r="A51" s="14"/>
      <c r="B51" s="14"/>
      <c r="C51" s="73" t="s">
        <v>2056</v>
      </c>
      <c r="D51" s="78" t="s">
        <v>126</v>
      </c>
      <c r="E51" s="13">
        <v>44537</v>
      </c>
      <c r="F51" s="76" t="s">
        <v>411</v>
      </c>
      <c r="G51" s="13">
        <v>44542</v>
      </c>
      <c r="H51" s="77" t="s">
        <v>1796</v>
      </c>
      <c r="I51" s="16">
        <v>60</v>
      </c>
      <c r="J51" s="16">
        <v>43</v>
      </c>
      <c r="K51" s="16">
        <v>45</v>
      </c>
      <c r="L51" s="16">
        <v>5</v>
      </c>
      <c r="M51" s="81">
        <v>29.024999999999999</v>
      </c>
      <c r="N51" s="96">
        <v>29.024999999999999</v>
      </c>
      <c r="O51" s="64">
        <v>2530</v>
      </c>
      <c r="P51" s="65">
        <f>Table224578910112345678910111213141516171819202122[[#This Row],[PEMBULATAN]]*O51</f>
        <v>73433.25</v>
      </c>
    </row>
    <row r="52" spans="1:16" ht="26.25" customHeight="1" x14ac:dyDescent="0.2">
      <c r="A52" s="14"/>
      <c r="B52" s="14"/>
      <c r="C52" s="73" t="s">
        <v>2057</v>
      </c>
      <c r="D52" s="78" t="s">
        <v>126</v>
      </c>
      <c r="E52" s="13">
        <v>44537</v>
      </c>
      <c r="F52" s="76" t="s">
        <v>411</v>
      </c>
      <c r="G52" s="13">
        <v>44542</v>
      </c>
      <c r="H52" s="77" t="s">
        <v>1796</v>
      </c>
      <c r="I52" s="16">
        <v>81</v>
      </c>
      <c r="J52" s="16">
        <v>62</v>
      </c>
      <c r="K52" s="16">
        <v>18</v>
      </c>
      <c r="L52" s="16">
        <v>21</v>
      </c>
      <c r="M52" s="81">
        <v>22.599</v>
      </c>
      <c r="N52" s="96">
        <v>22.599</v>
      </c>
      <c r="O52" s="64">
        <v>2530</v>
      </c>
      <c r="P52" s="65">
        <f>Table224578910112345678910111213141516171819202122[[#This Row],[PEMBULATAN]]*O52</f>
        <v>57175.47</v>
      </c>
    </row>
    <row r="53" spans="1:16" ht="26.25" customHeight="1" x14ac:dyDescent="0.2">
      <c r="A53" s="14"/>
      <c r="B53" s="14"/>
      <c r="C53" s="73" t="s">
        <v>2058</v>
      </c>
      <c r="D53" s="78" t="s">
        <v>126</v>
      </c>
      <c r="E53" s="13">
        <v>44537</v>
      </c>
      <c r="F53" s="76" t="s">
        <v>411</v>
      </c>
      <c r="G53" s="13">
        <v>44542</v>
      </c>
      <c r="H53" s="77" t="s">
        <v>1796</v>
      </c>
      <c r="I53" s="16">
        <v>43</v>
      </c>
      <c r="J53" s="16">
        <v>28</v>
      </c>
      <c r="K53" s="16">
        <v>17</v>
      </c>
      <c r="L53" s="16">
        <v>1</v>
      </c>
      <c r="M53" s="81">
        <v>5.117</v>
      </c>
      <c r="N53" s="96">
        <v>5.117</v>
      </c>
      <c r="O53" s="64">
        <v>2530</v>
      </c>
      <c r="P53" s="65">
        <f>Table224578910112345678910111213141516171819202122[[#This Row],[PEMBULATAN]]*O53</f>
        <v>12946.01</v>
      </c>
    </row>
    <row r="54" spans="1:16" ht="26.25" customHeight="1" x14ac:dyDescent="0.2">
      <c r="A54" s="14"/>
      <c r="B54" s="14"/>
      <c r="C54" s="73" t="s">
        <v>2059</v>
      </c>
      <c r="D54" s="78" t="s">
        <v>126</v>
      </c>
      <c r="E54" s="13">
        <v>44537</v>
      </c>
      <c r="F54" s="76" t="s">
        <v>411</v>
      </c>
      <c r="G54" s="13">
        <v>44542</v>
      </c>
      <c r="H54" s="77" t="s">
        <v>1796</v>
      </c>
      <c r="I54" s="16">
        <v>48</v>
      </c>
      <c r="J54" s="16">
        <v>28</v>
      </c>
      <c r="K54" s="16">
        <v>18</v>
      </c>
      <c r="L54" s="16">
        <v>4</v>
      </c>
      <c r="M54" s="81">
        <v>6.048</v>
      </c>
      <c r="N54" s="96">
        <v>6.048</v>
      </c>
      <c r="O54" s="64">
        <v>2530</v>
      </c>
      <c r="P54" s="65">
        <f>Table224578910112345678910111213141516171819202122[[#This Row],[PEMBULATAN]]*O54</f>
        <v>15301.44</v>
      </c>
    </row>
    <row r="55" spans="1:16" ht="26.25" customHeight="1" x14ac:dyDescent="0.2">
      <c r="A55" s="14"/>
      <c r="B55" s="14"/>
      <c r="C55" s="73" t="s">
        <v>2060</v>
      </c>
      <c r="D55" s="78" t="s">
        <v>126</v>
      </c>
      <c r="E55" s="13">
        <v>44537</v>
      </c>
      <c r="F55" s="76" t="s">
        <v>411</v>
      </c>
      <c r="G55" s="13">
        <v>44542</v>
      </c>
      <c r="H55" s="77" t="s">
        <v>1796</v>
      </c>
      <c r="I55" s="16">
        <v>115</v>
      </c>
      <c r="J55" s="16">
        <v>10</v>
      </c>
      <c r="K55" s="16">
        <v>8</v>
      </c>
      <c r="L55" s="16">
        <v>2</v>
      </c>
      <c r="M55" s="81">
        <v>2.2999999999999998</v>
      </c>
      <c r="N55" s="96">
        <v>3</v>
      </c>
      <c r="O55" s="64">
        <v>2530</v>
      </c>
      <c r="P55" s="65">
        <f>Table224578910112345678910111213141516171819202122[[#This Row],[PEMBULATAN]]*O55</f>
        <v>7590</v>
      </c>
    </row>
    <row r="56" spans="1:16" ht="26.25" customHeight="1" x14ac:dyDescent="0.2">
      <c r="A56" s="14"/>
      <c r="B56" s="14"/>
      <c r="C56" s="73" t="s">
        <v>2061</v>
      </c>
      <c r="D56" s="78" t="s">
        <v>126</v>
      </c>
      <c r="E56" s="13">
        <v>44537</v>
      </c>
      <c r="F56" s="76" t="s">
        <v>411</v>
      </c>
      <c r="G56" s="13">
        <v>44542</v>
      </c>
      <c r="H56" s="77" t="s">
        <v>1796</v>
      </c>
      <c r="I56" s="16">
        <v>48</v>
      </c>
      <c r="J56" s="16">
        <v>37</v>
      </c>
      <c r="K56" s="16">
        <v>13</v>
      </c>
      <c r="L56" s="16">
        <v>4</v>
      </c>
      <c r="M56" s="81">
        <v>5.7720000000000002</v>
      </c>
      <c r="N56" s="96">
        <v>5.7720000000000002</v>
      </c>
      <c r="O56" s="64">
        <v>2530</v>
      </c>
      <c r="P56" s="65">
        <f>Table224578910112345678910111213141516171819202122[[#This Row],[PEMBULATAN]]*O56</f>
        <v>14603.16</v>
      </c>
    </row>
    <row r="57" spans="1:16" ht="26.25" customHeight="1" x14ac:dyDescent="0.2">
      <c r="A57" s="14"/>
      <c r="B57" s="14"/>
      <c r="C57" s="73" t="s">
        <v>2062</v>
      </c>
      <c r="D57" s="78" t="s">
        <v>126</v>
      </c>
      <c r="E57" s="13">
        <v>44537</v>
      </c>
      <c r="F57" s="76" t="s">
        <v>411</v>
      </c>
      <c r="G57" s="13">
        <v>44542</v>
      </c>
      <c r="H57" s="77" t="s">
        <v>1796</v>
      </c>
      <c r="I57" s="16">
        <v>100</v>
      </c>
      <c r="J57" s="16">
        <v>64</v>
      </c>
      <c r="K57" s="16">
        <v>38</v>
      </c>
      <c r="L57" s="16">
        <v>23</v>
      </c>
      <c r="M57" s="81">
        <v>60.8</v>
      </c>
      <c r="N57" s="96">
        <v>60.8</v>
      </c>
      <c r="O57" s="64">
        <v>2530</v>
      </c>
      <c r="P57" s="65">
        <f>Table224578910112345678910111213141516171819202122[[#This Row],[PEMBULATAN]]*O57</f>
        <v>153824</v>
      </c>
    </row>
    <row r="58" spans="1:16" ht="26.25" customHeight="1" x14ac:dyDescent="0.2">
      <c r="A58" s="14"/>
      <c r="B58" s="97"/>
      <c r="C58" s="73" t="s">
        <v>2063</v>
      </c>
      <c r="D58" s="78" t="s">
        <v>126</v>
      </c>
      <c r="E58" s="13">
        <v>44537</v>
      </c>
      <c r="F58" s="76" t="s">
        <v>411</v>
      </c>
      <c r="G58" s="13">
        <v>44542</v>
      </c>
      <c r="H58" s="77" t="s">
        <v>1796</v>
      </c>
      <c r="I58" s="16">
        <v>203</v>
      </c>
      <c r="J58" s="16">
        <v>10</v>
      </c>
      <c r="K58" s="16">
        <v>10</v>
      </c>
      <c r="L58" s="16">
        <v>3</v>
      </c>
      <c r="M58" s="81">
        <v>5.0750000000000002</v>
      </c>
      <c r="N58" s="96">
        <v>5.0750000000000002</v>
      </c>
      <c r="O58" s="64">
        <v>2530</v>
      </c>
      <c r="P58" s="65">
        <f>Table224578910112345678910111213141516171819202122[[#This Row],[PEMBULATAN]]*O58</f>
        <v>12839.75</v>
      </c>
    </row>
    <row r="59" spans="1:16" ht="26.25" customHeight="1" x14ac:dyDescent="0.2">
      <c r="A59" s="14"/>
      <c r="B59" s="14" t="s">
        <v>2064</v>
      </c>
      <c r="C59" s="73" t="s">
        <v>2065</v>
      </c>
      <c r="D59" s="78" t="s">
        <v>126</v>
      </c>
      <c r="E59" s="13">
        <v>44537</v>
      </c>
      <c r="F59" s="76" t="s">
        <v>411</v>
      </c>
      <c r="G59" s="13">
        <v>44542</v>
      </c>
      <c r="H59" s="77" t="s">
        <v>1796</v>
      </c>
      <c r="I59" s="16">
        <v>60</v>
      </c>
      <c r="J59" s="16">
        <v>42</v>
      </c>
      <c r="K59" s="16">
        <v>76</v>
      </c>
      <c r="L59" s="16">
        <v>31</v>
      </c>
      <c r="M59" s="81">
        <v>47.88</v>
      </c>
      <c r="N59" s="96">
        <v>47.88</v>
      </c>
      <c r="O59" s="64">
        <v>2530</v>
      </c>
      <c r="P59" s="65">
        <f>Table224578910112345678910111213141516171819202122[[#This Row],[PEMBULATAN]]*O59</f>
        <v>121136.40000000001</v>
      </c>
    </row>
    <row r="60" spans="1:16" ht="26.25" customHeight="1" x14ac:dyDescent="0.2">
      <c r="A60" s="14"/>
      <c r="B60" s="14"/>
      <c r="C60" s="73" t="s">
        <v>2066</v>
      </c>
      <c r="D60" s="78" t="s">
        <v>126</v>
      </c>
      <c r="E60" s="13">
        <v>44537</v>
      </c>
      <c r="F60" s="76" t="s">
        <v>411</v>
      </c>
      <c r="G60" s="13">
        <v>44542</v>
      </c>
      <c r="H60" s="77" t="s">
        <v>1796</v>
      </c>
      <c r="I60" s="16">
        <v>60</v>
      </c>
      <c r="J60" s="16">
        <v>42</v>
      </c>
      <c r="K60" s="16">
        <v>76</v>
      </c>
      <c r="L60" s="16">
        <v>31</v>
      </c>
      <c r="M60" s="81">
        <v>47.88</v>
      </c>
      <c r="N60" s="96">
        <v>47.88</v>
      </c>
      <c r="O60" s="64">
        <v>2530</v>
      </c>
      <c r="P60" s="65">
        <f>Table224578910112345678910111213141516171819202122[[#This Row],[PEMBULATAN]]*O60</f>
        <v>121136.40000000001</v>
      </c>
    </row>
    <row r="61" spans="1:16" ht="26.25" customHeight="1" x14ac:dyDescent="0.2">
      <c r="A61" s="14"/>
      <c r="B61" s="14"/>
      <c r="C61" s="73" t="s">
        <v>2067</v>
      </c>
      <c r="D61" s="78" t="s">
        <v>126</v>
      </c>
      <c r="E61" s="13">
        <v>44537</v>
      </c>
      <c r="F61" s="76" t="s">
        <v>411</v>
      </c>
      <c r="G61" s="13">
        <v>44542</v>
      </c>
      <c r="H61" s="77" t="s">
        <v>1796</v>
      </c>
      <c r="I61" s="16">
        <v>60</v>
      </c>
      <c r="J61" s="16">
        <v>42</v>
      </c>
      <c r="K61" s="16">
        <v>76</v>
      </c>
      <c r="L61" s="16">
        <v>31</v>
      </c>
      <c r="M61" s="81">
        <v>47.88</v>
      </c>
      <c r="N61" s="96">
        <v>47.88</v>
      </c>
      <c r="O61" s="64">
        <v>2530</v>
      </c>
      <c r="P61" s="65">
        <f>Table224578910112345678910111213141516171819202122[[#This Row],[PEMBULATAN]]*O61</f>
        <v>121136.40000000001</v>
      </c>
    </row>
    <row r="62" spans="1:16" ht="26.25" customHeight="1" x14ac:dyDescent="0.2">
      <c r="A62" s="14"/>
      <c r="B62" s="14"/>
      <c r="C62" s="73" t="s">
        <v>2068</v>
      </c>
      <c r="D62" s="78" t="s">
        <v>126</v>
      </c>
      <c r="E62" s="13">
        <v>44537</v>
      </c>
      <c r="F62" s="76" t="s">
        <v>411</v>
      </c>
      <c r="G62" s="13">
        <v>44542</v>
      </c>
      <c r="H62" s="77" t="s">
        <v>1796</v>
      </c>
      <c r="I62" s="16">
        <v>60</v>
      </c>
      <c r="J62" s="16">
        <v>42</v>
      </c>
      <c r="K62" s="16">
        <v>76</v>
      </c>
      <c r="L62" s="16">
        <v>31</v>
      </c>
      <c r="M62" s="81">
        <v>47.88</v>
      </c>
      <c r="N62" s="96">
        <v>47.88</v>
      </c>
      <c r="O62" s="64">
        <v>2530</v>
      </c>
      <c r="P62" s="65">
        <f>Table224578910112345678910111213141516171819202122[[#This Row],[PEMBULATAN]]*O62</f>
        <v>121136.40000000001</v>
      </c>
    </row>
    <row r="63" spans="1:16" ht="26.25" customHeight="1" x14ac:dyDescent="0.2">
      <c r="A63" s="14"/>
      <c r="B63" s="14"/>
      <c r="C63" s="73" t="s">
        <v>2069</v>
      </c>
      <c r="D63" s="78" t="s">
        <v>126</v>
      </c>
      <c r="E63" s="13">
        <v>44537</v>
      </c>
      <c r="F63" s="76" t="s">
        <v>411</v>
      </c>
      <c r="G63" s="13">
        <v>44542</v>
      </c>
      <c r="H63" s="77" t="s">
        <v>1796</v>
      </c>
      <c r="I63" s="16">
        <v>60</v>
      </c>
      <c r="J63" s="16">
        <v>42</v>
      </c>
      <c r="K63" s="16">
        <v>76</v>
      </c>
      <c r="L63" s="16">
        <v>31</v>
      </c>
      <c r="M63" s="81">
        <v>47.88</v>
      </c>
      <c r="N63" s="96">
        <v>47.88</v>
      </c>
      <c r="O63" s="64">
        <v>2530</v>
      </c>
      <c r="P63" s="65">
        <f>Table224578910112345678910111213141516171819202122[[#This Row],[PEMBULATAN]]*O63</f>
        <v>121136.40000000001</v>
      </c>
    </row>
    <row r="64" spans="1:16" ht="26.25" customHeight="1" x14ac:dyDescent="0.2">
      <c r="A64" s="14"/>
      <c r="B64" s="14"/>
      <c r="C64" s="73" t="s">
        <v>2070</v>
      </c>
      <c r="D64" s="78" t="s">
        <v>126</v>
      </c>
      <c r="E64" s="13">
        <v>44537</v>
      </c>
      <c r="F64" s="76" t="s">
        <v>411</v>
      </c>
      <c r="G64" s="13">
        <v>44542</v>
      </c>
      <c r="H64" s="77" t="s">
        <v>1796</v>
      </c>
      <c r="I64" s="16">
        <v>60</v>
      </c>
      <c r="J64" s="16">
        <v>42</v>
      </c>
      <c r="K64" s="16">
        <v>76</v>
      </c>
      <c r="L64" s="16">
        <v>31</v>
      </c>
      <c r="M64" s="81">
        <v>47.88</v>
      </c>
      <c r="N64" s="96">
        <v>47.88</v>
      </c>
      <c r="O64" s="64">
        <v>2530</v>
      </c>
      <c r="P64" s="65">
        <f>Table224578910112345678910111213141516171819202122[[#This Row],[PEMBULATAN]]*O64</f>
        <v>121136.40000000001</v>
      </c>
    </row>
    <row r="65" spans="1:16" ht="26.25" customHeight="1" x14ac:dyDescent="0.2">
      <c r="A65" s="14"/>
      <c r="B65" s="14"/>
      <c r="C65" s="73" t="s">
        <v>2071</v>
      </c>
      <c r="D65" s="78" t="s">
        <v>126</v>
      </c>
      <c r="E65" s="13">
        <v>44537</v>
      </c>
      <c r="F65" s="76" t="s">
        <v>411</v>
      </c>
      <c r="G65" s="13">
        <v>44542</v>
      </c>
      <c r="H65" s="77" t="s">
        <v>1796</v>
      </c>
      <c r="I65" s="16">
        <v>60</v>
      </c>
      <c r="J65" s="16">
        <v>42</v>
      </c>
      <c r="K65" s="16">
        <v>76</v>
      </c>
      <c r="L65" s="16">
        <v>31</v>
      </c>
      <c r="M65" s="81">
        <v>47.88</v>
      </c>
      <c r="N65" s="96">
        <v>47.88</v>
      </c>
      <c r="O65" s="64">
        <v>2530</v>
      </c>
      <c r="P65" s="65">
        <f>Table224578910112345678910111213141516171819202122[[#This Row],[PEMBULATAN]]*O65</f>
        <v>121136.40000000001</v>
      </c>
    </row>
    <row r="66" spans="1:16" ht="26.25" customHeight="1" x14ac:dyDescent="0.2">
      <c r="A66" s="14"/>
      <c r="B66" s="14"/>
      <c r="C66" s="73" t="s">
        <v>2072</v>
      </c>
      <c r="D66" s="78" t="s">
        <v>126</v>
      </c>
      <c r="E66" s="13">
        <v>44537</v>
      </c>
      <c r="F66" s="76" t="s">
        <v>411</v>
      </c>
      <c r="G66" s="13">
        <v>44542</v>
      </c>
      <c r="H66" s="77" t="s">
        <v>1796</v>
      </c>
      <c r="I66" s="16">
        <v>33</v>
      </c>
      <c r="J66" s="16">
        <v>22</v>
      </c>
      <c r="K66" s="16">
        <v>18</v>
      </c>
      <c r="L66" s="16">
        <v>8</v>
      </c>
      <c r="M66" s="81">
        <v>3.2669999999999999</v>
      </c>
      <c r="N66" s="96">
        <v>8</v>
      </c>
      <c r="O66" s="64">
        <v>2530</v>
      </c>
      <c r="P66" s="65">
        <f>Table224578910112345678910111213141516171819202122[[#This Row],[PEMBULATAN]]*O66</f>
        <v>20240</v>
      </c>
    </row>
    <row r="67" spans="1:16" ht="26.25" customHeight="1" x14ac:dyDescent="0.2">
      <c r="A67" s="14"/>
      <c r="B67" s="14"/>
      <c r="C67" s="73" t="s">
        <v>2073</v>
      </c>
      <c r="D67" s="78" t="s">
        <v>126</v>
      </c>
      <c r="E67" s="13">
        <v>44537</v>
      </c>
      <c r="F67" s="76" t="s">
        <v>411</v>
      </c>
      <c r="G67" s="13">
        <v>44542</v>
      </c>
      <c r="H67" s="77" t="s">
        <v>1796</v>
      </c>
      <c r="I67" s="16">
        <v>33</v>
      </c>
      <c r="J67" s="16">
        <v>22</v>
      </c>
      <c r="K67" s="16">
        <v>18</v>
      </c>
      <c r="L67" s="16">
        <v>8</v>
      </c>
      <c r="M67" s="81">
        <v>3.2669999999999999</v>
      </c>
      <c r="N67" s="96">
        <v>8</v>
      </c>
      <c r="O67" s="64">
        <v>2530</v>
      </c>
      <c r="P67" s="65">
        <f>Table224578910112345678910111213141516171819202122[[#This Row],[PEMBULATAN]]*O67</f>
        <v>20240</v>
      </c>
    </row>
    <row r="68" spans="1:16" ht="26.25" customHeight="1" x14ac:dyDescent="0.2">
      <c r="A68" s="14"/>
      <c r="B68" s="14"/>
      <c r="C68" s="73" t="s">
        <v>2074</v>
      </c>
      <c r="D68" s="78" t="s">
        <v>126</v>
      </c>
      <c r="E68" s="13">
        <v>44537</v>
      </c>
      <c r="F68" s="76" t="s">
        <v>411</v>
      </c>
      <c r="G68" s="13">
        <v>44542</v>
      </c>
      <c r="H68" s="77" t="s">
        <v>1796</v>
      </c>
      <c r="I68" s="16">
        <v>43</v>
      </c>
      <c r="J68" s="16">
        <v>33</v>
      </c>
      <c r="K68" s="16">
        <v>28</v>
      </c>
      <c r="L68" s="16">
        <v>8</v>
      </c>
      <c r="M68" s="81">
        <v>9.9329999999999998</v>
      </c>
      <c r="N68" s="96">
        <v>9.9329999999999998</v>
      </c>
      <c r="O68" s="64">
        <v>2530</v>
      </c>
      <c r="P68" s="65">
        <f>Table224578910112345678910111213141516171819202122[[#This Row],[PEMBULATAN]]*O68</f>
        <v>25130.489999999998</v>
      </c>
    </row>
    <row r="69" spans="1:16" ht="26.25" customHeight="1" x14ac:dyDescent="0.2">
      <c r="A69" s="14"/>
      <c r="B69" s="14"/>
      <c r="C69" s="73" t="s">
        <v>2075</v>
      </c>
      <c r="D69" s="78" t="s">
        <v>126</v>
      </c>
      <c r="E69" s="13">
        <v>44537</v>
      </c>
      <c r="F69" s="76" t="s">
        <v>411</v>
      </c>
      <c r="G69" s="13">
        <v>44542</v>
      </c>
      <c r="H69" s="77" t="s">
        <v>1796</v>
      </c>
      <c r="I69" s="16">
        <v>35</v>
      </c>
      <c r="J69" s="16">
        <v>35</v>
      </c>
      <c r="K69" s="16">
        <v>18</v>
      </c>
      <c r="L69" s="16">
        <v>12</v>
      </c>
      <c r="M69" s="81">
        <v>5.5125000000000002</v>
      </c>
      <c r="N69" s="96">
        <v>12</v>
      </c>
      <c r="O69" s="64">
        <v>2530</v>
      </c>
      <c r="P69" s="65">
        <f>Table224578910112345678910111213141516171819202122[[#This Row],[PEMBULATAN]]*O69</f>
        <v>30360</v>
      </c>
    </row>
    <row r="70" spans="1:16" ht="26.25" customHeight="1" x14ac:dyDescent="0.2">
      <c r="A70" s="14"/>
      <c r="B70" s="14"/>
      <c r="C70" s="73" t="s">
        <v>2076</v>
      </c>
      <c r="D70" s="78" t="s">
        <v>126</v>
      </c>
      <c r="E70" s="13">
        <v>44537</v>
      </c>
      <c r="F70" s="76" t="s">
        <v>411</v>
      </c>
      <c r="G70" s="13">
        <v>44542</v>
      </c>
      <c r="H70" s="77" t="s">
        <v>1796</v>
      </c>
      <c r="I70" s="16">
        <v>53</v>
      </c>
      <c r="J70" s="16">
        <v>41</v>
      </c>
      <c r="K70" s="16">
        <v>26</v>
      </c>
      <c r="L70" s="16">
        <v>14</v>
      </c>
      <c r="M70" s="81">
        <v>14.124499999999999</v>
      </c>
      <c r="N70" s="96">
        <v>14.124499999999999</v>
      </c>
      <c r="O70" s="64">
        <v>2530</v>
      </c>
      <c r="P70" s="65">
        <f>Table224578910112345678910111213141516171819202122[[#This Row],[PEMBULATAN]]*O70</f>
        <v>35734.985000000001</v>
      </c>
    </row>
    <row r="71" spans="1:16" ht="26.25" customHeight="1" x14ac:dyDescent="0.2">
      <c r="A71" s="14"/>
      <c r="B71" s="14"/>
      <c r="C71" s="73" t="s">
        <v>2077</v>
      </c>
      <c r="D71" s="78" t="s">
        <v>126</v>
      </c>
      <c r="E71" s="13">
        <v>44537</v>
      </c>
      <c r="F71" s="76" t="s">
        <v>411</v>
      </c>
      <c r="G71" s="13">
        <v>44542</v>
      </c>
      <c r="H71" s="77" t="s">
        <v>1796</v>
      </c>
      <c r="I71" s="16">
        <v>53</v>
      </c>
      <c r="J71" s="16">
        <v>41</v>
      </c>
      <c r="K71" s="16">
        <v>26</v>
      </c>
      <c r="L71" s="16">
        <v>14</v>
      </c>
      <c r="M71" s="81">
        <v>14.124499999999999</v>
      </c>
      <c r="N71" s="96">
        <v>14.124499999999999</v>
      </c>
      <c r="O71" s="64">
        <v>2530</v>
      </c>
      <c r="P71" s="65">
        <f>Table224578910112345678910111213141516171819202122[[#This Row],[PEMBULATAN]]*O71</f>
        <v>35734.985000000001</v>
      </c>
    </row>
    <row r="72" spans="1:16" ht="26.25" customHeight="1" x14ac:dyDescent="0.2">
      <c r="A72" s="14"/>
      <c r="B72" s="14"/>
      <c r="C72" s="73" t="s">
        <v>2078</v>
      </c>
      <c r="D72" s="78" t="s">
        <v>126</v>
      </c>
      <c r="E72" s="13">
        <v>44537</v>
      </c>
      <c r="F72" s="76" t="s">
        <v>411</v>
      </c>
      <c r="G72" s="13">
        <v>44542</v>
      </c>
      <c r="H72" s="77" t="s">
        <v>1796</v>
      </c>
      <c r="I72" s="16">
        <v>55</v>
      </c>
      <c r="J72" s="16">
        <v>36</v>
      </c>
      <c r="K72" s="16">
        <v>11</v>
      </c>
      <c r="L72" s="16">
        <v>11</v>
      </c>
      <c r="M72" s="81">
        <v>5.4450000000000003</v>
      </c>
      <c r="N72" s="96">
        <v>12</v>
      </c>
      <c r="O72" s="64">
        <v>2530</v>
      </c>
      <c r="P72" s="65">
        <f>Table224578910112345678910111213141516171819202122[[#This Row],[PEMBULATAN]]*O72</f>
        <v>30360</v>
      </c>
    </row>
    <row r="73" spans="1:16" ht="26.25" customHeight="1" x14ac:dyDescent="0.2">
      <c r="A73" s="14"/>
      <c r="B73" s="14"/>
      <c r="C73" s="73" t="s">
        <v>2079</v>
      </c>
      <c r="D73" s="78" t="s">
        <v>126</v>
      </c>
      <c r="E73" s="13">
        <v>44537</v>
      </c>
      <c r="F73" s="76" t="s">
        <v>411</v>
      </c>
      <c r="G73" s="13">
        <v>44542</v>
      </c>
      <c r="H73" s="77" t="s">
        <v>1796</v>
      </c>
      <c r="I73" s="16">
        <v>21</v>
      </c>
      <c r="J73" s="16">
        <v>21</v>
      </c>
      <c r="K73" s="16">
        <v>18</v>
      </c>
      <c r="L73" s="16">
        <v>3</v>
      </c>
      <c r="M73" s="81">
        <v>1.9844999999999999</v>
      </c>
      <c r="N73" s="96">
        <v>3</v>
      </c>
      <c r="O73" s="64">
        <v>2530</v>
      </c>
      <c r="P73" s="65">
        <f>Table224578910112345678910111213141516171819202122[[#This Row],[PEMBULATAN]]*O73</f>
        <v>7590</v>
      </c>
    </row>
    <row r="74" spans="1:16" ht="22.5" customHeight="1" x14ac:dyDescent="0.2">
      <c r="A74" s="118" t="s">
        <v>30</v>
      </c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20"/>
      <c r="M74" s="79">
        <f>SUBTOTAL(109,Table224578910112345678910111213141516171819202122[KG VOLUME])</f>
        <v>1655.3332500000006</v>
      </c>
      <c r="N74" s="68">
        <f>SUM(N3:N73)</f>
        <v>1691.1185000000005</v>
      </c>
      <c r="O74" s="121">
        <f>SUM(P3:P73)</f>
        <v>4278529.8050000006</v>
      </c>
      <c r="P74" s="122"/>
    </row>
    <row r="75" spans="1:16" ht="18" customHeight="1" x14ac:dyDescent="0.2">
      <c r="A75" s="86"/>
      <c r="B75" s="56" t="s">
        <v>42</v>
      </c>
      <c r="C75" s="55"/>
      <c r="D75" s="57" t="s">
        <v>43</v>
      </c>
      <c r="E75" s="86"/>
      <c r="F75" s="86"/>
      <c r="G75" s="86"/>
      <c r="H75" s="86"/>
      <c r="I75" s="86"/>
      <c r="J75" s="86"/>
      <c r="K75" s="86"/>
      <c r="L75" s="86"/>
      <c r="M75" s="87"/>
      <c r="N75" s="88" t="s">
        <v>51</v>
      </c>
      <c r="O75" s="89"/>
      <c r="P75" s="89">
        <f>O74*10%</f>
        <v>427852.98050000006</v>
      </c>
    </row>
    <row r="76" spans="1:16" ht="18" customHeight="1" thickBot="1" x14ac:dyDescent="0.25">
      <c r="A76" s="86"/>
      <c r="B76" s="56"/>
      <c r="C76" s="55"/>
      <c r="D76" s="57"/>
      <c r="E76" s="86"/>
      <c r="F76" s="86"/>
      <c r="G76" s="86"/>
      <c r="H76" s="86"/>
      <c r="I76" s="86"/>
      <c r="J76" s="86"/>
      <c r="K76" s="86"/>
      <c r="L76" s="86"/>
      <c r="M76" s="87"/>
      <c r="N76" s="90" t="s">
        <v>52</v>
      </c>
      <c r="O76" s="91"/>
      <c r="P76" s="91">
        <f>O74-P75</f>
        <v>3850676.8245000006</v>
      </c>
    </row>
    <row r="77" spans="1:16" ht="18" customHeight="1" x14ac:dyDescent="0.2">
      <c r="A77" s="11"/>
      <c r="H77" s="63"/>
      <c r="N77" s="62" t="s">
        <v>31</v>
      </c>
      <c r="P77" s="69">
        <f>P76*1%</f>
        <v>38506.768245000007</v>
      </c>
    </row>
    <row r="78" spans="1:16" ht="18" customHeight="1" thickBot="1" x14ac:dyDescent="0.25">
      <c r="A78" s="11"/>
      <c r="H78" s="63"/>
      <c r="N78" s="62" t="s">
        <v>53</v>
      </c>
      <c r="P78" s="71">
        <f>P76*2%</f>
        <v>77013.536490000013</v>
      </c>
    </row>
    <row r="79" spans="1:16" ht="18" customHeight="1" x14ac:dyDescent="0.2">
      <c r="A79" s="11"/>
      <c r="H79" s="63"/>
      <c r="N79" s="66" t="s">
        <v>32</v>
      </c>
      <c r="O79" s="67"/>
      <c r="P79" s="70">
        <f>P76+P77-P78</f>
        <v>3812170.0562550006</v>
      </c>
    </row>
    <row r="81" spans="1:16" x14ac:dyDescent="0.2">
      <c r="A81" s="11"/>
      <c r="H81" s="63"/>
      <c r="P81" s="71"/>
    </row>
    <row r="82" spans="1:16" x14ac:dyDescent="0.2">
      <c r="A82" s="11"/>
      <c r="H82" s="63"/>
      <c r="O82" s="58"/>
      <c r="P82" s="71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3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3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3"/>
      <c r="N94" s="15"/>
      <c r="O94" s="15"/>
      <c r="P94" s="15"/>
    </row>
  </sheetData>
  <mergeCells count="2">
    <mergeCell ref="A74:L74"/>
    <mergeCell ref="O74:P74"/>
  </mergeCells>
  <conditionalFormatting sqref="B3">
    <cfRule type="duplicateValues" dxfId="532" priority="2"/>
  </conditionalFormatting>
  <conditionalFormatting sqref="B4">
    <cfRule type="duplicateValues" dxfId="531" priority="1"/>
  </conditionalFormatting>
  <conditionalFormatting sqref="B5:B73">
    <cfRule type="duplicateValues" dxfId="530" priority="4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5"/>
  <sheetViews>
    <sheetView zoomScale="110" zoomScaleNormal="110" workbookViewId="0">
      <pane xSplit="3" ySplit="2" topLeftCell="D60" activePane="bottomRight" state="frozen"/>
      <selection pane="topRight" activeCell="B1" sqref="B1"/>
      <selection pane="bottomLeft" activeCell="A3" sqref="A3"/>
      <selection pane="bottomRight" activeCell="N67" sqref="N6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406114</v>
      </c>
      <c r="B3" s="74" t="s">
        <v>2080</v>
      </c>
      <c r="C3" s="9" t="s">
        <v>2081</v>
      </c>
      <c r="D3" s="76" t="s">
        <v>126</v>
      </c>
      <c r="E3" s="13">
        <v>44538</v>
      </c>
      <c r="F3" s="76" t="s">
        <v>411</v>
      </c>
      <c r="G3" s="13">
        <v>44542</v>
      </c>
      <c r="H3" s="10" t="s">
        <v>1796</v>
      </c>
      <c r="I3" s="1">
        <v>50</v>
      </c>
      <c r="J3" s="1">
        <v>42</v>
      </c>
      <c r="K3" s="1">
        <v>32</v>
      </c>
      <c r="L3" s="1">
        <v>13</v>
      </c>
      <c r="M3" s="80">
        <v>16.8</v>
      </c>
      <c r="N3" s="96">
        <v>16.8</v>
      </c>
      <c r="O3" s="64">
        <v>2530</v>
      </c>
      <c r="P3" s="65">
        <f>Table22457891011234567891011121314151617181920212223[[#This Row],[PEMBULATAN]]*O3</f>
        <v>42504</v>
      </c>
    </row>
    <row r="4" spans="1:16" ht="26.25" customHeight="1" x14ac:dyDescent="0.2">
      <c r="A4" s="14"/>
      <c r="B4" s="75"/>
      <c r="C4" s="9" t="s">
        <v>2082</v>
      </c>
      <c r="D4" s="76" t="s">
        <v>126</v>
      </c>
      <c r="E4" s="13">
        <v>44538</v>
      </c>
      <c r="F4" s="76" t="s">
        <v>411</v>
      </c>
      <c r="G4" s="13">
        <v>44542</v>
      </c>
      <c r="H4" s="10" t="s">
        <v>1796</v>
      </c>
      <c r="I4" s="1">
        <v>42</v>
      </c>
      <c r="J4" s="1">
        <v>22</v>
      </c>
      <c r="K4" s="1">
        <v>32</v>
      </c>
      <c r="L4" s="1">
        <v>1</v>
      </c>
      <c r="M4" s="80">
        <v>7.3920000000000003</v>
      </c>
      <c r="N4" s="96">
        <v>8</v>
      </c>
      <c r="O4" s="64">
        <v>2530</v>
      </c>
      <c r="P4" s="65">
        <f>Table22457891011234567891011121314151617181920212223[[#This Row],[PEMBULATAN]]*O4</f>
        <v>20240</v>
      </c>
    </row>
    <row r="5" spans="1:16" ht="26.25" customHeight="1" x14ac:dyDescent="0.2">
      <c r="A5" s="14"/>
      <c r="B5" s="14"/>
      <c r="C5" s="9" t="s">
        <v>2083</v>
      </c>
      <c r="D5" s="76" t="s">
        <v>126</v>
      </c>
      <c r="E5" s="13">
        <v>44538</v>
      </c>
      <c r="F5" s="76" t="s">
        <v>411</v>
      </c>
      <c r="G5" s="13">
        <v>44542</v>
      </c>
      <c r="H5" s="10" t="s">
        <v>1796</v>
      </c>
      <c r="I5" s="1">
        <v>62</v>
      </c>
      <c r="J5" s="1">
        <v>37</v>
      </c>
      <c r="K5" s="1">
        <v>17</v>
      </c>
      <c r="L5" s="1">
        <v>4</v>
      </c>
      <c r="M5" s="80">
        <v>9.7494999999999994</v>
      </c>
      <c r="N5" s="96">
        <v>9.7494999999999994</v>
      </c>
      <c r="O5" s="64">
        <v>2530</v>
      </c>
      <c r="P5" s="65">
        <f>Table22457891011234567891011121314151617181920212223[[#This Row],[PEMBULATAN]]*O5</f>
        <v>24666.234999999997</v>
      </c>
    </row>
    <row r="6" spans="1:16" ht="26.25" customHeight="1" x14ac:dyDescent="0.2">
      <c r="A6" s="14"/>
      <c r="B6" s="14"/>
      <c r="C6" s="73" t="s">
        <v>2084</v>
      </c>
      <c r="D6" s="78" t="s">
        <v>126</v>
      </c>
      <c r="E6" s="13">
        <v>44538</v>
      </c>
      <c r="F6" s="76" t="s">
        <v>411</v>
      </c>
      <c r="G6" s="13">
        <v>44542</v>
      </c>
      <c r="H6" s="77" t="s">
        <v>1796</v>
      </c>
      <c r="I6" s="16">
        <v>94</v>
      </c>
      <c r="J6" s="16">
        <v>58</v>
      </c>
      <c r="K6" s="16">
        <v>6</v>
      </c>
      <c r="L6" s="16">
        <v>8</v>
      </c>
      <c r="M6" s="81">
        <v>8.1780000000000008</v>
      </c>
      <c r="N6" s="96">
        <v>8.1780000000000008</v>
      </c>
      <c r="O6" s="64">
        <v>2530</v>
      </c>
      <c r="P6" s="65">
        <f>Table22457891011234567891011121314151617181920212223[[#This Row],[PEMBULATAN]]*O6</f>
        <v>20690.340000000004</v>
      </c>
    </row>
    <row r="7" spans="1:16" ht="26.25" customHeight="1" x14ac:dyDescent="0.2">
      <c r="A7" s="14"/>
      <c r="B7" s="14"/>
      <c r="C7" s="73" t="s">
        <v>2085</v>
      </c>
      <c r="D7" s="78" t="s">
        <v>126</v>
      </c>
      <c r="E7" s="13">
        <v>44538</v>
      </c>
      <c r="F7" s="76" t="s">
        <v>411</v>
      </c>
      <c r="G7" s="13">
        <v>44542</v>
      </c>
      <c r="H7" s="77" t="s">
        <v>1796</v>
      </c>
      <c r="I7" s="16">
        <v>127</v>
      </c>
      <c r="J7" s="16">
        <v>55</v>
      </c>
      <c r="K7" s="16">
        <v>35</v>
      </c>
      <c r="L7" s="16">
        <v>12</v>
      </c>
      <c r="M7" s="81">
        <v>61.118749999999999</v>
      </c>
      <c r="N7" s="96">
        <v>61.118749999999999</v>
      </c>
      <c r="O7" s="64">
        <v>2530</v>
      </c>
      <c r="P7" s="65">
        <f>Table22457891011234567891011121314151617181920212223[[#This Row],[PEMBULATAN]]*O7</f>
        <v>154630.4375</v>
      </c>
    </row>
    <row r="8" spans="1:16" ht="26.25" customHeight="1" x14ac:dyDescent="0.2">
      <c r="A8" s="14"/>
      <c r="B8" s="14"/>
      <c r="C8" s="73" t="s">
        <v>2086</v>
      </c>
      <c r="D8" s="78" t="s">
        <v>126</v>
      </c>
      <c r="E8" s="13">
        <v>44538</v>
      </c>
      <c r="F8" s="76" t="s">
        <v>411</v>
      </c>
      <c r="G8" s="13">
        <v>44542</v>
      </c>
      <c r="H8" s="77" t="s">
        <v>1796</v>
      </c>
      <c r="I8" s="16">
        <v>92</v>
      </c>
      <c r="J8" s="16">
        <v>64</v>
      </c>
      <c r="K8" s="16">
        <v>27</v>
      </c>
      <c r="L8" s="16">
        <v>12</v>
      </c>
      <c r="M8" s="81">
        <v>39.744</v>
      </c>
      <c r="N8" s="96">
        <v>39.744</v>
      </c>
      <c r="O8" s="64">
        <v>2530</v>
      </c>
      <c r="P8" s="65">
        <f>Table22457891011234567891011121314151617181920212223[[#This Row],[PEMBULATAN]]*O8</f>
        <v>100552.31999999999</v>
      </c>
    </row>
    <row r="9" spans="1:16" ht="26.25" customHeight="1" x14ac:dyDescent="0.2">
      <c r="A9" s="14"/>
      <c r="B9" s="14"/>
      <c r="C9" s="73" t="s">
        <v>2087</v>
      </c>
      <c r="D9" s="78" t="s">
        <v>126</v>
      </c>
      <c r="E9" s="13">
        <v>44538</v>
      </c>
      <c r="F9" s="76" t="s">
        <v>411</v>
      </c>
      <c r="G9" s="13">
        <v>44542</v>
      </c>
      <c r="H9" s="77" t="s">
        <v>1796</v>
      </c>
      <c r="I9" s="16">
        <v>76</v>
      </c>
      <c r="J9" s="16">
        <v>58</v>
      </c>
      <c r="K9" s="16">
        <v>22</v>
      </c>
      <c r="L9" s="16">
        <v>6</v>
      </c>
      <c r="M9" s="81">
        <v>24.244</v>
      </c>
      <c r="N9" s="96">
        <v>24.244</v>
      </c>
      <c r="O9" s="64">
        <v>2530</v>
      </c>
      <c r="P9" s="65">
        <f>Table22457891011234567891011121314151617181920212223[[#This Row],[PEMBULATAN]]*O9</f>
        <v>61337.32</v>
      </c>
    </row>
    <row r="10" spans="1:16" ht="26.25" customHeight="1" x14ac:dyDescent="0.2">
      <c r="A10" s="14"/>
      <c r="B10" s="14"/>
      <c r="C10" s="73" t="s">
        <v>2088</v>
      </c>
      <c r="D10" s="78" t="s">
        <v>126</v>
      </c>
      <c r="E10" s="13">
        <v>44538</v>
      </c>
      <c r="F10" s="76" t="s">
        <v>411</v>
      </c>
      <c r="G10" s="13">
        <v>44542</v>
      </c>
      <c r="H10" s="77" t="s">
        <v>1796</v>
      </c>
      <c r="I10" s="16">
        <v>86</v>
      </c>
      <c r="J10" s="16">
        <v>52</v>
      </c>
      <c r="K10" s="16">
        <v>16</v>
      </c>
      <c r="L10" s="16">
        <v>6</v>
      </c>
      <c r="M10" s="81">
        <v>17.888000000000002</v>
      </c>
      <c r="N10" s="96">
        <v>17.888000000000002</v>
      </c>
      <c r="O10" s="64">
        <v>2530</v>
      </c>
      <c r="P10" s="65">
        <f>Table22457891011234567891011121314151617181920212223[[#This Row],[PEMBULATAN]]*O10</f>
        <v>45256.640000000007</v>
      </c>
    </row>
    <row r="11" spans="1:16" ht="26.25" customHeight="1" x14ac:dyDescent="0.2">
      <c r="A11" s="14"/>
      <c r="B11" s="14"/>
      <c r="C11" s="73" t="s">
        <v>2089</v>
      </c>
      <c r="D11" s="78" t="s">
        <v>126</v>
      </c>
      <c r="E11" s="13">
        <v>44538</v>
      </c>
      <c r="F11" s="76" t="s">
        <v>411</v>
      </c>
      <c r="G11" s="13">
        <v>44542</v>
      </c>
      <c r="H11" s="77" t="s">
        <v>1796</v>
      </c>
      <c r="I11" s="16">
        <v>75</v>
      </c>
      <c r="J11" s="16">
        <v>38</v>
      </c>
      <c r="K11" s="16">
        <v>28</v>
      </c>
      <c r="L11" s="16">
        <v>6</v>
      </c>
      <c r="M11" s="81">
        <v>19.95</v>
      </c>
      <c r="N11" s="96">
        <v>19.95</v>
      </c>
      <c r="O11" s="64">
        <v>2530</v>
      </c>
      <c r="P11" s="65">
        <f>Table22457891011234567891011121314151617181920212223[[#This Row],[PEMBULATAN]]*O11</f>
        <v>50473.5</v>
      </c>
    </row>
    <row r="12" spans="1:16" ht="26.25" customHeight="1" x14ac:dyDescent="0.2">
      <c r="A12" s="14"/>
      <c r="B12" s="14"/>
      <c r="C12" s="73" t="s">
        <v>2090</v>
      </c>
      <c r="D12" s="78" t="s">
        <v>126</v>
      </c>
      <c r="E12" s="13">
        <v>44538</v>
      </c>
      <c r="F12" s="76" t="s">
        <v>411</v>
      </c>
      <c r="G12" s="13">
        <v>44542</v>
      </c>
      <c r="H12" s="77" t="s">
        <v>1796</v>
      </c>
      <c r="I12" s="16">
        <v>82</v>
      </c>
      <c r="J12" s="16">
        <v>57</v>
      </c>
      <c r="K12" s="16">
        <v>22</v>
      </c>
      <c r="L12" s="16">
        <v>8</v>
      </c>
      <c r="M12" s="81">
        <v>25.707000000000001</v>
      </c>
      <c r="N12" s="96">
        <v>25.707000000000001</v>
      </c>
      <c r="O12" s="64">
        <v>2530</v>
      </c>
      <c r="P12" s="65">
        <f>Table22457891011234567891011121314151617181920212223[[#This Row],[PEMBULATAN]]*O12</f>
        <v>65038.71</v>
      </c>
    </row>
    <row r="13" spans="1:16" ht="26.25" customHeight="1" x14ac:dyDescent="0.2">
      <c r="A13" s="14"/>
      <c r="B13" s="14"/>
      <c r="C13" s="73" t="s">
        <v>2091</v>
      </c>
      <c r="D13" s="78" t="s">
        <v>126</v>
      </c>
      <c r="E13" s="13">
        <v>44538</v>
      </c>
      <c r="F13" s="76" t="s">
        <v>411</v>
      </c>
      <c r="G13" s="13">
        <v>44542</v>
      </c>
      <c r="H13" s="77" t="s">
        <v>1796</v>
      </c>
      <c r="I13" s="16">
        <v>56</v>
      </c>
      <c r="J13" s="16">
        <v>55</v>
      </c>
      <c r="K13" s="16">
        <v>27</v>
      </c>
      <c r="L13" s="16">
        <v>8</v>
      </c>
      <c r="M13" s="81">
        <v>20.79</v>
      </c>
      <c r="N13" s="96">
        <v>20.79</v>
      </c>
      <c r="O13" s="64">
        <v>2530</v>
      </c>
      <c r="P13" s="65">
        <f>Table22457891011234567891011121314151617181920212223[[#This Row],[PEMBULATAN]]*O13</f>
        <v>52598.7</v>
      </c>
    </row>
    <row r="14" spans="1:16" ht="26.25" customHeight="1" x14ac:dyDescent="0.2">
      <c r="A14" s="14"/>
      <c r="B14" s="14"/>
      <c r="C14" s="73" t="s">
        <v>2092</v>
      </c>
      <c r="D14" s="78" t="s">
        <v>126</v>
      </c>
      <c r="E14" s="13">
        <v>44538</v>
      </c>
      <c r="F14" s="76" t="s">
        <v>411</v>
      </c>
      <c r="G14" s="13">
        <v>44542</v>
      </c>
      <c r="H14" s="77" t="s">
        <v>1796</v>
      </c>
      <c r="I14" s="16">
        <v>62</v>
      </c>
      <c r="J14" s="16">
        <v>54</v>
      </c>
      <c r="K14" s="16">
        <v>32</v>
      </c>
      <c r="L14" s="16">
        <v>8</v>
      </c>
      <c r="M14" s="81">
        <v>26.783999999999999</v>
      </c>
      <c r="N14" s="96">
        <v>26.783999999999999</v>
      </c>
      <c r="O14" s="64">
        <v>2530</v>
      </c>
      <c r="P14" s="65">
        <f>Table22457891011234567891011121314151617181920212223[[#This Row],[PEMBULATAN]]*O14</f>
        <v>67763.520000000004</v>
      </c>
    </row>
    <row r="15" spans="1:16" ht="26.25" customHeight="1" x14ac:dyDescent="0.2">
      <c r="A15" s="14"/>
      <c r="B15" s="14"/>
      <c r="C15" s="73" t="s">
        <v>2093</v>
      </c>
      <c r="D15" s="78" t="s">
        <v>126</v>
      </c>
      <c r="E15" s="13">
        <v>44538</v>
      </c>
      <c r="F15" s="76" t="s">
        <v>411</v>
      </c>
      <c r="G15" s="13">
        <v>44542</v>
      </c>
      <c r="H15" s="77" t="s">
        <v>1796</v>
      </c>
      <c r="I15" s="16">
        <v>47</v>
      </c>
      <c r="J15" s="16">
        <v>38</v>
      </c>
      <c r="K15" s="16">
        <v>12</v>
      </c>
      <c r="L15" s="16">
        <v>2</v>
      </c>
      <c r="M15" s="81">
        <v>5.3579999999999997</v>
      </c>
      <c r="N15" s="96">
        <v>6</v>
      </c>
      <c r="O15" s="64">
        <v>2530</v>
      </c>
      <c r="P15" s="65">
        <f>Table22457891011234567891011121314151617181920212223[[#This Row],[PEMBULATAN]]*O15</f>
        <v>15180</v>
      </c>
    </row>
    <row r="16" spans="1:16" ht="26.25" customHeight="1" x14ac:dyDescent="0.2">
      <c r="A16" s="14"/>
      <c r="B16" s="14"/>
      <c r="C16" s="73" t="s">
        <v>2094</v>
      </c>
      <c r="D16" s="78" t="s">
        <v>126</v>
      </c>
      <c r="E16" s="13">
        <v>44538</v>
      </c>
      <c r="F16" s="76" t="s">
        <v>411</v>
      </c>
      <c r="G16" s="13">
        <v>44542</v>
      </c>
      <c r="H16" s="77" t="s">
        <v>1796</v>
      </c>
      <c r="I16" s="16">
        <v>48</v>
      </c>
      <c r="J16" s="16">
        <v>27</v>
      </c>
      <c r="K16" s="16">
        <v>10</v>
      </c>
      <c r="L16" s="16">
        <v>1</v>
      </c>
      <c r="M16" s="81">
        <v>3.24</v>
      </c>
      <c r="N16" s="96">
        <v>3.24</v>
      </c>
      <c r="O16" s="64">
        <v>2530</v>
      </c>
      <c r="P16" s="65">
        <f>Table22457891011234567891011121314151617181920212223[[#This Row],[PEMBULATAN]]*O16</f>
        <v>8197.2000000000007</v>
      </c>
    </row>
    <row r="17" spans="1:16" ht="26.25" customHeight="1" x14ac:dyDescent="0.2">
      <c r="A17" s="14"/>
      <c r="B17" s="14"/>
      <c r="C17" s="73" t="s">
        <v>2095</v>
      </c>
      <c r="D17" s="78" t="s">
        <v>126</v>
      </c>
      <c r="E17" s="13">
        <v>44538</v>
      </c>
      <c r="F17" s="76" t="s">
        <v>411</v>
      </c>
      <c r="G17" s="13">
        <v>44542</v>
      </c>
      <c r="H17" s="77" t="s">
        <v>1796</v>
      </c>
      <c r="I17" s="16">
        <v>58</v>
      </c>
      <c r="J17" s="16">
        <v>50</v>
      </c>
      <c r="K17" s="16">
        <v>27</v>
      </c>
      <c r="L17" s="16">
        <v>4</v>
      </c>
      <c r="M17" s="81">
        <v>19.574999999999999</v>
      </c>
      <c r="N17" s="96">
        <v>19.574999999999999</v>
      </c>
      <c r="O17" s="64">
        <v>2530</v>
      </c>
      <c r="P17" s="65">
        <f>Table22457891011234567891011121314151617181920212223[[#This Row],[PEMBULATAN]]*O17</f>
        <v>49524.75</v>
      </c>
    </row>
    <row r="18" spans="1:16" ht="26.25" customHeight="1" x14ac:dyDescent="0.2">
      <c r="A18" s="14"/>
      <c r="B18" s="14"/>
      <c r="C18" s="73" t="s">
        <v>2096</v>
      </c>
      <c r="D18" s="78" t="s">
        <v>126</v>
      </c>
      <c r="E18" s="13">
        <v>44538</v>
      </c>
      <c r="F18" s="76" t="s">
        <v>411</v>
      </c>
      <c r="G18" s="13">
        <v>44542</v>
      </c>
      <c r="H18" s="77" t="s">
        <v>1796</v>
      </c>
      <c r="I18" s="16">
        <v>75</v>
      </c>
      <c r="J18" s="16">
        <v>60</v>
      </c>
      <c r="K18" s="16">
        <v>27</v>
      </c>
      <c r="L18" s="16">
        <v>8</v>
      </c>
      <c r="M18" s="81">
        <v>30.375</v>
      </c>
      <c r="N18" s="96">
        <v>31</v>
      </c>
      <c r="O18" s="64">
        <v>2530</v>
      </c>
      <c r="P18" s="65">
        <f>Table22457891011234567891011121314151617181920212223[[#This Row],[PEMBULATAN]]*O18</f>
        <v>78430</v>
      </c>
    </row>
    <row r="19" spans="1:16" ht="26.25" customHeight="1" x14ac:dyDescent="0.2">
      <c r="A19" s="14"/>
      <c r="B19" s="14"/>
      <c r="C19" s="73" t="s">
        <v>2097</v>
      </c>
      <c r="D19" s="78" t="s">
        <v>126</v>
      </c>
      <c r="E19" s="13">
        <v>44538</v>
      </c>
      <c r="F19" s="76" t="s">
        <v>411</v>
      </c>
      <c r="G19" s="13">
        <v>44542</v>
      </c>
      <c r="H19" s="77" t="s">
        <v>1796</v>
      </c>
      <c r="I19" s="16">
        <v>78</v>
      </c>
      <c r="J19" s="16">
        <v>64</v>
      </c>
      <c r="K19" s="16">
        <v>26</v>
      </c>
      <c r="L19" s="16">
        <v>11</v>
      </c>
      <c r="M19" s="81">
        <v>32.448</v>
      </c>
      <c r="N19" s="96">
        <v>33</v>
      </c>
      <c r="O19" s="64">
        <v>2530</v>
      </c>
      <c r="P19" s="65">
        <f>Table22457891011234567891011121314151617181920212223[[#This Row],[PEMBULATAN]]*O19</f>
        <v>83490</v>
      </c>
    </row>
    <row r="20" spans="1:16" ht="26.25" customHeight="1" x14ac:dyDescent="0.2">
      <c r="A20" s="14"/>
      <c r="B20" s="14"/>
      <c r="C20" s="73" t="s">
        <v>2098</v>
      </c>
      <c r="D20" s="78" t="s">
        <v>126</v>
      </c>
      <c r="E20" s="13">
        <v>44538</v>
      </c>
      <c r="F20" s="76" t="s">
        <v>411</v>
      </c>
      <c r="G20" s="13">
        <v>44542</v>
      </c>
      <c r="H20" s="77" t="s">
        <v>1796</v>
      </c>
      <c r="I20" s="16">
        <v>30</v>
      </c>
      <c r="J20" s="16">
        <v>36</v>
      </c>
      <c r="K20" s="16">
        <v>11</v>
      </c>
      <c r="L20" s="16">
        <v>2</v>
      </c>
      <c r="M20" s="81">
        <v>2.97</v>
      </c>
      <c r="N20" s="96">
        <v>2.97</v>
      </c>
      <c r="O20" s="64">
        <v>2530</v>
      </c>
      <c r="P20" s="65">
        <f>Table22457891011234567891011121314151617181920212223[[#This Row],[PEMBULATAN]]*O20</f>
        <v>7514.1</v>
      </c>
    </row>
    <row r="21" spans="1:16" ht="26.25" customHeight="1" x14ac:dyDescent="0.2">
      <c r="A21" s="14"/>
      <c r="B21" s="14"/>
      <c r="C21" s="73" t="s">
        <v>2099</v>
      </c>
      <c r="D21" s="78" t="s">
        <v>126</v>
      </c>
      <c r="E21" s="13">
        <v>44538</v>
      </c>
      <c r="F21" s="76" t="s">
        <v>411</v>
      </c>
      <c r="G21" s="13">
        <v>44542</v>
      </c>
      <c r="H21" s="77" t="s">
        <v>1796</v>
      </c>
      <c r="I21" s="16">
        <v>45</v>
      </c>
      <c r="J21" s="16">
        <v>36</v>
      </c>
      <c r="K21" s="16">
        <v>15</v>
      </c>
      <c r="L21" s="16">
        <v>4</v>
      </c>
      <c r="M21" s="81">
        <v>6.0750000000000002</v>
      </c>
      <c r="N21" s="96">
        <v>6.0750000000000002</v>
      </c>
      <c r="O21" s="64">
        <v>2530</v>
      </c>
      <c r="P21" s="65">
        <f>Table22457891011234567891011121314151617181920212223[[#This Row],[PEMBULATAN]]*O21</f>
        <v>15369.75</v>
      </c>
    </row>
    <row r="22" spans="1:16" ht="26.25" customHeight="1" x14ac:dyDescent="0.2">
      <c r="A22" s="14"/>
      <c r="B22" s="14"/>
      <c r="C22" s="73" t="s">
        <v>2100</v>
      </c>
      <c r="D22" s="78" t="s">
        <v>126</v>
      </c>
      <c r="E22" s="13">
        <v>44538</v>
      </c>
      <c r="F22" s="76" t="s">
        <v>411</v>
      </c>
      <c r="G22" s="13">
        <v>44542</v>
      </c>
      <c r="H22" s="77" t="s">
        <v>1796</v>
      </c>
      <c r="I22" s="16">
        <v>93</v>
      </c>
      <c r="J22" s="16">
        <v>56</v>
      </c>
      <c r="K22" s="16">
        <v>37</v>
      </c>
      <c r="L22" s="16">
        <v>15</v>
      </c>
      <c r="M22" s="81">
        <v>48.173999999999999</v>
      </c>
      <c r="N22" s="96">
        <v>48.173999999999999</v>
      </c>
      <c r="O22" s="64">
        <v>2530</v>
      </c>
      <c r="P22" s="65">
        <f>Table22457891011234567891011121314151617181920212223[[#This Row],[PEMBULATAN]]*O22</f>
        <v>121880.22</v>
      </c>
    </row>
    <row r="23" spans="1:16" ht="26.25" customHeight="1" x14ac:dyDescent="0.2">
      <c r="A23" s="14"/>
      <c r="B23" s="14"/>
      <c r="C23" s="73" t="s">
        <v>2101</v>
      </c>
      <c r="D23" s="78" t="s">
        <v>126</v>
      </c>
      <c r="E23" s="13">
        <v>44538</v>
      </c>
      <c r="F23" s="76" t="s">
        <v>411</v>
      </c>
      <c r="G23" s="13">
        <v>44542</v>
      </c>
      <c r="H23" s="77" t="s">
        <v>1796</v>
      </c>
      <c r="I23" s="16">
        <v>87</v>
      </c>
      <c r="J23" s="16">
        <v>67</v>
      </c>
      <c r="K23" s="16">
        <v>25</v>
      </c>
      <c r="L23" s="16">
        <v>11</v>
      </c>
      <c r="M23" s="81">
        <v>36.431249999999999</v>
      </c>
      <c r="N23" s="96">
        <v>37</v>
      </c>
      <c r="O23" s="64">
        <v>2530</v>
      </c>
      <c r="P23" s="65">
        <f>Table22457891011234567891011121314151617181920212223[[#This Row],[PEMBULATAN]]*O23</f>
        <v>93610</v>
      </c>
    </row>
    <row r="24" spans="1:16" ht="26.25" customHeight="1" x14ac:dyDescent="0.2">
      <c r="A24" s="14"/>
      <c r="B24" s="14"/>
      <c r="C24" s="73" t="s">
        <v>2102</v>
      </c>
      <c r="D24" s="78" t="s">
        <v>126</v>
      </c>
      <c r="E24" s="13">
        <v>44538</v>
      </c>
      <c r="F24" s="76" t="s">
        <v>411</v>
      </c>
      <c r="G24" s="13">
        <v>44542</v>
      </c>
      <c r="H24" s="77" t="s">
        <v>1796</v>
      </c>
      <c r="I24" s="16">
        <v>50</v>
      </c>
      <c r="J24" s="16">
        <v>42</v>
      </c>
      <c r="K24" s="16">
        <v>15</v>
      </c>
      <c r="L24" s="16">
        <v>4</v>
      </c>
      <c r="M24" s="81">
        <v>7.875</v>
      </c>
      <c r="N24" s="96">
        <v>7.875</v>
      </c>
      <c r="O24" s="64">
        <v>2530</v>
      </c>
      <c r="P24" s="65">
        <f>Table22457891011234567891011121314151617181920212223[[#This Row],[PEMBULATAN]]*O24</f>
        <v>19923.75</v>
      </c>
    </row>
    <row r="25" spans="1:16" ht="26.25" customHeight="1" x14ac:dyDescent="0.2">
      <c r="A25" s="14"/>
      <c r="B25" s="14"/>
      <c r="C25" s="73" t="s">
        <v>2103</v>
      </c>
      <c r="D25" s="78" t="s">
        <v>126</v>
      </c>
      <c r="E25" s="13">
        <v>44538</v>
      </c>
      <c r="F25" s="76" t="s">
        <v>411</v>
      </c>
      <c r="G25" s="13">
        <v>44542</v>
      </c>
      <c r="H25" s="77" t="s">
        <v>1796</v>
      </c>
      <c r="I25" s="16">
        <v>104</v>
      </c>
      <c r="J25" s="16">
        <v>67</v>
      </c>
      <c r="K25" s="16">
        <v>37</v>
      </c>
      <c r="L25" s="16">
        <v>15</v>
      </c>
      <c r="M25" s="81">
        <v>64.453999999999994</v>
      </c>
      <c r="N25" s="96">
        <v>65</v>
      </c>
      <c r="O25" s="64">
        <v>2530</v>
      </c>
      <c r="P25" s="65">
        <f>Table22457891011234567891011121314151617181920212223[[#This Row],[PEMBULATAN]]*O25</f>
        <v>164450</v>
      </c>
    </row>
    <row r="26" spans="1:16" ht="26.25" customHeight="1" x14ac:dyDescent="0.2">
      <c r="A26" s="14"/>
      <c r="B26" s="14"/>
      <c r="C26" s="73" t="s">
        <v>2104</v>
      </c>
      <c r="D26" s="78" t="s">
        <v>126</v>
      </c>
      <c r="E26" s="13">
        <v>44538</v>
      </c>
      <c r="F26" s="76" t="s">
        <v>411</v>
      </c>
      <c r="G26" s="13">
        <v>44542</v>
      </c>
      <c r="H26" s="77" t="s">
        <v>1796</v>
      </c>
      <c r="I26" s="16">
        <v>68</v>
      </c>
      <c r="J26" s="16">
        <v>54</v>
      </c>
      <c r="K26" s="16">
        <v>25</v>
      </c>
      <c r="L26" s="16">
        <v>7</v>
      </c>
      <c r="M26" s="81">
        <v>22.95</v>
      </c>
      <c r="N26" s="96">
        <v>22.95</v>
      </c>
      <c r="O26" s="64">
        <v>2530</v>
      </c>
      <c r="P26" s="65">
        <f>Table22457891011234567891011121314151617181920212223[[#This Row],[PEMBULATAN]]*O26</f>
        <v>58063.5</v>
      </c>
    </row>
    <row r="27" spans="1:16" ht="26.25" customHeight="1" x14ac:dyDescent="0.2">
      <c r="A27" s="14"/>
      <c r="B27" s="14"/>
      <c r="C27" s="73" t="s">
        <v>2105</v>
      </c>
      <c r="D27" s="78" t="s">
        <v>126</v>
      </c>
      <c r="E27" s="13">
        <v>44538</v>
      </c>
      <c r="F27" s="76" t="s">
        <v>411</v>
      </c>
      <c r="G27" s="13">
        <v>44542</v>
      </c>
      <c r="H27" s="77" t="s">
        <v>1796</v>
      </c>
      <c r="I27" s="16">
        <v>97</v>
      </c>
      <c r="J27" s="16">
        <v>50</v>
      </c>
      <c r="K27" s="16">
        <v>36</v>
      </c>
      <c r="L27" s="16">
        <v>15</v>
      </c>
      <c r="M27" s="81">
        <v>43.65</v>
      </c>
      <c r="N27" s="96">
        <v>43.65</v>
      </c>
      <c r="O27" s="64">
        <v>2530</v>
      </c>
      <c r="P27" s="65">
        <f>Table22457891011234567891011121314151617181920212223[[#This Row],[PEMBULATAN]]*O27</f>
        <v>110434.5</v>
      </c>
    </row>
    <row r="28" spans="1:16" ht="26.25" customHeight="1" x14ac:dyDescent="0.2">
      <c r="A28" s="14"/>
      <c r="B28" s="14"/>
      <c r="C28" s="73" t="s">
        <v>2106</v>
      </c>
      <c r="D28" s="78" t="s">
        <v>126</v>
      </c>
      <c r="E28" s="13">
        <v>44538</v>
      </c>
      <c r="F28" s="76" t="s">
        <v>411</v>
      </c>
      <c r="G28" s="13">
        <v>44542</v>
      </c>
      <c r="H28" s="77" t="s">
        <v>1796</v>
      </c>
      <c r="I28" s="16">
        <v>80</v>
      </c>
      <c r="J28" s="16">
        <v>64</v>
      </c>
      <c r="K28" s="16">
        <v>22</v>
      </c>
      <c r="L28" s="16">
        <v>6</v>
      </c>
      <c r="M28" s="81">
        <v>28.16</v>
      </c>
      <c r="N28" s="96">
        <v>28.16</v>
      </c>
      <c r="O28" s="64">
        <v>2530</v>
      </c>
      <c r="P28" s="65">
        <f>Table22457891011234567891011121314151617181920212223[[#This Row],[PEMBULATAN]]*O28</f>
        <v>71244.800000000003</v>
      </c>
    </row>
    <row r="29" spans="1:16" ht="26.25" customHeight="1" x14ac:dyDescent="0.2">
      <c r="A29" s="14"/>
      <c r="B29" s="14"/>
      <c r="C29" s="73" t="s">
        <v>2107</v>
      </c>
      <c r="D29" s="78" t="s">
        <v>126</v>
      </c>
      <c r="E29" s="13">
        <v>44538</v>
      </c>
      <c r="F29" s="76" t="s">
        <v>411</v>
      </c>
      <c r="G29" s="13">
        <v>44542</v>
      </c>
      <c r="H29" s="77" t="s">
        <v>1796</v>
      </c>
      <c r="I29" s="16">
        <v>54</v>
      </c>
      <c r="J29" s="16">
        <v>42</v>
      </c>
      <c r="K29" s="16">
        <v>20</v>
      </c>
      <c r="L29" s="16">
        <v>6</v>
      </c>
      <c r="M29" s="81">
        <v>11.34</v>
      </c>
      <c r="N29" s="96">
        <v>12</v>
      </c>
      <c r="O29" s="64">
        <v>2530</v>
      </c>
      <c r="P29" s="65">
        <f>Table22457891011234567891011121314151617181920212223[[#This Row],[PEMBULATAN]]*O29</f>
        <v>30360</v>
      </c>
    </row>
    <row r="30" spans="1:16" ht="26.25" customHeight="1" x14ac:dyDescent="0.2">
      <c r="A30" s="14"/>
      <c r="B30" s="14"/>
      <c r="C30" s="73" t="s">
        <v>2108</v>
      </c>
      <c r="D30" s="78" t="s">
        <v>126</v>
      </c>
      <c r="E30" s="13">
        <v>44538</v>
      </c>
      <c r="F30" s="76" t="s">
        <v>411</v>
      </c>
      <c r="G30" s="13">
        <v>44542</v>
      </c>
      <c r="H30" s="77" t="s">
        <v>1796</v>
      </c>
      <c r="I30" s="16">
        <v>87</v>
      </c>
      <c r="J30" s="16">
        <v>65</v>
      </c>
      <c r="K30" s="16">
        <v>37</v>
      </c>
      <c r="L30" s="16">
        <v>17</v>
      </c>
      <c r="M30" s="81">
        <v>52.308750000000003</v>
      </c>
      <c r="N30" s="96">
        <v>53</v>
      </c>
      <c r="O30" s="64">
        <v>2530</v>
      </c>
      <c r="P30" s="65">
        <f>Table22457891011234567891011121314151617181920212223[[#This Row],[PEMBULATAN]]*O30</f>
        <v>134090</v>
      </c>
    </row>
    <row r="31" spans="1:16" ht="26.25" customHeight="1" x14ac:dyDescent="0.2">
      <c r="A31" s="14"/>
      <c r="B31" s="14"/>
      <c r="C31" s="73" t="s">
        <v>2109</v>
      </c>
      <c r="D31" s="78" t="s">
        <v>126</v>
      </c>
      <c r="E31" s="13">
        <v>44538</v>
      </c>
      <c r="F31" s="76" t="s">
        <v>411</v>
      </c>
      <c r="G31" s="13">
        <v>44542</v>
      </c>
      <c r="H31" s="77" t="s">
        <v>1796</v>
      </c>
      <c r="I31" s="16">
        <v>72</v>
      </c>
      <c r="J31" s="16">
        <v>67</v>
      </c>
      <c r="K31" s="16">
        <v>25</v>
      </c>
      <c r="L31" s="16">
        <v>20</v>
      </c>
      <c r="M31" s="81">
        <v>30.15</v>
      </c>
      <c r="N31" s="96">
        <v>30.15</v>
      </c>
      <c r="O31" s="64">
        <v>2530</v>
      </c>
      <c r="P31" s="65">
        <f>Table22457891011234567891011121314151617181920212223[[#This Row],[PEMBULATAN]]*O31</f>
        <v>76279.5</v>
      </c>
    </row>
    <row r="32" spans="1:16" ht="26.25" customHeight="1" x14ac:dyDescent="0.2">
      <c r="A32" s="14"/>
      <c r="B32" s="14"/>
      <c r="C32" s="73" t="s">
        <v>2110</v>
      </c>
      <c r="D32" s="78" t="s">
        <v>126</v>
      </c>
      <c r="E32" s="13">
        <v>44538</v>
      </c>
      <c r="F32" s="76" t="s">
        <v>411</v>
      </c>
      <c r="G32" s="13">
        <v>44542</v>
      </c>
      <c r="H32" s="77" t="s">
        <v>1796</v>
      </c>
      <c r="I32" s="16">
        <v>92</v>
      </c>
      <c r="J32" s="16">
        <v>47</v>
      </c>
      <c r="K32" s="16">
        <v>25</v>
      </c>
      <c r="L32" s="16">
        <v>14</v>
      </c>
      <c r="M32" s="81">
        <v>27.024999999999999</v>
      </c>
      <c r="N32" s="96">
        <v>27.024999999999999</v>
      </c>
      <c r="O32" s="64">
        <v>2530</v>
      </c>
      <c r="P32" s="65">
        <f>Table22457891011234567891011121314151617181920212223[[#This Row],[PEMBULATAN]]*O32</f>
        <v>68373.25</v>
      </c>
    </row>
    <row r="33" spans="1:16" ht="26.25" customHeight="1" x14ac:dyDescent="0.2">
      <c r="A33" s="14"/>
      <c r="B33" s="14"/>
      <c r="C33" s="73" t="s">
        <v>2111</v>
      </c>
      <c r="D33" s="78" t="s">
        <v>126</v>
      </c>
      <c r="E33" s="13">
        <v>44538</v>
      </c>
      <c r="F33" s="76" t="s">
        <v>411</v>
      </c>
      <c r="G33" s="13">
        <v>44542</v>
      </c>
      <c r="H33" s="77" t="s">
        <v>1796</v>
      </c>
      <c r="I33" s="16">
        <v>77</v>
      </c>
      <c r="J33" s="16">
        <v>56</v>
      </c>
      <c r="K33" s="16">
        <v>24</v>
      </c>
      <c r="L33" s="16">
        <v>10</v>
      </c>
      <c r="M33" s="81">
        <v>25.872</v>
      </c>
      <c r="N33" s="96">
        <v>25.872</v>
      </c>
      <c r="O33" s="64">
        <v>2530</v>
      </c>
      <c r="P33" s="65">
        <f>Table22457891011234567891011121314151617181920212223[[#This Row],[PEMBULATAN]]*O33</f>
        <v>65456.159999999996</v>
      </c>
    </row>
    <row r="34" spans="1:16" ht="26.25" customHeight="1" x14ac:dyDescent="0.2">
      <c r="A34" s="14"/>
      <c r="B34" s="14"/>
      <c r="C34" s="73" t="s">
        <v>2112</v>
      </c>
      <c r="D34" s="78" t="s">
        <v>126</v>
      </c>
      <c r="E34" s="13">
        <v>44538</v>
      </c>
      <c r="F34" s="76" t="s">
        <v>411</v>
      </c>
      <c r="G34" s="13">
        <v>44542</v>
      </c>
      <c r="H34" s="77" t="s">
        <v>1796</v>
      </c>
      <c r="I34" s="16">
        <v>63</v>
      </c>
      <c r="J34" s="16">
        <v>55</v>
      </c>
      <c r="K34" s="16">
        <v>27</v>
      </c>
      <c r="L34" s="16">
        <v>11</v>
      </c>
      <c r="M34" s="81">
        <v>23.388750000000002</v>
      </c>
      <c r="N34" s="96">
        <v>24</v>
      </c>
      <c r="O34" s="64">
        <v>2530</v>
      </c>
      <c r="P34" s="65">
        <f>Table22457891011234567891011121314151617181920212223[[#This Row],[PEMBULATAN]]*O34</f>
        <v>60720</v>
      </c>
    </row>
    <row r="35" spans="1:16" ht="26.25" customHeight="1" x14ac:dyDescent="0.2">
      <c r="A35" s="14"/>
      <c r="B35" s="14"/>
      <c r="C35" s="73" t="s">
        <v>2113</v>
      </c>
      <c r="D35" s="78" t="s">
        <v>126</v>
      </c>
      <c r="E35" s="13">
        <v>44538</v>
      </c>
      <c r="F35" s="76" t="s">
        <v>411</v>
      </c>
      <c r="G35" s="13">
        <v>44542</v>
      </c>
      <c r="H35" s="77" t="s">
        <v>1796</v>
      </c>
      <c r="I35" s="16">
        <v>100</v>
      </c>
      <c r="J35" s="16">
        <v>54</v>
      </c>
      <c r="K35" s="16">
        <v>32</v>
      </c>
      <c r="L35" s="16">
        <v>25</v>
      </c>
      <c r="M35" s="81">
        <v>43.2</v>
      </c>
      <c r="N35" s="96">
        <v>43.2</v>
      </c>
      <c r="O35" s="64">
        <v>2530</v>
      </c>
      <c r="P35" s="65">
        <f>Table22457891011234567891011121314151617181920212223[[#This Row],[PEMBULATAN]]*O35</f>
        <v>109296</v>
      </c>
    </row>
    <row r="36" spans="1:16" ht="26.25" customHeight="1" x14ac:dyDescent="0.2">
      <c r="A36" s="14"/>
      <c r="B36" s="14"/>
      <c r="C36" s="73" t="s">
        <v>2114</v>
      </c>
      <c r="D36" s="78" t="s">
        <v>126</v>
      </c>
      <c r="E36" s="13">
        <v>44538</v>
      </c>
      <c r="F36" s="76" t="s">
        <v>411</v>
      </c>
      <c r="G36" s="13">
        <v>44542</v>
      </c>
      <c r="H36" s="77" t="s">
        <v>1796</v>
      </c>
      <c r="I36" s="16">
        <v>87</v>
      </c>
      <c r="J36" s="16">
        <v>46</v>
      </c>
      <c r="K36" s="16">
        <v>35</v>
      </c>
      <c r="L36" s="16">
        <v>12</v>
      </c>
      <c r="M36" s="81">
        <v>35.017499999999998</v>
      </c>
      <c r="N36" s="96">
        <v>35.017499999999998</v>
      </c>
      <c r="O36" s="64">
        <v>2530</v>
      </c>
      <c r="P36" s="65">
        <f>Table22457891011234567891011121314151617181920212223[[#This Row],[PEMBULATAN]]*O36</f>
        <v>88594.274999999994</v>
      </c>
    </row>
    <row r="37" spans="1:16" ht="26.25" customHeight="1" x14ac:dyDescent="0.2">
      <c r="A37" s="14"/>
      <c r="B37" s="14"/>
      <c r="C37" s="73" t="s">
        <v>2115</v>
      </c>
      <c r="D37" s="78" t="s">
        <v>126</v>
      </c>
      <c r="E37" s="13">
        <v>44538</v>
      </c>
      <c r="F37" s="76" t="s">
        <v>411</v>
      </c>
      <c r="G37" s="13">
        <v>44542</v>
      </c>
      <c r="H37" s="77" t="s">
        <v>1796</v>
      </c>
      <c r="I37" s="16">
        <v>75</v>
      </c>
      <c r="J37" s="16">
        <v>58</v>
      </c>
      <c r="K37" s="16">
        <v>20</v>
      </c>
      <c r="L37" s="16">
        <v>4</v>
      </c>
      <c r="M37" s="81">
        <v>21.75</v>
      </c>
      <c r="N37" s="96">
        <v>21.75</v>
      </c>
      <c r="O37" s="64">
        <v>2530</v>
      </c>
      <c r="P37" s="65">
        <f>Table22457891011234567891011121314151617181920212223[[#This Row],[PEMBULATAN]]*O37</f>
        <v>55027.5</v>
      </c>
    </row>
    <row r="38" spans="1:16" ht="26.25" customHeight="1" x14ac:dyDescent="0.2">
      <c r="A38" s="14"/>
      <c r="B38" s="14"/>
      <c r="C38" s="73" t="s">
        <v>2116</v>
      </c>
      <c r="D38" s="78" t="s">
        <v>126</v>
      </c>
      <c r="E38" s="13">
        <v>44538</v>
      </c>
      <c r="F38" s="76" t="s">
        <v>411</v>
      </c>
      <c r="G38" s="13">
        <v>44542</v>
      </c>
      <c r="H38" s="77" t="s">
        <v>1796</v>
      </c>
      <c r="I38" s="16">
        <v>106</v>
      </c>
      <c r="J38" s="16">
        <v>58</v>
      </c>
      <c r="K38" s="16">
        <v>30</v>
      </c>
      <c r="L38" s="16">
        <v>43</v>
      </c>
      <c r="M38" s="81">
        <v>46.11</v>
      </c>
      <c r="N38" s="96">
        <v>46.11</v>
      </c>
      <c r="O38" s="64">
        <v>2530</v>
      </c>
      <c r="P38" s="65">
        <f>Table22457891011234567891011121314151617181920212223[[#This Row],[PEMBULATAN]]*O38</f>
        <v>116658.3</v>
      </c>
    </row>
    <row r="39" spans="1:16" ht="26.25" customHeight="1" x14ac:dyDescent="0.2">
      <c r="A39" s="14"/>
      <c r="B39" s="14"/>
      <c r="C39" s="73" t="s">
        <v>2117</v>
      </c>
      <c r="D39" s="78" t="s">
        <v>126</v>
      </c>
      <c r="E39" s="13">
        <v>44538</v>
      </c>
      <c r="F39" s="76" t="s">
        <v>411</v>
      </c>
      <c r="G39" s="13">
        <v>44542</v>
      </c>
      <c r="H39" s="77" t="s">
        <v>1796</v>
      </c>
      <c r="I39" s="16">
        <v>174</v>
      </c>
      <c r="J39" s="16">
        <v>70</v>
      </c>
      <c r="K39" s="16">
        <v>35</v>
      </c>
      <c r="L39" s="16">
        <v>24</v>
      </c>
      <c r="M39" s="81">
        <v>106.575</v>
      </c>
      <c r="N39" s="96">
        <v>106.575</v>
      </c>
      <c r="O39" s="64">
        <v>2530</v>
      </c>
      <c r="P39" s="65">
        <f>Table22457891011234567891011121314151617181920212223[[#This Row],[PEMBULATAN]]*O39</f>
        <v>269634.75</v>
      </c>
    </row>
    <row r="40" spans="1:16" ht="26.25" customHeight="1" x14ac:dyDescent="0.2">
      <c r="A40" s="14"/>
      <c r="B40" s="14"/>
      <c r="C40" s="73" t="s">
        <v>2118</v>
      </c>
      <c r="D40" s="78" t="s">
        <v>126</v>
      </c>
      <c r="E40" s="13">
        <v>44538</v>
      </c>
      <c r="F40" s="76" t="s">
        <v>411</v>
      </c>
      <c r="G40" s="13">
        <v>44542</v>
      </c>
      <c r="H40" s="77" t="s">
        <v>1796</v>
      </c>
      <c r="I40" s="16">
        <v>37</v>
      </c>
      <c r="J40" s="16">
        <v>37</v>
      </c>
      <c r="K40" s="16">
        <v>15</v>
      </c>
      <c r="L40" s="16">
        <v>2</v>
      </c>
      <c r="M40" s="81">
        <v>5.13375</v>
      </c>
      <c r="N40" s="96">
        <v>5.13375</v>
      </c>
      <c r="O40" s="64">
        <v>2530</v>
      </c>
      <c r="P40" s="65">
        <f>Table22457891011234567891011121314151617181920212223[[#This Row],[PEMBULATAN]]*O40</f>
        <v>12988.387500000001</v>
      </c>
    </row>
    <row r="41" spans="1:16" ht="26.25" customHeight="1" x14ac:dyDescent="0.2">
      <c r="A41" s="14"/>
      <c r="B41" s="14"/>
      <c r="C41" s="73" t="s">
        <v>2119</v>
      </c>
      <c r="D41" s="78" t="s">
        <v>126</v>
      </c>
      <c r="E41" s="13">
        <v>44538</v>
      </c>
      <c r="F41" s="76" t="s">
        <v>411</v>
      </c>
      <c r="G41" s="13">
        <v>44542</v>
      </c>
      <c r="H41" s="77" t="s">
        <v>1796</v>
      </c>
      <c r="I41" s="16">
        <v>80</v>
      </c>
      <c r="J41" s="16">
        <v>47</v>
      </c>
      <c r="K41" s="16">
        <v>30</v>
      </c>
      <c r="L41" s="16">
        <v>20</v>
      </c>
      <c r="M41" s="81">
        <v>28.2</v>
      </c>
      <c r="N41" s="96">
        <v>28.2</v>
      </c>
      <c r="O41" s="64">
        <v>2530</v>
      </c>
      <c r="P41" s="65">
        <f>Table22457891011234567891011121314151617181920212223[[#This Row],[PEMBULATAN]]*O41</f>
        <v>71346</v>
      </c>
    </row>
    <row r="42" spans="1:16" ht="26.25" customHeight="1" x14ac:dyDescent="0.2">
      <c r="A42" s="14"/>
      <c r="B42" s="14"/>
      <c r="C42" s="73" t="s">
        <v>2120</v>
      </c>
      <c r="D42" s="78" t="s">
        <v>126</v>
      </c>
      <c r="E42" s="13">
        <v>44538</v>
      </c>
      <c r="F42" s="76" t="s">
        <v>411</v>
      </c>
      <c r="G42" s="13">
        <v>44542</v>
      </c>
      <c r="H42" s="77" t="s">
        <v>1796</v>
      </c>
      <c r="I42" s="16">
        <v>87</v>
      </c>
      <c r="J42" s="16">
        <v>56</v>
      </c>
      <c r="K42" s="16">
        <v>42</v>
      </c>
      <c r="L42" s="16">
        <v>18</v>
      </c>
      <c r="M42" s="81">
        <v>51.155999999999999</v>
      </c>
      <c r="N42" s="96">
        <v>51.155999999999999</v>
      </c>
      <c r="O42" s="64">
        <v>2530</v>
      </c>
      <c r="P42" s="65">
        <f>Table22457891011234567891011121314151617181920212223[[#This Row],[PEMBULATAN]]*O42</f>
        <v>129424.68</v>
      </c>
    </row>
    <row r="43" spans="1:16" ht="26.25" customHeight="1" x14ac:dyDescent="0.2">
      <c r="A43" s="14"/>
      <c r="B43" s="14"/>
      <c r="C43" s="73" t="s">
        <v>2121</v>
      </c>
      <c r="D43" s="78" t="s">
        <v>126</v>
      </c>
      <c r="E43" s="13">
        <v>44538</v>
      </c>
      <c r="F43" s="76" t="s">
        <v>411</v>
      </c>
      <c r="G43" s="13">
        <v>44542</v>
      </c>
      <c r="H43" s="77" t="s">
        <v>1796</v>
      </c>
      <c r="I43" s="16">
        <v>96</v>
      </c>
      <c r="J43" s="16">
        <v>48</v>
      </c>
      <c r="K43" s="16">
        <v>34</v>
      </c>
      <c r="L43" s="16">
        <v>16</v>
      </c>
      <c r="M43" s="81">
        <v>39.167999999999999</v>
      </c>
      <c r="N43" s="96">
        <v>39.167999999999999</v>
      </c>
      <c r="O43" s="64">
        <v>2530</v>
      </c>
      <c r="P43" s="65">
        <f>Table22457891011234567891011121314151617181920212223[[#This Row],[PEMBULATAN]]*O43</f>
        <v>99095.039999999994</v>
      </c>
    </row>
    <row r="44" spans="1:16" ht="26.25" customHeight="1" x14ac:dyDescent="0.2">
      <c r="A44" s="14"/>
      <c r="B44" s="14"/>
      <c r="C44" s="73" t="s">
        <v>2122</v>
      </c>
      <c r="D44" s="78" t="s">
        <v>126</v>
      </c>
      <c r="E44" s="13">
        <v>44538</v>
      </c>
      <c r="F44" s="76" t="s">
        <v>411</v>
      </c>
      <c r="G44" s="13">
        <v>44542</v>
      </c>
      <c r="H44" s="77" t="s">
        <v>1796</v>
      </c>
      <c r="I44" s="16">
        <v>48</v>
      </c>
      <c r="J44" s="16">
        <v>48</v>
      </c>
      <c r="K44" s="16">
        <v>27</v>
      </c>
      <c r="L44" s="16">
        <v>4</v>
      </c>
      <c r="M44" s="81">
        <v>15.552</v>
      </c>
      <c r="N44" s="96">
        <v>15.552</v>
      </c>
      <c r="O44" s="64">
        <v>2530</v>
      </c>
      <c r="P44" s="65">
        <f>Table22457891011234567891011121314151617181920212223[[#This Row],[PEMBULATAN]]*O44</f>
        <v>39346.559999999998</v>
      </c>
    </row>
    <row r="45" spans="1:16" ht="26.25" customHeight="1" x14ac:dyDescent="0.2">
      <c r="A45" s="14"/>
      <c r="B45" s="14"/>
      <c r="C45" s="73" t="s">
        <v>2123</v>
      </c>
      <c r="D45" s="78" t="s">
        <v>126</v>
      </c>
      <c r="E45" s="13">
        <v>44538</v>
      </c>
      <c r="F45" s="76" t="s">
        <v>411</v>
      </c>
      <c r="G45" s="13">
        <v>44542</v>
      </c>
      <c r="H45" s="77" t="s">
        <v>1796</v>
      </c>
      <c r="I45" s="16">
        <v>95</v>
      </c>
      <c r="J45" s="16">
        <v>86</v>
      </c>
      <c r="K45" s="16">
        <v>49</v>
      </c>
      <c r="L45" s="16">
        <v>23</v>
      </c>
      <c r="M45" s="81">
        <v>100.0825</v>
      </c>
      <c r="N45" s="96">
        <v>100.0825</v>
      </c>
      <c r="O45" s="64">
        <v>2530</v>
      </c>
      <c r="P45" s="65">
        <f>Table22457891011234567891011121314151617181920212223[[#This Row],[PEMBULATAN]]*O45</f>
        <v>253208.72499999998</v>
      </c>
    </row>
    <row r="46" spans="1:16" ht="26.25" customHeight="1" x14ac:dyDescent="0.2">
      <c r="A46" s="14"/>
      <c r="B46" s="14"/>
      <c r="C46" s="73" t="s">
        <v>2124</v>
      </c>
      <c r="D46" s="78" t="s">
        <v>126</v>
      </c>
      <c r="E46" s="13">
        <v>44538</v>
      </c>
      <c r="F46" s="76" t="s">
        <v>411</v>
      </c>
      <c r="G46" s="13">
        <v>44542</v>
      </c>
      <c r="H46" s="77" t="s">
        <v>1796</v>
      </c>
      <c r="I46" s="16">
        <v>76</v>
      </c>
      <c r="J46" s="16">
        <v>50</v>
      </c>
      <c r="K46" s="16">
        <v>30</v>
      </c>
      <c r="L46" s="16">
        <v>23</v>
      </c>
      <c r="M46" s="81">
        <v>28.5</v>
      </c>
      <c r="N46" s="96">
        <v>29</v>
      </c>
      <c r="O46" s="64">
        <v>2530</v>
      </c>
      <c r="P46" s="65">
        <f>Table22457891011234567891011121314151617181920212223[[#This Row],[PEMBULATAN]]*O46</f>
        <v>73370</v>
      </c>
    </row>
    <row r="47" spans="1:16" ht="26.25" customHeight="1" x14ac:dyDescent="0.2">
      <c r="A47" s="14"/>
      <c r="B47" s="14"/>
      <c r="C47" s="73" t="s">
        <v>2125</v>
      </c>
      <c r="D47" s="78" t="s">
        <v>126</v>
      </c>
      <c r="E47" s="13">
        <v>44538</v>
      </c>
      <c r="F47" s="76" t="s">
        <v>411</v>
      </c>
      <c r="G47" s="13">
        <v>44542</v>
      </c>
      <c r="H47" s="77" t="s">
        <v>1796</v>
      </c>
      <c r="I47" s="16">
        <v>77</v>
      </c>
      <c r="J47" s="16">
        <v>50</v>
      </c>
      <c r="K47" s="16">
        <v>18</v>
      </c>
      <c r="L47" s="16">
        <v>6</v>
      </c>
      <c r="M47" s="81">
        <v>17.324999999999999</v>
      </c>
      <c r="N47" s="96">
        <v>18</v>
      </c>
      <c r="O47" s="64">
        <v>2530</v>
      </c>
      <c r="P47" s="65">
        <f>Table22457891011234567891011121314151617181920212223[[#This Row],[PEMBULATAN]]*O47</f>
        <v>45540</v>
      </c>
    </row>
    <row r="48" spans="1:16" ht="26.25" customHeight="1" x14ac:dyDescent="0.2">
      <c r="A48" s="14"/>
      <c r="B48" s="14"/>
      <c r="C48" s="73" t="s">
        <v>2126</v>
      </c>
      <c r="D48" s="78" t="s">
        <v>126</v>
      </c>
      <c r="E48" s="13">
        <v>44538</v>
      </c>
      <c r="F48" s="76" t="s">
        <v>411</v>
      </c>
      <c r="G48" s="13">
        <v>44542</v>
      </c>
      <c r="H48" s="77" t="s">
        <v>1796</v>
      </c>
      <c r="I48" s="16">
        <v>100</v>
      </c>
      <c r="J48" s="16">
        <v>50</v>
      </c>
      <c r="K48" s="16">
        <v>32</v>
      </c>
      <c r="L48" s="16">
        <v>25</v>
      </c>
      <c r="M48" s="81">
        <v>40</v>
      </c>
      <c r="N48" s="96">
        <v>40</v>
      </c>
      <c r="O48" s="64">
        <v>2530</v>
      </c>
      <c r="P48" s="65">
        <f>Table22457891011234567891011121314151617181920212223[[#This Row],[PEMBULATAN]]*O48</f>
        <v>101200</v>
      </c>
    </row>
    <row r="49" spans="1:16" ht="26.25" customHeight="1" x14ac:dyDescent="0.2">
      <c r="A49" s="14"/>
      <c r="B49" s="14"/>
      <c r="C49" s="73" t="s">
        <v>2127</v>
      </c>
      <c r="D49" s="78" t="s">
        <v>126</v>
      </c>
      <c r="E49" s="13">
        <v>44538</v>
      </c>
      <c r="F49" s="76" t="s">
        <v>411</v>
      </c>
      <c r="G49" s="13">
        <v>44542</v>
      </c>
      <c r="H49" s="77" t="s">
        <v>1796</v>
      </c>
      <c r="I49" s="16">
        <v>50</v>
      </c>
      <c r="J49" s="16">
        <v>50</v>
      </c>
      <c r="K49" s="16">
        <v>24</v>
      </c>
      <c r="L49" s="16">
        <v>5</v>
      </c>
      <c r="M49" s="81">
        <v>15</v>
      </c>
      <c r="N49" s="96">
        <v>15</v>
      </c>
      <c r="O49" s="64">
        <v>2530</v>
      </c>
      <c r="P49" s="65">
        <f>Table22457891011234567891011121314151617181920212223[[#This Row],[PEMBULATAN]]*O49</f>
        <v>37950</v>
      </c>
    </row>
    <row r="50" spans="1:16" ht="26.25" customHeight="1" x14ac:dyDescent="0.2">
      <c r="A50" s="14"/>
      <c r="B50" s="14"/>
      <c r="C50" s="73" t="s">
        <v>2128</v>
      </c>
      <c r="D50" s="78" t="s">
        <v>126</v>
      </c>
      <c r="E50" s="13">
        <v>44538</v>
      </c>
      <c r="F50" s="76" t="s">
        <v>411</v>
      </c>
      <c r="G50" s="13">
        <v>44542</v>
      </c>
      <c r="H50" s="77" t="s">
        <v>1796</v>
      </c>
      <c r="I50" s="16">
        <v>50</v>
      </c>
      <c r="J50" s="16">
        <v>37</v>
      </c>
      <c r="K50" s="16">
        <v>24</v>
      </c>
      <c r="L50" s="16">
        <v>22</v>
      </c>
      <c r="M50" s="81">
        <v>11.1</v>
      </c>
      <c r="N50" s="96">
        <v>22</v>
      </c>
      <c r="O50" s="64">
        <v>2530</v>
      </c>
      <c r="P50" s="65">
        <f>Table22457891011234567891011121314151617181920212223[[#This Row],[PEMBULATAN]]*O50</f>
        <v>55660</v>
      </c>
    </row>
    <row r="51" spans="1:16" ht="26.25" customHeight="1" x14ac:dyDescent="0.2">
      <c r="A51" s="14"/>
      <c r="B51" s="14"/>
      <c r="C51" s="73" t="s">
        <v>2129</v>
      </c>
      <c r="D51" s="78" t="s">
        <v>126</v>
      </c>
      <c r="E51" s="13">
        <v>44538</v>
      </c>
      <c r="F51" s="76" t="s">
        <v>411</v>
      </c>
      <c r="G51" s="13">
        <v>44542</v>
      </c>
      <c r="H51" s="77" t="s">
        <v>1796</v>
      </c>
      <c r="I51" s="16">
        <v>100</v>
      </c>
      <c r="J51" s="16">
        <v>64</v>
      </c>
      <c r="K51" s="16">
        <v>20</v>
      </c>
      <c r="L51" s="16">
        <v>8</v>
      </c>
      <c r="M51" s="81">
        <v>32</v>
      </c>
      <c r="N51" s="96">
        <v>32</v>
      </c>
      <c r="O51" s="64">
        <v>2530</v>
      </c>
      <c r="P51" s="65">
        <f>Table22457891011234567891011121314151617181920212223[[#This Row],[PEMBULATAN]]*O51</f>
        <v>80960</v>
      </c>
    </row>
    <row r="52" spans="1:16" ht="26.25" customHeight="1" x14ac:dyDescent="0.2">
      <c r="A52" s="14"/>
      <c r="B52" s="14"/>
      <c r="C52" s="73" t="s">
        <v>2130</v>
      </c>
      <c r="D52" s="78" t="s">
        <v>126</v>
      </c>
      <c r="E52" s="13">
        <v>44538</v>
      </c>
      <c r="F52" s="76" t="s">
        <v>411</v>
      </c>
      <c r="G52" s="13">
        <v>44542</v>
      </c>
      <c r="H52" s="77" t="s">
        <v>1796</v>
      </c>
      <c r="I52" s="16">
        <v>30</v>
      </c>
      <c r="J52" s="16">
        <v>40</v>
      </c>
      <c r="K52" s="16">
        <v>15</v>
      </c>
      <c r="L52" s="16">
        <v>1</v>
      </c>
      <c r="M52" s="81">
        <v>4.5</v>
      </c>
      <c r="N52" s="96">
        <v>5</v>
      </c>
      <c r="O52" s="64">
        <v>2530</v>
      </c>
      <c r="P52" s="65">
        <f>Table22457891011234567891011121314151617181920212223[[#This Row],[PEMBULATAN]]*O52</f>
        <v>12650</v>
      </c>
    </row>
    <row r="53" spans="1:16" ht="26.25" customHeight="1" x14ac:dyDescent="0.2">
      <c r="A53" s="14"/>
      <c r="B53" s="14"/>
      <c r="C53" s="73" t="s">
        <v>2131</v>
      </c>
      <c r="D53" s="78" t="s">
        <v>126</v>
      </c>
      <c r="E53" s="13">
        <v>44538</v>
      </c>
      <c r="F53" s="76" t="s">
        <v>411</v>
      </c>
      <c r="G53" s="13">
        <v>44542</v>
      </c>
      <c r="H53" s="77" t="s">
        <v>1796</v>
      </c>
      <c r="I53" s="16">
        <v>60</v>
      </c>
      <c r="J53" s="16">
        <v>10</v>
      </c>
      <c r="K53" s="16">
        <v>16</v>
      </c>
      <c r="L53" s="16">
        <v>1</v>
      </c>
      <c r="M53" s="81">
        <v>2.4</v>
      </c>
      <c r="N53" s="96">
        <v>3</v>
      </c>
      <c r="O53" s="64">
        <v>2530</v>
      </c>
      <c r="P53" s="65">
        <f>Table22457891011234567891011121314151617181920212223[[#This Row],[PEMBULATAN]]*O53</f>
        <v>7590</v>
      </c>
    </row>
    <row r="54" spans="1:16" ht="26.25" customHeight="1" x14ac:dyDescent="0.2">
      <c r="A54" s="14"/>
      <c r="B54" s="14"/>
      <c r="C54" s="73" t="s">
        <v>2132</v>
      </c>
      <c r="D54" s="78" t="s">
        <v>126</v>
      </c>
      <c r="E54" s="13">
        <v>44538</v>
      </c>
      <c r="F54" s="76" t="s">
        <v>411</v>
      </c>
      <c r="G54" s="13">
        <v>44542</v>
      </c>
      <c r="H54" s="77" t="s">
        <v>1796</v>
      </c>
      <c r="I54" s="16">
        <v>102</v>
      </c>
      <c r="J54" s="16">
        <v>12</v>
      </c>
      <c r="K54" s="16">
        <v>10</v>
      </c>
      <c r="L54" s="16" t="s">
        <v>2144</v>
      </c>
      <c r="M54" s="81">
        <v>3.06</v>
      </c>
      <c r="N54" s="96">
        <v>3.06</v>
      </c>
      <c r="O54" s="64">
        <v>2530</v>
      </c>
      <c r="P54" s="65">
        <f>Table22457891011234567891011121314151617181920212223[[#This Row],[PEMBULATAN]]*O54</f>
        <v>7741.8</v>
      </c>
    </row>
    <row r="55" spans="1:16" ht="26.25" customHeight="1" x14ac:dyDescent="0.2">
      <c r="A55" s="14"/>
      <c r="B55" s="14"/>
      <c r="C55" s="73" t="s">
        <v>2133</v>
      </c>
      <c r="D55" s="78" t="s">
        <v>126</v>
      </c>
      <c r="E55" s="13">
        <v>44538</v>
      </c>
      <c r="F55" s="76" t="s">
        <v>411</v>
      </c>
      <c r="G55" s="13">
        <v>44542</v>
      </c>
      <c r="H55" s="77" t="s">
        <v>1796</v>
      </c>
      <c r="I55" s="16">
        <v>200</v>
      </c>
      <c r="J55" s="16">
        <v>10</v>
      </c>
      <c r="K55" s="16">
        <v>10</v>
      </c>
      <c r="L55" s="16">
        <v>1</v>
      </c>
      <c r="M55" s="81">
        <v>5</v>
      </c>
      <c r="N55" s="96">
        <v>5</v>
      </c>
      <c r="O55" s="64">
        <v>2530</v>
      </c>
      <c r="P55" s="65">
        <f>Table22457891011234567891011121314151617181920212223[[#This Row],[PEMBULATAN]]*O55</f>
        <v>12650</v>
      </c>
    </row>
    <row r="56" spans="1:16" ht="26.25" customHeight="1" x14ac:dyDescent="0.2">
      <c r="A56" s="14"/>
      <c r="B56" s="14"/>
      <c r="C56" s="73" t="s">
        <v>2134</v>
      </c>
      <c r="D56" s="78" t="s">
        <v>126</v>
      </c>
      <c r="E56" s="13">
        <v>44538</v>
      </c>
      <c r="F56" s="76" t="s">
        <v>411</v>
      </c>
      <c r="G56" s="13">
        <v>44542</v>
      </c>
      <c r="H56" s="77" t="s">
        <v>1796</v>
      </c>
      <c r="I56" s="16">
        <v>200</v>
      </c>
      <c r="J56" s="16">
        <v>10</v>
      </c>
      <c r="K56" s="16">
        <v>10</v>
      </c>
      <c r="L56" s="16">
        <v>1</v>
      </c>
      <c r="M56" s="81">
        <v>5</v>
      </c>
      <c r="N56" s="96">
        <v>5</v>
      </c>
      <c r="O56" s="64">
        <v>2530</v>
      </c>
      <c r="P56" s="65">
        <f>Table22457891011234567891011121314151617181920212223[[#This Row],[PEMBULATAN]]*O56</f>
        <v>12650</v>
      </c>
    </row>
    <row r="57" spans="1:16" ht="26.25" customHeight="1" x14ac:dyDescent="0.2">
      <c r="A57" s="14"/>
      <c r="B57" s="14"/>
      <c r="C57" s="73" t="s">
        <v>2135</v>
      </c>
      <c r="D57" s="78" t="s">
        <v>126</v>
      </c>
      <c r="E57" s="13">
        <v>44538</v>
      </c>
      <c r="F57" s="76" t="s">
        <v>411</v>
      </c>
      <c r="G57" s="13">
        <v>44542</v>
      </c>
      <c r="H57" s="77" t="s">
        <v>1796</v>
      </c>
      <c r="I57" s="16">
        <v>200</v>
      </c>
      <c r="J57" s="16">
        <v>10</v>
      </c>
      <c r="K57" s="16">
        <v>10</v>
      </c>
      <c r="L57" s="16">
        <v>1</v>
      </c>
      <c r="M57" s="81">
        <v>5</v>
      </c>
      <c r="N57" s="96">
        <v>5</v>
      </c>
      <c r="O57" s="64">
        <v>2530</v>
      </c>
      <c r="P57" s="65">
        <f>Table22457891011234567891011121314151617181920212223[[#This Row],[PEMBULATAN]]*O57</f>
        <v>12650</v>
      </c>
    </row>
    <row r="58" spans="1:16" ht="26.25" customHeight="1" x14ac:dyDescent="0.2">
      <c r="A58" s="14"/>
      <c r="B58" s="14"/>
      <c r="C58" s="73" t="s">
        <v>2136</v>
      </c>
      <c r="D58" s="78" t="s">
        <v>126</v>
      </c>
      <c r="E58" s="13">
        <v>44538</v>
      </c>
      <c r="F58" s="76" t="s">
        <v>411</v>
      </c>
      <c r="G58" s="13">
        <v>44542</v>
      </c>
      <c r="H58" s="77" t="s">
        <v>1796</v>
      </c>
      <c r="I58" s="16">
        <v>200</v>
      </c>
      <c r="J58" s="16">
        <v>10</v>
      </c>
      <c r="K58" s="16">
        <v>10</v>
      </c>
      <c r="L58" s="16">
        <v>1</v>
      </c>
      <c r="M58" s="81">
        <v>5</v>
      </c>
      <c r="N58" s="96">
        <v>5</v>
      </c>
      <c r="O58" s="64">
        <v>2530</v>
      </c>
      <c r="P58" s="65">
        <f>Table22457891011234567891011121314151617181920212223[[#This Row],[PEMBULATAN]]*O58</f>
        <v>12650</v>
      </c>
    </row>
    <row r="59" spans="1:16" ht="26.25" customHeight="1" x14ac:dyDescent="0.2">
      <c r="A59" s="14"/>
      <c r="B59" s="14"/>
      <c r="C59" s="73" t="s">
        <v>2137</v>
      </c>
      <c r="D59" s="78" t="s">
        <v>126</v>
      </c>
      <c r="E59" s="13">
        <v>44538</v>
      </c>
      <c r="F59" s="76" t="s">
        <v>411</v>
      </c>
      <c r="G59" s="13">
        <v>44542</v>
      </c>
      <c r="H59" s="77" t="s">
        <v>1796</v>
      </c>
      <c r="I59" s="16">
        <v>200</v>
      </c>
      <c r="J59" s="16">
        <v>10</v>
      </c>
      <c r="K59" s="16">
        <v>10</v>
      </c>
      <c r="L59" s="16">
        <v>1</v>
      </c>
      <c r="M59" s="81">
        <v>5</v>
      </c>
      <c r="N59" s="96">
        <v>5</v>
      </c>
      <c r="O59" s="64">
        <v>2530</v>
      </c>
      <c r="P59" s="65">
        <f>Table22457891011234567891011121314151617181920212223[[#This Row],[PEMBULATAN]]*O59</f>
        <v>12650</v>
      </c>
    </row>
    <row r="60" spans="1:16" ht="26.25" customHeight="1" x14ac:dyDescent="0.2">
      <c r="A60" s="14"/>
      <c r="B60" s="14"/>
      <c r="C60" s="73" t="s">
        <v>2138</v>
      </c>
      <c r="D60" s="78" t="s">
        <v>126</v>
      </c>
      <c r="E60" s="13">
        <v>44538</v>
      </c>
      <c r="F60" s="76" t="s">
        <v>411</v>
      </c>
      <c r="G60" s="13">
        <v>44542</v>
      </c>
      <c r="H60" s="77" t="s">
        <v>1796</v>
      </c>
      <c r="I60" s="16">
        <v>50</v>
      </c>
      <c r="J60" s="16">
        <v>36</v>
      </c>
      <c r="K60" s="16">
        <v>30</v>
      </c>
      <c r="L60" s="16">
        <v>3</v>
      </c>
      <c r="M60" s="81">
        <v>13.5</v>
      </c>
      <c r="N60" s="96">
        <v>14</v>
      </c>
      <c r="O60" s="64">
        <v>2530</v>
      </c>
      <c r="P60" s="65">
        <f>Table22457891011234567891011121314151617181920212223[[#This Row],[PEMBULATAN]]*O60</f>
        <v>35420</v>
      </c>
    </row>
    <row r="61" spans="1:16" ht="26.25" customHeight="1" x14ac:dyDescent="0.2">
      <c r="A61" s="14"/>
      <c r="B61" s="97"/>
      <c r="C61" s="73" t="s">
        <v>2139</v>
      </c>
      <c r="D61" s="78" t="s">
        <v>126</v>
      </c>
      <c r="E61" s="13">
        <v>44538</v>
      </c>
      <c r="F61" s="76" t="s">
        <v>411</v>
      </c>
      <c r="G61" s="13">
        <v>44542</v>
      </c>
      <c r="H61" s="77" t="s">
        <v>1796</v>
      </c>
      <c r="I61" s="16">
        <v>66</v>
      </c>
      <c r="J61" s="16">
        <v>54</v>
      </c>
      <c r="K61" s="16">
        <v>28</v>
      </c>
      <c r="L61" s="16">
        <v>5</v>
      </c>
      <c r="M61" s="81">
        <v>24.948</v>
      </c>
      <c r="N61" s="96">
        <v>24.948</v>
      </c>
      <c r="O61" s="64">
        <v>2530</v>
      </c>
      <c r="P61" s="65">
        <f>Table22457891011234567891011121314151617181920212223[[#This Row],[PEMBULATAN]]*O61</f>
        <v>63118.44</v>
      </c>
    </row>
    <row r="62" spans="1:16" ht="26.25" customHeight="1" x14ac:dyDescent="0.2">
      <c r="A62" s="14"/>
      <c r="B62" s="14" t="s">
        <v>2140</v>
      </c>
      <c r="C62" s="73" t="s">
        <v>2141</v>
      </c>
      <c r="D62" s="78" t="s">
        <v>126</v>
      </c>
      <c r="E62" s="13">
        <v>44538</v>
      </c>
      <c r="F62" s="76" t="s">
        <v>411</v>
      </c>
      <c r="G62" s="13">
        <v>44542</v>
      </c>
      <c r="H62" s="77" t="s">
        <v>1796</v>
      </c>
      <c r="I62" s="16">
        <v>48</v>
      </c>
      <c r="J62" s="16">
        <v>32</v>
      </c>
      <c r="K62" s="16">
        <v>10</v>
      </c>
      <c r="L62" s="16">
        <v>3</v>
      </c>
      <c r="M62" s="81">
        <v>3.84</v>
      </c>
      <c r="N62" s="96">
        <v>4</v>
      </c>
      <c r="O62" s="64">
        <v>2530</v>
      </c>
      <c r="P62" s="65">
        <f>Table22457891011234567891011121314151617181920212223[[#This Row],[PEMBULATAN]]*O62</f>
        <v>10120</v>
      </c>
    </row>
    <row r="63" spans="1:16" ht="26.25" customHeight="1" x14ac:dyDescent="0.2">
      <c r="A63" s="14"/>
      <c r="B63" s="14"/>
      <c r="C63" s="73" t="s">
        <v>2142</v>
      </c>
      <c r="D63" s="78" t="s">
        <v>126</v>
      </c>
      <c r="E63" s="13">
        <v>44538</v>
      </c>
      <c r="F63" s="76" t="s">
        <v>411</v>
      </c>
      <c r="G63" s="13">
        <v>44542</v>
      </c>
      <c r="H63" s="77" t="s">
        <v>1796</v>
      </c>
      <c r="I63" s="16">
        <v>92</v>
      </c>
      <c r="J63" s="16">
        <v>52</v>
      </c>
      <c r="K63" s="16">
        <v>30</v>
      </c>
      <c r="L63" s="16">
        <v>24</v>
      </c>
      <c r="M63" s="81">
        <v>35.880000000000003</v>
      </c>
      <c r="N63" s="96">
        <v>32</v>
      </c>
      <c r="O63" s="64">
        <v>2530</v>
      </c>
      <c r="P63" s="65">
        <f>Table22457891011234567891011121314151617181920212223[[#This Row],[PEMBULATAN]]*O63</f>
        <v>80960</v>
      </c>
    </row>
    <row r="64" spans="1:16" ht="26.25" customHeight="1" x14ac:dyDescent="0.2">
      <c r="A64" s="14"/>
      <c r="B64" s="14"/>
      <c r="C64" s="73" t="s">
        <v>2143</v>
      </c>
      <c r="D64" s="78" t="s">
        <v>126</v>
      </c>
      <c r="E64" s="13">
        <v>44538</v>
      </c>
      <c r="F64" s="76" t="s">
        <v>411</v>
      </c>
      <c r="G64" s="13">
        <v>44542</v>
      </c>
      <c r="H64" s="77" t="s">
        <v>1796</v>
      </c>
      <c r="I64" s="16">
        <v>80</v>
      </c>
      <c r="J64" s="16">
        <v>60</v>
      </c>
      <c r="K64" s="16">
        <v>36</v>
      </c>
      <c r="L64" s="16">
        <v>29</v>
      </c>
      <c r="M64" s="81">
        <v>43.2</v>
      </c>
      <c r="N64" s="96">
        <v>32</v>
      </c>
      <c r="O64" s="64">
        <v>2530</v>
      </c>
      <c r="P64" s="65">
        <f>Table22457891011234567891011121314151617181920212223[[#This Row],[PEMBULATAN]]*O64</f>
        <v>80960</v>
      </c>
    </row>
    <row r="65" spans="1:16" ht="22.5" customHeight="1" x14ac:dyDescent="0.2">
      <c r="A65" s="118" t="s">
        <v>30</v>
      </c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20"/>
      <c r="M65" s="79">
        <f>SUBTOTAL(109,Table22457891011234567891011121314151617181920212223[KG VOLUME])</f>
        <v>1592.3627499999998</v>
      </c>
      <c r="N65" s="68">
        <f>SUM(N3:N64)</f>
        <v>1596.6219999999996</v>
      </c>
      <c r="O65" s="121">
        <f>SUM(P3:P64)</f>
        <v>4039453.6599999997</v>
      </c>
      <c r="P65" s="122"/>
    </row>
    <row r="66" spans="1:16" ht="18" customHeight="1" x14ac:dyDescent="0.2">
      <c r="A66" s="86"/>
      <c r="B66" s="56" t="s">
        <v>42</v>
      </c>
      <c r="C66" s="55"/>
      <c r="D66" s="57" t="s">
        <v>43</v>
      </c>
      <c r="E66" s="86"/>
      <c r="F66" s="86"/>
      <c r="G66" s="86"/>
      <c r="H66" s="86"/>
      <c r="I66" s="86"/>
      <c r="J66" s="86"/>
      <c r="K66" s="86"/>
      <c r="L66" s="86"/>
      <c r="M66" s="87"/>
      <c r="N66" s="88" t="s">
        <v>51</v>
      </c>
      <c r="O66" s="89"/>
      <c r="P66" s="89">
        <f>O65*10%</f>
        <v>403945.36599999998</v>
      </c>
    </row>
    <row r="67" spans="1:16" ht="18" customHeight="1" thickBot="1" x14ac:dyDescent="0.25">
      <c r="A67" s="86"/>
      <c r="B67" s="56"/>
      <c r="C67" s="55"/>
      <c r="D67" s="57"/>
      <c r="E67" s="86"/>
      <c r="F67" s="86"/>
      <c r="G67" s="86"/>
      <c r="H67" s="86"/>
      <c r="I67" s="86"/>
      <c r="J67" s="86"/>
      <c r="K67" s="86"/>
      <c r="L67" s="86"/>
      <c r="M67" s="87"/>
      <c r="N67" s="90" t="s">
        <v>52</v>
      </c>
      <c r="O67" s="91"/>
      <c r="P67" s="91">
        <f>O65-P66</f>
        <v>3635508.2939999998</v>
      </c>
    </row>
    <row r="68" spans="1:16" ht="18" customHeight="1" x14ac:dyDescent="0.2">
      <c r="A68" s="11"/>
      <c r="H68" s="63"/>
      <c r="N68" s="62" t="s">
        <v>31</v>
      </c>
      <c r="P68" s="69">
        <f>P67*1%</f>
        <v>36355.08294</v>
      </c>
    </row>
    <row r="69" spans="1:16" ht="18" customHeight="1" thickBot="1" x14ac:dyDescent="0.25">
      <c r="A69" s="11"/>
      <c r="H69" s="63"/>
      <c r="N69" s="62" t="s">
        <v>53</v>
      </c>
      <c r="P69" s="71">
        <f>P67*2%</f>
        <v>72710.16588</v>
      </c>
    </row>
    <row r="70" spans="1:16" ht="18" customHeight="1" x14ac:dyDescent="0.2">
      <c r="A70" s="11"/>
      <c r="H70" s="63"/>
      <c r="N70" s="66" t="s">
        <v>32</v>
      </c>
      <c r="O70" s="67"/>
      <c r="P70" s="70">
        <f>P67+P68-P69</f>
        <v>3599153.2110599997</v>
      </c>
    </row>
    <row r="72" spans="1:16" x14ac:dyDescent="0.2">
      <c r="A72" s="11"/>
      <c r="H72" s="63"/>
      <c r="P72" s="71"/>
    </row>
    <row r="73" spans="1:16" x14ac:dyDescent="0.2">
      <c r="A73" s="11"/>
      <c r="H73" s="63"/>
      <c r="O73" s="58"/>
      <c r="P73" s="71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</sheetData>
  <mergeCells count="2">
    <mergeCell ref="A65:L65"/>
    <mergeCell ref="O65:P65"/>
  </mergeCells>
  <conditionalFormatting sqref="B3">
    <cfRule type="duplicateValues" dxfId="514" priority="2"/>
  </conditionalFormatting>
  <conditionalFormatting sqref="B4">
    <cfRule type="duplicateValues" dxfId="513" priority="1"/>
  </conditionalFormatting>
  <conditionalFormatting sqref="B5:B64">
    <cfRule type="duplicateValues" dxfId="512" priority="4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252" sqref="A3:XFD25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5.5" customHeight="1" x14ac:dyDescent="0.2">
      <c r="A3" s="83">
        <v>405840</v>
      </c>
      <c r="B3" s="74" t="s">
        <v>2145</v>
      </c>
      <c r="C3" s="9" t="s">
        <v>2146</v>
      </c>
      <c r="D3" s="76" t="s">
        <v>126</v>
      </c>
      <c r="E3" s="13">
        <v>44538</v>
      </c>
      <c r="F3" s="76" t="s">
        <v>411</v>
      </c>
      <c r="G3" s="13">
        <v>44542</v>
      </c>
      <c r="H3" s="10" t="s">
        <v>1796</v>
      </c>
      <c r="I3" s="1">
        <v>76</v>
      </c>
      <c r="J3" s="1">
        <v>62</v>
      </c>
      <c r="K3" s="1">
        <v>43</v>
      </c>
      <c r="L3" s="1">
        <v>18</v>
      </c>
      <c r="M3" s="80">
        <v>50.654000000000003</v>
      </c>
      <c r="N3" s="96">
        <v>50.654000000000003</v>
      </c>
      <c r="O3" s="64">
        <v>2530</v>
      </c>
      <c r="P3" s="65">
        <f>Table2245789101123456789101112131415161718192021222324[[#This Row],[PEMBULATAN]]*O3</f>
        <v>128154.62000000001</v>
      </c>
    </row>
    <row r="4" spans="1:16" ht="25.5" customHeight="1" x14ac:dyDescent="0.2">
      <c r="A4" s="14"/>
      <c r="B4" s="75"/>
      <c r="C4" s="9" t="s">
        <v>2147</v>
      </c>
      <c r="D4" s="76" t="s">
        <v>126</v>
      </c>
      <c r="E4" s="13">
        <v>44538</v>
      </c>
      <c r="F4" s="76" t="s">
        <v>411</v>
      </c>
      <c r="G4" s="13">
        <v>44542</v>
      </c>
      <c r="H4" s="10" t="s">
        <v>1796</v>
      </c>
      <c r="I4" s="1">
        <v>50</v>
      </c>
      <c r="J4" s="1">
        <v>33</v>
      </c>
      <c r="K4" s="1">
        <v>16</v>
      </c>
      <c r="L4" s="1">
        <v>8</v>
      </c>
      <c r="M4" s="80">
        <v>6.6</v>
      </c>
      <c r="N4" s="96">
        <v>8</v>
      </c>
      <c r="O4" s="64">
        <v>2530</v>
      </c>
      <c r="P4" s="65">
        <f>Table2245789101123456789101112131415161718192021222324[[#This Row],[PEMBULATAN]]*O4</f>
        <v>20240</v>
      </c>
    </row>
    <row r="5" spans="1:16" ht="25.5" customHeight="1" x14ac:dyDescent="0.2">
      <c r="A5" s="14"/>
      <c r="B5" s="75"/>
      <c r="C5" s="73" t="s">
        <v>2148</v>
      </c>
      <c r="D5" s="78" t="s">
        <v>126</v>
      </c>
      <c r="E5" s="13">
        <v>44538</v>
      </c>
      <c r="F5" s="76" t="s">
        <v>411</v>
      </c>
      <c r="G5" s="13">
        <v>44542</v>
      </c>
      <c r="H5" s="77" t="s">
        <v>1796</v>
      </c>
      <c r="I5" s="16">
        <v>50</v>
      </c>
      <c r="J5" s="16">
        <v>32</v>
      </c>
      <c r="K5" s="16">
        <v>14</v>
      </c>
      <c r="L5" s="16">
        <v>6</v>
      </c>
      <c r="M5" s="81">
        <v>5.6</v>
      </c>
      <c r="N5" s="96">
        <v>6</v>
      </c>
      <c r="O5" s="64">
        <v>2530</v>
      </c>
      <c r="P5" s="65">
        <f>Table2245789101123456789101112131415161718192021222324[[#This Row],[PEMBULATAN]]*O5</f>
        <v>15180</v>
      </c>
    </row>
    <row r="6" spans="1:16" ht="25.5" customHeight="1" x14ac:dyDescent="0.2">
      <c r="A6" s="14"/>
      <c r="B6" s="75"/>
      <c r="C6" s="73" t="s">
        <v>2149</v>
      </c>
      <c r="D6" s="78" t="s">
        <v>126</v>
      </c>
      <c r="E6" s="13">
        <v>44538</v>
      </c>
      <c r="F6" s="76" t="s">
        <v>411</v>
      </c>
      <c r="G6" s="13">
        <v>44542</v>
      </c>
      <c r="H6" s="77" t="s">
        <v>1796</v>
      </c>
      <c r="I6" s="16">
        <v>55</v>
      </c>
      <c r="J6" s="16">
        <v>40</v>
      </c>
      <c r="K6" s="16">
        <v>42</v>
      </c>
      <c r="L6" s="16">
        <v>17</v>
      </c>
      <c r="M6" s="81">
        <v>23.1</v>
      </c>
      <c r="N6" s="96">
        <v>23.1</v>
      </c>
      <c r="O6" s="64">
        <v>2530</v>
      </c>
      <c r="P6" s="65">
        <f>Table2245789101123456789101112131415161718192021222324[[#This Row],[PEMBULATAN]]*O6</f>
        <v>58443</v>
      </c>
    </row>
    <row r="7" spans="1:16" ht="25.5" customHeight="1" x14ac:dyDescent="0.2">
      <c r="A7" s="14"/>
      <c r="B7" s="75"/>
      <c r="C7" s="73" t="s">
        <v>2150</v>
      </c>
      <c r="D7" s="78" t="s">
        <v>126</v>
      </c>
      <c r="E7" s="13">
        <v>44538</v>
      </c>
      <c r="F7" s="76" t="s">
        <v>411</v>
      </c>
      <c r="G7" s="13">
        <v>44542</v>
      </c>
      <c r="H7" s="77" t="s">
        <v>1796</v>
      </c>
      <c r="I7" s="16">
        <v>42</v>
      </c>
      <c r="J7" s="16">
        <v>35</v>
      </c>
      <c r="K7" s="16">
        <v>28</v>
      </c>
      <c r="L7" s="16">
        <v>3</v>
      </c>
      <c r="M7" s="81">
        <v>10.29</v>
      </c>
      <c r="N7" s="96">
        <v>10.29</v>
      </c>
      <c r="O7" s="64">
        <v>2530</v>
      </c>
      <c r="P7" s="65">
        <f>Table2245789101123456789101112131415161718192021222324[[#This Row],[PEMBULATAN]]*O7</f>
        <v>26033.699999999997</v>
      </c>
    </row>
    <row r="8" spans="1:16" ht="25.5" customHeight="1" x14ac:dyDescent="0.2">
      <c r="A8" s="14"/>
      <c r="B8" s="75"/>
      <c r="C8" s="73" t="s">
        <v>2151</v>
      </c>
      <c r="D8" s="78" t="s">
        <v>126</v>
      </c>
      <c r="E8" s="13">
        <v>44538</v>
      </c>
      <c r="F8" s="76" t="s">
        <v>411</v>
      </c>
      <c r="G8" s="13">
        <v>44542</v>
      </c>
      <c r="H8" s="77" t="s">
        <v>1796</v>
      </c>
      <c r="I8" s="16">
        <v>45</v>
      </c>
      <c r="J8" s="16">
        <v>35</v>
      </c>
      <c r="K8" s="16">
        <v>23</v>
      </c>
      <c r="L8" s="16">
        <v>6</v>
      </c>
      <c r="M8" s="81">
        <v>9.0562500000000004</v>
      </c>
      <c r="N8" s="96">
        <v>9.0562500000000004</v>
      </c>
      <c r="O8" s="64">
        <v>2530</v>
      </c>
      <c r="P8" s="65">
        <f>Table2245789101123456789101112131415161718192021222324[[#This Row],[PEMBULATAN]]*O8</f>
        <v>22912.3125</v>
      </c>
    </row>
    <row r="9" spans="1:16" ht="25.5" customHeight="1" x14ac:dyDescent="0.2">
      <c r="A9" s="14"/>
      <c r="B9" s="75"/>
      <c r="C9" s="73" t="s">
        <v>2152</v>
      </c>
      <c r="D9" s="78" t="s">
        <v>126</v>
      </c>
      <c r="E9" s="13">
        <v>44538</v>
      </c>
      <c r="F9" s="76" t="s">
        <v>411</v>
      </c>
      <c r="G9" s="13">
        <v>44542</v>
      </c>
      <c r="H9" s="77" t="s">
        <v>1796</v>
      </c>
      <c r="I9" s="16">
        <v>64</v>
      </c>
      <c r="J9" s="16">
        <v>35</v>
      </c>
      <c r="K9" s="16">
        <v>16</v>
      </c>
      <c r="L9" s="16">
        <v>18</v>
      </c>
      <c r="M9" s="81">
        <v>8.9600000000000009</v>
      </c>
      <c r="N9" s="96">
        <v>18</v>
      </c>
      <c r="O9" s="64">
        <v>2530</v>
      </c>
      <c r="P9" s="65">
        <f>Table2245789101123456789101112131415161718192021222324[[#This Row],[PEMBULATAN]]*O9</f>
        <v>45540</v>
      </c>
    </row>
    <row r="10" spans="1:16" ht="25.5" customHeight="1" x14ac:dyDescent="0.2">
      <c r="A10" s="14"/>
      <c r="B10" s="75"/>
      <c r="C10" s="73" t="s">
        <v>2153</v>
      </c>
      <c r="D10" s="78" t="s">
        <v>126</v>
      </c>
      <c r="E10" s="13">
        <v>44538</v>
      </c>
      <c r="F10" s="76" t="s">
        <v>411</v>
      </c>
      <c r="G10" s="13">
        <v>44542</v>
      </c>
      <c r="H10" s="77" t="s">
        <v>1796</v>
      </c>
      <c r="I10" s="16">
        <v>31</v>
      </c>
      <c r="J10" s="16">
        <v>28</v>
      </c>
      <c r="K10" s="16">
        <v>27</v>
      </c>
      <c r="L10" s="16">
        <v>6</v>
      </c>
      <c r="M10" s="81">
        <v>5.859</v>
      </c>
      <c r="N10" s="96">
        <v>6</v>
      </c>
      <c r="O10" s="64">
        <v>2530</v>
      </c>
      <c r="P10" s="65">
        <f>Table2245789101123456789101112131415161718192021222324[[#This Row],[PEMBULATAN]]*O10</f>
        <v>15180</v>
      </c>
    </row>
    <row r="11" spans="1:16" ht="25.5" customHeight="1" x14ac:dyDescent="0.2">
      <c r="A11" s="14"/>
      <c r="B11" s="75"/>
      <c r="C11" s="73" t="s">
        <v>2154</v>
      </c>
      <c r="D11" s="78" t="s">
        <v>126</v>
      </c>
      <c r="E11" s="13">
        <v>44538</v>
      </c>
      <c r="F11" s="76" t="s">
        <v>411</v>
      </c>
      <c r="G11" s="13">
        <v>44542</v>
      </c>
      <c r="H11" s="77" t="s">
        <v>1796</v>
      </c>
      <c r="I11" s="16">
        <v>52</v>
      </c>
      <c r="J11" s="16">
        <v>37</v>
      </c>
      <c r="K11" s="16">
        <v>21</v>
      </c>
      <c r="L11" s="16">
        <v>10</v>
      </c>
      <c r="M11" s="81">
        <v>10.101000000000001</v>
      </c>
      <c r="N11" s="96">
        <v>10.101000000000001</v>
      </c>
      <c r="O11" s="64">
        <v>2530</v>
      </c>
      <c r="P11" s="65">
        <f>Table2245789101123456789101112131415161718192021222324[[#This Row],[PEMBULATAN]]*O11</f>
        <v>25555.530000000002</v>
      </c>
    </row>
    <row r="12" spans="1:16" ht="25.5" customHeight="1" x14ac:dyDescent="0.2">
      <c r="A12" s="14"/>
      <c r="B12" s="75"/>
      <c r="C12" s="73" t="s">
        <v>2155</v>
      </c>
      <c r="D12" s="78" t="s">
        <v>126</v>
      </c>
      <c r="E12" s="13">
        <v>44538</v>
      </c>
      <c r="F12" s="76" t="s">
        <v>411</v>
      </c>
      <c r="G12" s="13">
        <v>44542</v>
      </c>
      <c r="H12" s="77" t="s">
        <v>1796</v>
      </c>
      <c r="I12" s="16">
        <v>46</v>
      </c>
      <c r="J12" s="16">
        <v>31</v>
      </c>
      <c r="K12" s="16">
        <v>22</v>
      </c>
      <c r="L12" s="16">
        <v>3</v>
      </c>
      <c r="M12" s="81">
        <v>7.843</v>
      </c>
      <c r="N12" s="96">
        <v>7.843</v>
      </c>
      <c r="O12" s="64">
        <v>2530</v>
      </c>
      <c r="P12" s="65">
        <f>Table2245789101123456789101112131415161718192021222324[[#This Row],[PEMBULATAN]]*O12</f>
        <v>19842.79</v>
      </c>
    </row>
    <row r="13" spans="1:16" ht="25.5" customHeight="1" x14ac:dyDescent="0.2">
      <c r="A13" s="14"/>
      <c r="B13" s="75"/>
      <c r="C13" s="73" t="s">
        <v>2156</v>
      </c>
      <c r="D13" s="78" t="s">
        <v>126</v>
      </c>
      <c r="E13" s="13">
        <v>44538</v>
      </c>
      <c r="F13" s="76" t="s">
        <v>411</v>
      </c>
      <c r="G13" s="13">
        <v>44542</v>
      </c>
      <c r="H13" s="77" t="s">
        <v>1796</v>
      </c>
      <c r="I13" s="16">
        <v>50</v>
      </c>
      <c r="J13" s="16">
        <v>44</v>
      </c>
      <c r="K13" s="16">
        <v>41</v>
      </c>
      <c r="L13" s="16">
        <v>7</v>
      </c>
      <c r="M13" s="81">
        <v>22.55</v>
      </c>
      <c r="N13" s="96">
        <v>22.55</v>
      </c>
      <c r="O13" s="64">
        <v>2530</v>
      </c>
      <c r="P13" s="65">
        <f>Table2245789101123456789101112131415161718192021222324[[#This Row],[PEMBULATAN]]*O13</f>
        <v>57051.5</v>
      </c>
    </row>
    <row r="14" spans="1:16" ht="25.5" customHeight="1" x14ac:dyDescent="0.2">
      <c r="A14" s="14"/>
      <c r="B14" s="75"/>
      <c r="C14" s="73" t="s">
        <v>2157</v>
      </c>
      <c r="D14" s="78" t="s">
        <v>126</v>
      </c>
      <c r="E14" s="13">
        <v>44538</v>
      </c>
      <c r="F14" s="76" t="s">
        <v>411</v>
      </c>
      <c r="G14" s="13">
        <v>44542</v>
      </c>
      <c r="H14" s="77" t="s">
        <v>1796</v>
      </c>
      <c r="I14" s="16">
        <v>50</v>
      </c>
      <c r="J14" s="16">
        <v>46</v>
      </c>
      <c r="K14" s="16">
        <v>41</v>
      </c>
      <c r="L14" s="16">
        <v>7</v>
      </c>
      <c r="M14" s="81">
        <v>23.574999999999999</v>
      </c>
      <c r="N14" s="96">
        <v>23.574999999999999</v>
      </c>
      <c r="O14" s="64">
        <v>2530</v>
      </c>
      <c r="P14" s="65">
        <f>Table2245789101123456789101112131415161718192021222324[[#This Row],[PEMBULATAN]]*O14</f>
        <v>59644.75</v>
      </c>
    </row>
    <row r="15" spans="1:16" ht="25.5" customHeight="1" x14ac:dyDescent="0.2">
      <c r="A15" s="14"/>
      <c r="B15" s="75"/>
      <c r="C15" s="73" t="s">
        <v>2158</v>
      </c>
      <c r="D15" s="78" t="s">
        <v>126</v>
      </c>
      <c r="E15" s="13">
        <v>44538</v>
      </c>
      <c r="F15" s="76" t="s">
        <v>411</v>
      </c>
      <c r="G15" s="13">
        <v>44542</v>
      </c>
      <c r="H15" s="77" t="s">
        <v>1796</v>
      </c>
      <c r="I15" s="16">
        <v>102</v>
      </c>
      <c r="J15" s="16">
        <v>46</v>
      </c>
      <c r="K15" s="16">
        <v>13</v>
      </c>
      <c r="L15" s="16">
        <v>7</v>
      </c>
      <c r="M15" s="81">
        <v>15.249000000000001</v>
      </c>
      <c r="N15" s="96">
        <v>15.249000000000001</v>
      </c>
      <c r="O15" s="64">
        <v>2530</v>
      </c>
      <c r="P15" s="65">
        <f>Table2245789101123456789101112131415161718192021222324[[#This Row],[PEMBULATAN]]*O15</f>
        <v>38579.97</v>
      </c>
    </row>
    <row r="16" spans="1:16" ht="25.5" customHeight="1" x14ac:dyDescent="0.2">
      <c r="A16" s="14"/>
      <c r="B16" s="75"/>
      <c r="C16" s="73" t="s">
        <v>2159</v>
      </c>
      <c r="D16" s="78" t="s">
        <v>126</v>
      </c>
      <c r="E16" s="13">
        <v>44538</v>
      </c>
      <c r="F16" s="76" t="s">
        <v>411</v>
      </c>
      <c r="G16" s="13">
        <v>44542</v>
      </c>
      <c r="H16" s="77" t="s">
        <v>1796</v>
      </c>
      <c r="I16" s="16">
        <v>70</v>
      </c>
      <c r="J16" s="16">
        <v>41</v>
      </c>
      <c r="K16" s="16">
        <v>24</v>
      </c>
      <c r="L16" s="16">
        <v>10</v>
      </c>
      <c r="M16" s="81">
        <v>17.22</v>
      </c>
      <c r="N16" s="96">
        <v>17.22</v>
      </c>
      <c r="O16" s="64">
        <v>2530</v>
      </c>
      <c r="P16" s="65">
        <f>Table2245789101123456789101112131415161718192021222324[[#This Row],[PEMBULATAN]]*O16</f>
        <v>43566.6</v>
      </c>
    </row>
    <row r="17" spans="1:16" ht="25.5" customHeight="1" x14ac:dyDescent="0.2">
      <c r="A17" s="14"/>
      <c r="B17" s="75"/>
      <c r="C17" s="73" t="s">
        <v>2160</v>
      </c>
      <c r="D17" s="78" t="s">
        <v>126</v>
      </c>
      <c r="E17" s="13">
        <v>44538</v>
      </c>
      <c r="F17" s="76" t="s">
        <v>411</v>
      </c>
      <c r="G17" s="13">
        <v>44542</v>
      </c>
      <c r="H17" s="77" t="s">
        <v>1796</v>
      </c>
      <c r="I17" s="16">
        <v>31</v>
      </c>
      <c r="J17" s="16">
        <v>28</v>
      </c>
      <c r="K17" s="16">
        <v>26</v>
      </c>
      <c r="L17" s="16">
        <v>4</v>
      </c>
      <c r="M17" s="81">
        <v>5.6420000000000003</v>
      </c>
      <c r="N17" s="96">
        <v>5.6420000000000003</v>
      </c>
      <c r="O17" s="64">
        <v>2530</v>
      </c>
      <c r="P17" s="65">
        <f>Table2245789101123456789101112131415161718192021222324[[#This Row],[PEMBULATAN]]*O17</f>
        <v>14274.26</v>
      </c>
    </row>
    <row r="18" spans="1:16" ht="25.5" customHeight="1" x14ac:dyDescent="0.2">
      <c r="A18" s="14"/>
      <c r="B18" s="75"/>
      <c r="C18" s="73" t="s">
        <v>2161</v>
      </c>
      <c r="D18" s="78" t="s">
        <v>126</v>
      </c>
      <c r="E18" s="13">
        <v>44538</v>
      </c>
      <c r="F18" s="76" t="s">
        <v>411</v>
      </c>
      <c r="G18" s="13">
        <v>44542</v>
      </c>
      <c r="H18" s="77" t="s">
        <v>1796</v>
      </c>
      <c r="I18" s="16">
        <v>47</v>
      </c>
      <c r="J18" s="16">
        <v>32</v>
      </c>
      <c r="K18" s="16">
        <v>15</v>
      </c>
      <c r="L18" s="16">
        <v>10</v>
      </c>
      <c r="M18" s="81">
        <v>5.64</v>
      </c>
      <c r="N18" s="96">
        <v>10</v>
      </c>
      <c r="O18" s="64">
        <v>2530</v>
      </c>
      <c r="P18" s="65">
        <f>Table2245789101123456789101112131415161718192021222324[[#This Row],[PEMBULATAN]]*O18</f>
        <v>25300</v>
      </c>
    </row>
    <row r="19" spans="1:16" ht="25.5" customHeight="1" x14ac:dyDescent="0.2">
      <c r="A19" s="14"/>
      <c r="B19" s="75"/>
      <c r="C19" s="73" t="s">
        <v>2162</v>
      </c>
      <c r="D19" s="78" t="s">
        <v>126</v>
      </c>
      <c r="E19" s="13">
        <v>44538</v>
      </c>
      <c r="F19" s="76" t="s">
        <v>411</v>
      </c>
      <c r="G19" s="13">
        <v>44542</v>
      </c>
      <c r="H19" s="77" t="s">
        <v>1796</v>
      </c>
      <c r="I19" s="16">
        <v>42</v>
      </c>
      <c r="J19" s="16">
        <v>31</v>
      </c>
      <c r="K19" s="16">
        <v>31</v>
      </c>
      <c r="L19" s="16">
        <v>12</v>
      </c>
      <c r="M19" s="81">
        <v>10.0905</v>
      </c>
      <c r="N19" s="96">
        <v>12</v>
      </c>
      <c r="O19" s="64">
        <v>2530</v>
      </c>
      <c r="P19" s="65">
        <f>Table2245789101123456789101112131415161718192021222324[[#This Row],[PEMBULATAN]]*O19</f>
        <v>30360</v>
      </c>
    </row>
    <row r="20" spans="1:16" ht="25.5" customHeight="1" x14ac:dyDescent="0.2">
      <c r="A20" s="14"/>
      <c r="B20" s="75"/>
      <c r="C20" s="73" t="s">
        <v>2163</v>
      </c>
      <c r="D20" s="78" t="s">
        <v>126</v>
      </c>
      <c r="E20" s="13">
        <v>44538</v>
      </c>
      <c r="F20" s="76" t="s">
        <v>411</v>
      </c>
      <c r="G20" s="13">
        <v>44542</v>
      </c>
      <c r="H20" s="77" t="s">
        <v>1796</v>
      </c>
      <c r="I20" s="16">
        <v>87</v>
      </c>
      <c r="J20" s="16">
        <v>41</v>
      </c>
      <c r="K20" s="16">
        <v>12</v>
      </c>
      <c r="L20" s="16">
        <v>5</v>
      </c>
      <c r="M20" s="81">
        <v>10.701000000000001</v>
      </c>
      <c r="N20" s="96">
        <v>10.701000000000001</v>
      </c>
      <c r="O20" s="64">
        <v>2530</v>
      </c>
      <c r="P20" s="65">
        <f>Table2245789101123456789101112131415161718192021222324[[#This Row],[PEMBULATAN]]*O20</f>
        <v>27073.530000000002</v>
      </c>
    </row>
    <row r="21" spans="1:16" ht="25.5" customHeight="1" x14ac:dyDescent="0.2">
      <c r="A21" s="14"/>
      <c r="B21" s="75"/>
      <c r="C21" s="73" t="s">
        <v>2164</v>
      </c>
      <c r="D21" s="78" t="s">
        <v>126</v>
      </c>
      <c r="E21" s="13">
        <v>44538</v>
      </c>
      <c r="F21" s="76" t="s">
        <v>411</v>
      </c>
      <c r="G21" s="13">
        <v>44542</v>
      </c>
      <c r="H21" s="77" t="s">
        <v>1796</v>
      </c>
      <c r="I21" s="16">
        <v>40</v>
      </c>
      <c r="J21" s="16">
        <v>36</v>
      </c>
      <c r="K21" s="16">
        <v>22</v>
      </c>
      <c r="L21" s="16">
        <v>8</v>
      </c>
      <c r="M21" s="81">
        <v>7.92</v>
      </c>
      <c r="N21" s="96">
        <v>8</v>
      </c>
      <c r="O21" s="64">
        <v>2530</v>
      </c>
      <c r="P21" s="65">
        <f>Table2245789101123456789101112131415161718192021222324[[#This Row],[PEMBULATAN]]*O21</f>
        <v>20240</v>
      </c>
    </row>
    <row r="22" spans="1:16" ht="25.5" customHeight="1" x14ac:dyDescent="0.2">
      <c r="A22" s="14"/>
      <c r="B22" s="75"/>
      <c r="C22" s="73" t="s">
        <v>2165</v>
      </c>
      <c r="D22" s="78" t="s">
        <v>126</v>
      </c>
      <c r="E22" s="13">
        <v>44538</v>
      </c>
      <c r="F22" s="76" t="s">
        <v>411</v>
      </c>
      <c r="G22" s="13">
        <v>44542</v>
      </c>
      <c r="H22" s="77" t="s">
        <v>1796</v>
      </c>
      <c r="I22" s="16">
        <v>53</v>
      </c>
      <c r="J22" s="16">
        <v>28</v>
      </c>
      <c r="K22" s="16">
        <v>29</v>
      </c>
      <c r="L22" s="16">
        <v>11</v>
      </c>
      <c r="M22" s="81">
        <v>10.759</v>
      </c>
      <c r="N22" s="96">
        <v>11</v>
      </c>
      <c r="O22" s="64">
        <v>2530</v>
      </c>
      <c r="P22" s="65">
        <f>Table2245789101123456789101112131415161718192021222324[[#This Row],[PEMBULATAN]]*O22</f>
        <v>27830</v>
      </c>
    </row>
    <row r="23" spans="1:16" ht="25.5" customHeight="1" x14ac:dyDescent="0.2">
      <c r="A23" s="14"/>
      <c r="B23" s="75"/>
      <c r="C23" s="73" t="s">
        <v>2166</v>
      </c>
      <c r="D23" s="78" t="s">
        <v>126</v>
      </c>
      <c r="E23" s="13">
        <v>44538</v>
      </c>
      <c r="F23" s="76" t="s">
        <v>411</v>
      </c>
      <c r="G23" s="13">
        <v>44542</v>
      </c>
      <c r="H23" s="77" t="s">
        <v>1796</v>
      </c>
      <c r="I23" s="16">
        <v>56</v>
      </c>
      <c r="J23" s="16">
        <v>31</v>
      </c>
      <c r="K23" s="16">
        <v>31</v>
      </c>
      <c r="L23" s="16">
        <v>7</v>
      </c>
      <c r="M23" s="81">
        <v>13.454000000000001</v>
      </c>
      <c r="N23" s="96">
        <v>14</v>
      </c>
      <c r="O23" s="64">
        <v>2530</v>
      </c>
      <c r="P23" s="65">
        <f>Table2245789101123456789101112131415161718192021222324[[#This Row],[PEMBULATAN]]*O23</f>
        <v>35420</v>
      </c>
    </row>
    <row r="24" spans="1:16" ht="25.5" customHeight="1" x14ac:dyDescent="0.2">
      <c r="A24" s="14"/>
      <c r="B24" s="75"/>
      <c r="C24" s="73" t="s">
        <v>2167</v>
      </c>
      <c r="D24" s="78" t="s">
        <v>126</v>
      </c>
      <c r="E24" s="13">
        <v>44538</v>
      </c>
      <c r="F24" s="76" t="s">
        <v>411</v>
      </c>
      <c r="G24" s="13">
        <v>44542</v>
      </c>
      <c r="H24" s="77" t="s">
        <v>1796</v>
      </c>
      <c r="I24" s="16">
        <v>48</v>
      </c>
      <c r="J24" s="16">
        <v>26</v>
      </c>
      <c r="K24" s="16">
        <v>32</v>
      </c>
      <c r="L24" s="16">
        <v>11</v>
      </c>
      <c r="M24" s="81">
        <v>9.984</v>
      </c>
      <c r="N24" s="96">
        <v>11</v>
      </c>
      <c r="O24" s="64">
        <v>2530</v>
      </c>
      <c r="P24" s="65">
        <f>Table2245789101123456789101112131415161718192021222324[[#This Row],[PEMBULATAN]]*O24</f>
        <v>27830</v>
      </c>
    </row>
    <row r="25" spans="1:16" ht="25.5" customHeight="1" x14ac:dyDescent="0.2">
      <c r="A25" s="14"/>
      <c r="B25" s="75"/>
      <c r="C25" s="73" t="s">
        <v>2168</v>
      </c>
      <c r="D25" s="78" t="s">
        <v>126</v>
      </c>
      <c r="E25" s="13">
        <v>44538</v>
      </c>
      <c r="F25" s="76" t="s">
        <v>411</v>
      </c>
      <c r="G25" s="13">
        <v>44542</v>
      </c>
      <c r="H25" s="77" t="s">
        <v>1796</v>
      </c>
      <c r="I25" s="16">
        <v>50</v>
      </c>
      <c r="J25" s="16">
        <v>33</v>
      </c>
      <c r="K25" s="16">
        <v>41</v>
      </c>
      <c r="L25" s="16">
        <v>9</v>
      </c>
      <c r="M25" s="81">
        <v>16.912500000000001</v>
      </c>
      <c r="N25" s="96">
        <v>16.912500000000001</v>
      </c>
      <c r="O25" s="64">
        <v>2530</v>
      </c>
      <c r="P25" s="65">
        <f>Table2245789101123456789101112131415161718192021222324[[#This Row],[PEMBULATAN]]*O25</f>
        <v>42788.625</v>
      </c>
    </row>
    <row r="26" spans="1:16" ht="25.5" customHeight="1" x14ac:dyDescent="0.2">
      <c r="A26" s="14"/>
      <c r="B26" s="75"/>
      <c r="C26" s="73" t="s">
        <v>2169</v>
      </c>
      <c r="D26" s="78" t="s">
        <v>126</v>
      </c>
      <c r="E26" s="13">
        <v>44538</v>
      </c>
      <c r="F26" s="76" t="s">
        <v>411</v>
      </c>
      <c r="G26" s="13">
        <v>44542</v>
      </c>
      <c r="H26" s="77" t="s">
        <v>1796</v>
      </c>
      <c r="I26" s="16">
        <v>74</v>
      </c>
      <c r="J26" s="16">
        <v>22</v>
      </c>
      <c r="K26" s="16">
        <v>13</v>
      </c>
      <c r="L26" s="16">
        <v>5</v>
      </c>
      <c r="M26" s="81">
        <v>5.2910000000000004</v>
      </c>
      <c r="N26" s="96">
        <v>5.2910000000000004</v>
      </c>
      <c r="O26" s="64">
        <v>2530</v>
      </c>
      <c r="P26" s="65">
        <f>Table2245789101123456789101112131415161718192021222324[[#This Row],[PEMBULATAN]]*O26</f>
        <v>13386.230000000001</v>
      </c>
    </row>
    <row r="27" spans="1:16" ht="25.5" customHeight="1" x14ac:dyDescent="0.2">
      <c r="A27" s="14"/>
      <c r="B27" s="75"/>
      <c r="C27" s="73" t="s">
        <v>2170</v>
      </c>
      <c r="D27" s="78" t="s">
        <v>126</v>
      </c>
      <c r="E27" s="13">
        <v>44538</v>
      </c>
      <c r="F27" s="76" t="s">
        <v>411</v>
      </c>
      <c r="G27" s="13">
        <v>44542</v>
      </c>
      <c r="H27" s="77" t="s">
        <v>1796</v>
      </c>
      <c r="I27" s="16">
        <v>50</v>
      </c>
      <c r="J27" s="16">
        <v>41</v>
      </c>
      <c r="K27" s="16">
        <v>23</v>
      </c>
      <c r="L27" s="16">
        <v>5</v>
      </c>
      <c r="M27" s="81">
        <v>11.7875</v>
      </c>
      <c r="N27" s="96">
        <v>11.7875</v>
      </c>
      <c r="O27" s="64">
        <v>2530</v>
      </c>
      <c r="P27" s="65">
        <f>Table2245789101123456789101112131415161718192021222324[[#This Row],[PEMBULATAN]]*O27</f>
        <v>29822.375</v>
      </c>
    </row>
    <row r="28" spans="1:16" ht="25.5" customHeight="1" x14ac:dyDescent="0.2">
      <c r="A28" s="14"/>
      <c r="B28" s="75"/>
      <c r="C28" s="73" t="s">
        <v>2171</v>
      </c>
      <c r="D28" s="78" t="s">
        <v>126</v>
      </c>
      <c r="E28" s="13">
        <v>44538</v>
      </c>
      <c r="F28" s="76" t="s">
        <v>411</v>
      </c>
      <c r="G28" s="13">
        <v>44542</v>
      </c>
      <c r="H28" s="77" t="s">
        <v>1796</v>
      </c>
      <c r="I28" s="16">
        <v>39</v>
      </c>
      <c r="J28" s="16">
        <v>39</v>
      </c>
      <c r="K28" s="16">
        <v>40</v>
      </c>
      <c r="L28" s="16">
        <v>13</v>
      </c>
      <c r="M28" s="81">
        <v>15.21</v>
      </c>
      <c r="N28" s="96">
        <v>15.21</v>
      </c>
      <c r="O28" s="64">
        <v>2530</v>
      </c>
      <c r="P28" s="65">
        <f>Table2245789101123456789101112131415161718192021222324[[#This Row],[PEMBULATAN]]*O28</f>
        <v>38481.300000000003</v>
      </c>
    </row>
    <row r="29" spans="1:16" ht="25.5" customHeight="1" x14ac:dyDescent="0.2">
      <c r="A29" s="14"/>
      <c r="B29" s="75"/>
      <c r="C29" s="73" t="s">
        <v>2172</v>
      </c>
      <c r="D29" s="78" t="s">
        <v>126</v>
      </c>
      <c r="E29" s="13">
        <v>44538</v>
      </c>
      <c r="F29" s="76" t="s">
        <v>411</v>
      </c>
      <c r="G29" s="13">
        <v>44542</v>
      </c>
      <c r="H29" s="77" t="s">
        <v>1796</v>
      </c>
      <c r="I29" s="16">
        <v>56</v>
      </c>
      <c r="J29" s="16">
        <v>47</v>
      </c>
      <c r="K29" s="16">
        <v>31</v>
      </c>
      <c r="L29" s="16">
        <v>14</v>
      </c>
      <c r="M29" s="81">
        <v>20.398</v>
      </c>
      <c r="N29" s="96">
        <v>21</v>
      </c>
      <c r="O29" s="64">
        <v>2530</v>
      </c>
      <c r="P29" s="65">
        <f>Table2245789101123456789101112131415161718192021222324[[#This Row],[PEMBULATAN]]*O29</f>
        <v>53130</v>
      </c>
    </row>
    <row r="30" spans="1:16" ht="25.5" customHeight="1" x14ac:dyDescent="0.2">
      <c r="A30" s="14"/>
      <c r="B30" s="75"/>
      <c r="C30" s="73" t="s">
        <v>2173</v>
      </c>
      <c r="D30" s="78" t="s">
        <v>126</v>
      </c>
      <c r="E30" s="13">
        <v>44538</v>
      </c>
      <c r="F30" s="76" t="s">
        <v>411</v>
      </c>
      <c r="G30" s="13">
        <v>44542</v>
      </c>
      <c r="H30" s="77" t="s">
        <v>1796</v>
      </c>
      <c r="I30" s="16">
        <v>52</v>
      </c>
      <c r="J30" s="16">
        <v>22</v>
      </c>
      <c r="K30" s="16">
        <v>14</v>
      </c>
      <c r="L30" s="16">
        <v>3</v>
      </c>
      <c r="M30" s="81">
        <v>4.0039999999999996</v>
      </c>
      <c r="N30" s="96">
        <v>4.0039999999999996</v>
      </c>
      <c r="O30" s="64">
        <v>2530</v>
      </c>
      <c r="P30" s="65">
        <f>Table2245789101123456789101112131415161718192021222324[[#This Row],[PEMBULATAN]]*O30</f>
        <v>10130.119999999999</v>
      </c>
    </row>
    <row r="31" spans="1:16" ht="25.5" customHeight="1" x14ac:dyDescent="0.2">
      <c r="A31" s="14"/>
      <c r="B31" s="75"/>
      <c r="C31" s="73" t="s">
        <v>2174</v>
      </c>
      <c r="D31" s="78" t="s">
        <v>126</v>
      </c>
      <c r="E31" s="13">
        <v>44538</v>
      </c>
      <c r="F31" s="76" t="s">
        <v>411</v>
      </c>
      <c r="G31" s="13">
        <v>44542</v>
      </c>
      <c r="H31" s="77" t="s">
        <v>1796</v>
      </c>
      <c r="I31" s="16">
        <v>48</v>
      </c>
      <c r="J31" s="16">
        <v>34</v>
      </c>
      <c r="K31" s="16">
        <v>16</v>
      </c>
      <c r="L31" s="16">
        <v>6</v>
      </c>
      <c r="M31" s="81">
        <v>6.5279999999999996</v>
      </c>
      <c r="N31" s="96">
        <v>6.5279999999999996</v>
      </c>
      <c r="O31" s="64">
        <v>2530</v>
      </c>
      <c r="P31" s="65">
        <f>Table2245789101123456789101112131415161718192021222324[[#This Row],[PEMBULATAN]]*O31</f>
        <v>16515.84</v>
      </c>
    </row>
    <row r="32" spans="1:16" ht="25.5" customHeight="1" x14ac:dyDescent="0.2">
      <c r="A32" s="14"/>
      <c r="B32" s="75"/>
      <c r="C32" s="73" t="s">
        <v>2175</v>
      </c>
      <c r="D32" s="78" t="s">
        <v>126</v>
      </c>
      <c r="E32" s="13">
        <v>44538</v>
      </c>
      <c r="F32" s="76" t="s">
        <v>411</v>
      </c>
      <c r="G32" s="13">
        <v>44542</v>
      </c>
      <c r="H32" s="77" t="s">
        <v>1796</v>
      </c>
      <c r="I32" s="16">
        <v>51</v>
      </c>
      <c r="J32" s="16">
        <v>30</v>
      </c>
      <c r="K32" s="16">
        <v>34</v>
      </c>
      <c r="L32" s="16">
        <v>12</v>
      </c>
      <c r="M32" s="81">
        <v>13.005000000000001</v>
      </c>
      <c r="N32" s="96">
        <v>13.005000000000001</v>
      </c>
      <c r="O32" s="64">
        <v>2530</v>
      </c>
      <c r="P32" s="65">
        <f>Table2245789101123456789101112131415161718192021222324[[#This Row],[PEMBULATAN]]*O32</f>
        <v>32902.65</v>
      </c>
    </row>
    <row r="33" spans="1:16" ht="25.5" customHeight="1" x14ac:dyDescent="0.2">
      <c r="A33" s="14"/>
      <c r="B33" s="75"/>
      <c r="C33" s="73" t="s">
        <v>2176</v>
      </c>
      <c r="D33" s="78" t="s">
        <v>126</v>
      </c>
      <c r="E33" s="13">
        <v>44538</v>
      </c>
      <c r="F33" s="76" t="s">
        <v>411</v>
      </c>
      <c r="G33" s="13">
        <v>44542</v>
      </c>
      <c r="H33" s="77" t="s">
        <v>1796</v>
      </c>
      <c r="I33" s="16">
        <v>48</v>
      </c>
      <c r="J33" s="16">
        <v>35</v>
      </c>
      <c r="K33" s="16">
        <v>17</v>
      </c>
      <c r="L33" s="16">
        <v>4</v>
      </c>
      <c r="M33" s="81">
        <v>7.14</v>
      </c>
      <c r="N33" s="96">
        <v>7.14</v>
      </c>
      <c r="O33" s="64">
        <v>2530</v>
      </c>
      <c r="P33" s="65">
        <f>Table2245789101123456789101112131415161718192021222324[[#This Row],[PEMBULATAN]]*O33</f>
        <v>18064.2</v>
      </c>
    </row>
    <row r="34" spans="1:16" ht="25.5" customHeight="1" x14ac:dyDescent="0.2">
      <c r="A34" s="14"/>
      <c r="B34" s="75"/>
      <c r="C34" s="73" t="s">
        <v>2177</v>
      </c>
      <c r="D34" s="78" t="s">
        <v>126</v>
      </c>
      <c r="E34" s="13">
        <v>44538</v>
      </c>
      <c r="F34" s="76" t="s">
        <v>411</v>
      </c>
      <c r="G34" s="13">
        <v>44542</v>
      </c>
      <c r="H34" s="77" t="s">
        <v>1796</v>
      </c>
      <c r="I34" s="16">
        <v>66</v>
      </c>
      <c r="J34" s="16">
        <v>32</v>
      </c>
      <c r="K34" s="16">
        <v>32</v>
      </c>
      <c r="L34" s="16">
        <v>9</v>
      </c>
      <c r="M34" s="81">
        <v>16.896000000000001</v>
      </c>
      <c r="N34" s="96">
        <v>16.896000000000001</v>
      </c>
      <c r="O34" s="64">
        <v>2530</v>
      </c>
      <c r="P34" s="65">
        <f>Table2245789101123456789101112131415161718192021222324[[#This Row],[PEMBULATAN]]*O34</f>
        <v>42746.880000000005</v>
      </c>
    </row>
    <row r="35" spans="1:16" ht="25.5" customHeight="1" x14ac:dyDescent="0.2">
      <c r="A35" s="14"/>
      <c r="B35" s="75"/>
      <c r="C35" s="73" t="s">
        <v>2178</v>
      </c>
      <c r="D35" s="78" t="s">
        <v>126</v>
      </c>
      <c r="E35" s="13">
        <v>44538</v>
      </c>
      <c r="F35" s="76" t="s">
        <v>411</v>
      </c>
      <c r="G35" s="13">
        <v>44542</v>
      </c>
      <c r="H35" s="77" t="s">
        <v>1796</v>
      </c>
      <c r="I35" s="16">
        <v>78</v>
      </c>
      <c r="J35" s="16">
        <v>60</v>
      </c>
      <c r="K35" s="16">
        <v>28</v>
      </c>
      <c r="L35" s="16">
        <v>20</v>
      </c>
      <c r="M35" s="81">
        <v>32.76</v>
      </c>
      <c r="N35" s="96">
        <v>32.76</v>
      </c>
      <c r="O35" s="64">
        <v>2530</v>
      </c>
      <c r="P35" s="65">
        <f>Table2245789101123456789101112131415161718192021222324[[#This Row],[PEMBULATAN]]*O35</f>
        <v>82882.799999999988</v>
      </c>
    </row>
    <row r="36" spans="1:16" ht="25.5" customHeight="1" x14ac:dyDescent="0.2">
      <c r="A36" s="14"/>
      <c r="B36" s="75"/>
      <c r="C36" s="73" t="s">
        <v>2179</v>
      </c>
      <c r="D36" s="78" t="s">
        <v>126</v>
      </c>
      <c r="E36" s="13">
        <v>44538</v>
      </c>
      <c r="F36" s="76" t="s">
        <v>411</v>
      </c>
      <c r="G36" s="13">
        <v>44542</v>
      </c>
      <c r="H36" s="77" t="s">
        <v>1796</v>
      </c>
      <c r="I36" s="16">
        <v>45</v>
      </c>
      <c r="J36" s="16">
        <v>34</v>
      </c>
      <c r="K36" s="16">
        <v>24</v>
      </c>
      <c r="L36" s="16">
        <v>8</v>
      </c>
      <c r="M36" s="81">
        <v>9.18</v>
      </c>
      <c r="N36" s="96">
        <v>9.18</v>
      </c>
      <c r="O36" s="64">
        <v>2530</v>
      </c>
      <c r="P36" s="65">
        <f>Table2245789101123456789101112131415161718192021222324[[#This Row],[PEMBULATAN]]*O36</f>
        <v>23225.399999999998</v>
      </c>
    </row>
    <row r="37" spans="1:16" ht="25.5" customHeight="1" x14ac:dyDescent="0.2">
      <c r="A37" s="14"/>
      <c r="B37" s="75"/>
      <c r="C37" s="73" t="s">
        <v>2180</v>
      </c>
      <c r="D37" s="78" t="s">
        <v>126</v>
      </c>
      <c r="E37" s="13">
        <v>44538</v>
      </c>
      <c r="F37" s="76" t="s">
        <v>411</v>
      </c>
      <c r="G37" s="13">
        <v>44542</v>
      </c>
      <c r="H37" s="77" t="s">
        <v>1796</v>
      </c>
      <c r="I37" s="16">
        <v>67</v>
      </c>
      <c r="J37" s="16">
        <v>38</v>
      </c>
      <c r="K37" s="16">
        <v>42</v>
      </c>
      <c r="L37" s="16">
        <v>11</v>
      </c>
      <c r="M37" s="81">
        <v>26.733000000000001</v>
      </c>
      <c r="N37" s="96">
        <v>26.733000000000001</v>
      </c>
      <c r="O37" s="64">
        <v>2530</v>
      </c>
      <c r="P37" s="65">
        <f>Table2245789101123456789101112131415161718192021222324[[#This Row],[PEMBULATAN]]*O37</f>
        <v>67634.490000000005</v>
      </c>
    </row>
    <row r="38" spans="1:16" ht="25.5" customHeight="1" x14ac:dyDescent="0.2">
      <c r="A38" s="14"/>
      <c r="B38" s="75"/>
      <c r="C38" s="73" t="s">
        <v>2181</v>
      </c>
      <c r="D38" s="78" t="s">
        <v>126</v>
      </c>
      <c r="E38" s="13">
        <v>44538</v>
      </c>
      <c r="F38" s="76" t="s">
        <v>411</v>
      </c>
      <c r="G38" s="13">
        <v>44542</v>
      </c>
      <c r="H38" s="77" t="s">
        <v>1796</v>
      </c>
      <c r="I38" s="16">
        <v>77</v>
      </c>
      <c r="J38" s="16">
        <v>45</v>
      </c>
      <c r="K38" s="16">
        <v>16</v>
      </c>
      <c r="L38" s="16">
        <v>7</v>
      </c>
      <c r="M38" s="81">
        <v>13.86</v>
      </c>
      <c r="N38" s="96">
        <v>13.86</v>
      </c>
      <c r="O38" s="64">
        <v>2530</v>
      </c>
      <c r="P38" s="65">
        <f>Table2245789101123456789101112131415161718192021222324[[#This Row],[PEMBULATAN]]*O38</f>
        <v>35065.799999999996</v>
      </c>
    </row>
    <row r="39" spans="1:16" ht="25.5" customHeight="1" x14ac:dyDescent="0.2">
      <c r="A39" s="14"/>
      <c r="B39" s="75"/>
      <c r="C39" s="73" t="s">
        <v>2182</v>
      </c>
      <c r="D39" s="78" t="s">
        <v>126</v>
      </c>
      <c r="E39" s="13">
        <v>44538</v>
      </c>
      <c r="F39" s="76" t="s">
        <v>411</v>
      </c>
      <c r="G39" s="13">
        <v>44542</v>
      </c>
      <c r="H39" s="77" t="s">
        <v>1796</v>
      </c>
      <c r="I39" s="16">
        <v>61</v>
      </c>
      <c r="J39" s="16">
        <v>52</v>
      </c>
      <c r="K39" s="16">
        <v>45</v>
      </c>
      <c r="L39" s="16">
        <v>39</v>
      </c>
      <c r="M39" s="81">
        <v>35.685000000000002</v>
      </c>
      <c r="N39" s="96">
        <v>39</v>
      </c>
      <c r="O39" s="64">
        <v>2530</v>
      </c>
      <c r="P39" s="65">
        <f>Table2245789101123456789101112131415161718192021222324[[#This Row],[PEMBULATAN]]*O39</f>
        <v>98670</v>
      </c>
    </row>
    <row r="40" spans="1:16" ht="25.5" customHeight="1" x14ac:dyDescent="0.2">
      <c r="A40" s="14"/>
      <c r="B40" s="75"/>
      <c r="C40" s="73" t="s">
        <v>2183</v>
      </c>
      <c r="D40" s="78" t="s">
        <v>126</v>
      </c>
      <c r="E40" s="13">
        <v>44538</v>
      </c>
      <c r="F40" s="76" t="s">
        <v>411</v>
      </c>
      <c r="G40" s="13">
        <v>44542</v>
      </c>
      <c r="H40" s="77" t="s">
        <v>1796</v>
      </c>
      <c r="I40" s="16">
        <v>42</v>
      </c>
      <c r="J40" s="16">
        <v>32</v>
      </c>
      <c r="K40" s="16">
        <v>32</v>
      </c>
      <c r="L40" s="16">
        <v>9</v>
      </c>
      <c r="M40" s="81">
        <v>10.752000000000001</v>
      </c>
      <c r="N40" s="96">
        <v>10.752000000000001</v>
      </c>
      <c r="O40" s="64">
        <v>2530</v>
      </c>
      <c r="P40" s="65">
        <f>Table2245789101123456789101112131415161718192021222324[[#This Row],[PEMBULATAN]]*O40</f>
        <v>27202.560000000001</v>
      </c>
    </row>
    <row r="41" spans="1:16" ht="25.5" customHeight="1" x14ac:dyDescent="0.2">
      <c r="A41" s="14"/>
      <c r="B41" s="75"/>
      <c r="C41" s="73" t="s">
        <v>2184</v>
      </c>
      <c r="D41" s="78" t="s">
        <v>126</v>
      </c>
      <c r="E41" s="13">
        <v>44538</v>
      </c>
      <c r="F41" s="76" t="s">
        <v>411</v>
      </c>
      <c r="G41" s="13">
        <v>44542</v>
      </c>
      <c r="H41" s="77" t="s">
        <v>1796</v>
      </c>
      <c r="I41" s="16">
        <v>36</v>
      </c>
      <c r="J41" s="16">
        <v>31</v>
      </c>
      <c r="K41" s="16">
        <v>16</v>
      </c>
      <c r="L41" s="16">
        <v>15</v>
      </c>
      <c r="M41" s="81">
        <v>4.4640000000000004</v>
      </c>
      <c r="N41" s="96">
        <v>16</v>
      </c>
      <c r="O41" s="64">
        <v>2530</v>
      </c>
      <c r="P41" s="65">
        <f>Table2245789101123456789101112131415161718192021222324[[#This Row],[PEMBULATAN]]*O41</f>
        <v>40480</v>
      </c>
    </row>
    <row r="42" spans="1:16" ht="25.5" customHeight="1" x14ac:dyDescent="0.2">
      <c r="A42" s="14"/>
      <c r="B42" s="75"/>
      <c r="C42" s="73" t="s">
        <v>2185</v>
      </c>
      <c r="D42" s="78" t="s">
        <v>126</v>
      </c>
      <c r="E42" s="13">
        <v>44538</v>
      </c>
      <c r="F42" s="76" t="s">
        <v>411</v>
      </c>
      <c r="G42" s="13">
        <v>44542</v>
      </c>
      <c r="H42" s="77" t="s">
        <v>1796</v>
      </c>
      <c r="I42" s="16">
        <v>82</v>
      </c>
      <c r="J42" s="16">
        <v>30</v>
      </c>
      <c r="K42" s="16">
        <v>12</v>
      </c>
      <c r="L42" s="16">
        <v>6</v>
      </c>
      <c r="M42" s="81">
        <v>7.38</v>
      </c>
      <c r="N42" s="96">
        <v>8</v>
      </c>
      <c r="O42" s="64">
        <v>2530</v>
      </c>
      <c r="P42" s="65">
        <f>Table2245789101123456789101112131415161718192021222324[[#This Row],[PEMBULATAN]]*O42</f>
        <v>20240</v>
      </c>
    </row>
    <row r="43" spans="1:16" ht="25.5" customHeight="1" x14ac:dyDescent="0.2">
      <c r="A43" s="14"/>
      <c r="B43" s="75"/>
      <c r="C43" s="73" t="s">
        <v>2186</v>
      </c>
      <c r="D43" s="78" t="s">
        <v>126</v>
      </c>
      <c r="E43" s="13">
        <v>44538</v>
      </c>
      <c r="F43" s="76" t="s">
        <v>411</v>
      </c>
      <c r="G43" s="13">
        <v>44542</v>
      </c>
      <c r="H43" s="77" t="s">
        <v>1796</v>
      </c>
      <c r="I43" s="16">
        <v>42</v>
      </c>
      <c r="J43" s="16">
        <v>45</v>
      </c>
      <c r="K43" s="16">
        <v>26</v>
      </c>
      <c r="L43" s="16">
        <v>9</v>
      </c>
      <c r="M43" s="81">
        <v>12.285</v>
      </c>
      <c r="N43" s="96">
        <v>12.285</v>
      </c>
      <c r="O43" s="64">
        <v>2530</v>
      </c>
      <c r="P43" s="65">
        <f>Table2245789101123456789101112131415161718192021222324[[#This Row],[PEMBULATAN]]*O43</f>
        <v>31081.05</v>
      </c>
    </row>
    <row r="44" spans="1:16" ht="25.5" customHeight="1" x14ac:dyDescent="0.2">
      <c r="A44" s="14"/>
      <c r="B44" s="75"/>
      <c r="C44" s="73" t="s">
        <v>2187</v>
      </c>
      <c r="D44" s="78" t="s">
        <v>126</v>
      </c>
      <c r="E44" s="13">
        <v>44538</v>
      </c>
      <c r="F44" s="76" t="s">
        <v>411</v>
      </c>
      <c r="G44" s="13">
        <v>44542</v>
      </c>
      <c r="H44" s="77" t="s">
        <v>1796</v>
      </c>
      <c r="I44" s="16">
        <v>49</v>
      </c>
      <c r="J44" s="16">
        <v>35</v>
      </c>
      <c r="K44" s="16">
        <v>25</v>
      </c>
      <c r="L44" s="16">
        <v>2</v>
      </c>
      <c r="M44" s="81">
        <v>10.71875</v>
      </c>
      <c r="N44" s="96">
        <v>10.71875</v>
      </c>
      <c r="O44" s="64">
        <v>2530</v>
      </c>
      <c r="P44" s="65">
        <f>Table2245789101123456789101112131415161718192021222324[[#This Row],[PEMBULATAN]]*O44</f>
        <v>27118.4375</v>
      </c>
    </row>
    <row r="45" spans="1:16" ht="25.5" customHeight="1" x14ac:dyDescent="0.2">
      <c r="A45" s="14"/>
      <c r="B45" s="75"/>
      <c r="C45" s="73" t="s">
        <v>2188</v>
      </c>
      <c r="D45" s="78" t="s">
        <v>126</v>
      </c>
      <c r="E45" s="13">
        <v>44538</v>
      </c>
      <c r="F45" s="76" t="s">
        <v>411</v>
      </c>
      <c r="G45" s="13">
        <v>44542</v>
      </c>
      <c r="H45" s="77" t="s">
        <v>1796</v>
      </c>
      <c r="I45" s="16">
        <v>66</v>
      </c>
      <c r="J45" s="16">
        <v>31</v>
      </c>
      <c r="K45" s="16">
        <v>26</v>
      </c>
      <c r="L45" s="16">
        <v>4</v>
      </c>
      <c r="M45" s="81">
        <v>13.298999999999999</v>
      </c>
      <c r="N45" s="96">
        <v>14</v>
      </c>
      <c r="O45" s="64">
        <v>2530</v>
      </c>
      <c r="P45" s="65">
        <f>Table2245789101123456789101112131415161718192021222324[[#This Row],[PEMBULATAN]]*O45</f>
        <v>35420</v>
      </c>
    </row>
    <row r="46" spans="1:16" ht="25.5" customHeight="1" x14ac:dyDescent="0.2">
      <c r="A46" s="14"/>
      <c r="B46" s="75"/>
      <c r="C46" s="73" t="s">
        <v>2189</v>
      </c>
      <c r="D46" s="78" t="s">
        <v>126</v>
      </c>
      <c r="E46" s="13">
        <v>44538</v>
      </c>
      <c r="F46" s="76" t="s">
        <v>411</v>
      </c>
      <c r="G46" s="13">
        <v>44542</v>
      </c>
      <c r="H46" s="77" t="s">
        <v>1796</v>
      </c>
      <c r="I46" s="16">
        <v>91</v>
      </c>
      <c r="J46" s="16">
        <v>52</v>
      </c>
      <c r="K46" s="16">
        <v>15</v>
      </c>
      <c r="L46" s="16">
        <v>5</v>
      </c>
      <c r="M46" s="81">
        <v>17.745000000000001</v>
      </c>
      <c r="N46" s="96">
        <v>17.745000000000001</v>
      </c>
      <c r="O46" s="64">
        <v>2530</v>
      </c>
      <c r="P46" s="65">
        <f>Table2245789101123456789101112131415161718192021222324[[#This Row],[PEMBULATAN]]*O46</f>
        <v>44894.850000000006</v>
      </c>
    </row>
    <row r="47" spans="1:16" ht="25.5" customHeight="1" x14ac:dyDescent="0.2">
      <c r="A47" s="14"/>
      <c r="B47" s="75"/>
      <c r="C47" s="73" t="s">
        <v>2190</v>
      </c>
      <c r="D47" s="78" t="s">
        <v>126</v>
      </c>
      <c r="E47" s="13">
        <v>44538</v>
      </c>
      <c r="F47" s="76" t="s">
        <v>411</v>
      </c>
      <c r="G47" s="13">
        <v>44542</v>
      </c>
      <c r="H47" s="77" t="s">
        <v>1796</v>
      </c>
      <c r="I47" s="16">
        <v>71</v>
      </c>
      <c r="J47" s="16">
        <v>18</v>
      </c>
      <c r="K47" s="16">
        <v>10</v>
      </c>
      <c r="L47" s="16">
        <v>3</v>
      </c>
      <c r="M47" s="81">
        <v>3.1949999999999998</v>
      </c>
      <c r="N47" s="96">
        <v>3.1949999999999998</v>
      </c>
      <c r="O47" s="64">
        <v>2530</v>
      </c>
      <c r="P47" s="65">
        <f>Table2245789101123456789101112131415161718192021222324[[#This Row],[PEMBULATAN]]*O47</f>
        <v>8083.3499999999995</v>
      </c>
    </row>
    <row r="48" spans="1:16" ht="25.5" customHeight="1" x14ac:dyDescent="0.2">
      <c r="A48" s="14"/>
      <c r="B48" s="75"/>
      <c r="C48" s="73" t="s">
        <v>2191</v>
      </c>
      <c r="D48" s="78" t="s">
        <v>126</v>
      </c>
      <c r="E48" s="13">
        <v>44538</v>
      </c>
      <c r="F48" s="76" t="s">
        <v>411</v>
      </c>
      <c r="G48" s="13">
        <v>44542</v>
      </c>
      <c r="H48" s="77" t="s">
        <v>1796</v>
      </c>
      <c r="I48" s="16">
        <v>38</v>
      </c>
      <c r="J48" s="16">
        <v>36</v>
      </c>
      <c r="K48" s="16">
        <v>32</v>
      </c>
      <c r="L48" s="16">
        <v>3</v>
      </c>
      <c r="M48" s="81">
        <v>10.944000000000001</v>
      </c>
      <c r="N48" s="96">
        <v>10.944000000000001</v>
      </c>
      <c r="O48" s="64">
        <v>2530</v>
      </c>
      <c r="P48" s="65">
        <f>Table2245789101123456789101112131415161718192021222324[[#This Row],[PEMBULATAN]]*O48</f>
        <v>27688.320000000003</v>
      </c>
    </row>
    <row r="49" spans="1:16" ht="25.5" customHeight="1" x14ac:dyDescent="0.2">
      <c r="A49" s="14"/>
      <c r="B49" s="75"/>
      <c r="C49" s="73" t="s">
        <v>2192</v>
      </c>
      <c r="D49" s="78" t="s">
        <v>126</v>
      </c>
      <c r="E49" s="13">
        <v>44538</v>
      </c>
      <c r="F49" s="76" t="s">
        <v>411</v>
      </c>
      <c r="G49" s="13">
        <v>44542</v>
      </c>
      <c r="H49" s="77" t="s">
        <v>1796</v>
      </c>
      <c r="I49" s="16">
        <v>34</v>
      </c>
      <c r="J49" s="16">
        <v>22</v>
      </c>
      <c r="K49" s="16">
        <v>24</v>
      </c>
      <c r="L49" s="16">
        <v>7</v>
      </c>
      <c r="M49" s="81">
        <v>4.4880000000000004</v>
      </c>
      <c r="N49" s="96">
        <v>8</v>
      </c>
      <c r="O49" s="64">
        <v>2530</v>
      </c>
      <c r="P49" s="65">
        <f>Table2245789101123456789101112131415161718192021222324[[#This Row],[PEMBULATAN]]*O49</f>
        <v>20240</v>
      </c>
    </row>
    <row r="50" spans="1:16" ht="25.5" customHeight="1" x14ac:dyDescent="0.2">
      <c r="A50" s="14"/>
      <c r="B50" s="75"/>
      <c r="C50" s="73" t="s">
        <v>2193</v>
      </c>
      <c r="D50" s="78" t="s">
        <v>126</v>
      </c>
      <c r="E50" s="13">
        <v>44538</v>
      </c>
      <c r="F50" s="76" t="s">
        <v>411</v>
      </c>
      <c r="G50" s="13">
        <v>44542</v>
      </c>
      <c r="H50" s="77" t="s">
        <v>1796</v>
      </c>
      <c r="I50" s="16">
        <v>37</v>
      </c>
      <c r="J50" s="16">
        <v>37</v>
      </c>
      <c r="K50" s="16">
        <v>34</v>
      </c>
      <c r="L50" s="16">
        <v>5</v>
      </c>
      <c r="M50" s="81">
        <v>11.6365</v>
      </c>
      <c r="N50" s="96">
        <v>11.6365</v>
      </c>
      <c r="O50" s="64">
        <v>2530</v>
      </c>
      <c r="P50" s="65">
        <f>Table2245789101123456789101112131415161718192021222324[[#This Row],[PEMBULATAN]]*O50</f>
        <v>29440.345000000001</v>
      </c>
    </row>
    <row r="51" spans="1:16" ht="25.5" customHeight="1" x14ac:dyDescent="0.2">
      <c r="A51" s="14"/>
      <c r="B51" s="75"/>
      <c r="C51" s="73" t="s">
        <v>2194</v>
      </c>
      <c r="D51" s="78" t="s">
        <v>126</v>
      </c>
      <c r="E51" s="13">
        <v>44538</v>
      </c>
      <c r="F51" s="76" t="s">
        <v>411</v>
      </c>
      <c r="G51" s="13">
        <v>44542</v>
      </c>
      <c r="H51" s="77" t="s">
        <v>1796</v>
      </c>
      <c r="I51" s="16">
        <v>41</v>
      </c>
      <c r="J51" s="16">
        <v>35</v>
      </c>
      <c r="K51" s="16">
        <v>26</v>
      </c>
      <c r="L51" s="16">
        <v>3</v>
      </c>
      <c r="M51" s="81">
        <v>9.3275000000000006</v>
      </c>
      <c r="N51" s="96">
        <v>10</v>
      </c>
      <c r="O51" s="64">
        <v>2530</v>
      </c>
      <c r="P51" s="65">
        <f>Table2245789101123456789101112131415161718192021222324[[#This Row],[PEMBULATAN]]*O51</f>
        <v>25300</v>
      </c>
    </row>
    <row r="52" spans="1:16" ht="25.5" customHeight="1" x14ac:dyDescent="0.2">
      <c r="A52" s="14"/>
      <c r="B52" s="75"/>
      <c r="C52" s="73" t="s">
        <v>2195</v>
      </c>
      <c r="D52" s="78" t="s">
        <v>126</v>
      </c>
      <c r="E52" s="13">
        <v>44538</v>
      </c>
      <c r="F52" s="76" t="s">
        <v>411</v>
      </c>
      <c r="G52" s="13">
        <v>44542</v>
      </c>
      <c r="H52" s="77" t="s">
        <v>1796</v>
      </c>
      <c r="I52" s="16">
        <v>55</v>
      </c>
      <c r="J52" s="16">
        <v>31</v>
      </c>
      <c r="K52" s="16">
        <v>32</v>
      </c>
      <c r="L52" s="16">
        <v>8</v>
      </c>
      <c r="M52" s="81">
        <v>13.64</v>
      </c>
      <c r="N52" s="96">
        <v>13.64</v>
      </c>
      <c r="O52" s="64">
        <v>2530</v>
      </c>
      <c r="P52" s="65">
        <f>Table2245789101123456789101112131415161718192021222324[[#This Row],[PEMBULATAN]]*O52</f>
        <v>34509.200000000004</v>
      </c>
    </row>
    <row r="53" spans="1:16" ht="25.5" customHeight="1" x14ac:dyDescent="0.2">
      <c r="A53" s="14"/>
      <c r="B53" s="75"/>
      <c r="C53" s="73" t="s">
        <v>2196</v>
      </c>
      <c r="D53" s="78" t="s">
        <v>126</v>
      </c>
      <c r="E53" s="13">
        <v>44538</v>
      </c>
      <c r="F53" s="76" t="s">
        <v>411</v>
      </c>
      <c r="G53" s="13">
        <v>44542</v>
      </c>
      <c r="H53" s="77" t="s">
        <v>1796</v>
      </c>
      <c r="I53" s="16">
        <v>76</v>
      </c>
      <c r="J53" s="16">
        <v>42</v>
      </c>
      <c r="K53" s="16">
        <v>18</v>
      </c>
      <c r="L53" s="16">
        <v>13</v>
      </c>
      <c r="M53" s="81">
        <v>14.364000000000001</v>
      </c>
      <c r="N53" s="96">
        <v>15</v>
      </c>
      <c r="O53" s="64">
        <v>2530</v>
      </c>
      <c r="P53" s="65">
        <f>Table2245789101123456789101112131415161718192021222324[[#This Row],[PEMBULATAN]]*O53</f>
        <v>37950</v>
      </c>
    </row>
    <row r="54" spans="1:16" ht="25.5" customHeight="1" x14ac:dyDescent="0.2">
      <c r="A54" s="14"/>
      <c r="B54" s="75"/>
      <c r="C54" s="73" t="s">
        <v>2197</v>
      </c>
      <c r="D54" s="78" t="s">
        <v>126</v>
      </c>
      <c r="E54" s="13">
        <v>44538</v>
      </c>
      <c r="F54" s="76" t="s">
        <v>411</v>
      </c>
      <c r="G54" s="13">
        <v>44542</v>
      </c>
      <c r="H54" s="77" t="s">
        <v>1796</v>
      </c>
      <c r="I54" s="16">
        <v>61</v>
      </c>
      <c r="J54" s="16">
        <v>36</v>
      </c>
      <c r="K54" s="16">
        <v>33</v>
      </c>
      <c r="L54" s="16">
        <v>5</v>
      </c>
      <c r="M54" s="81">
        <v>18.117000000000001</v>
      </c>
      <c r="N54" s="96">
        <v>18.117000000000001</v>
      </c>
      <c r="O54" s="64">
        <v>2530</v>
      </c>
      <c r="P54" s="65">
        <f>Table2245789101123456789101112131415161718192021222324[[#This Row],[PEMBULATAN]]*O54</f>
        <v>45836.01</v>
      </c>
    </row>
    <row r="55" spans="1:16" ht="25.5" customHeight="1" x14ac:dyDescent="0.2">
      <c r="A55" s="14"/>
      <c r="B55" s="75"/>
      <c r="C55" s="73" t="s">
        <v>2198</v>
      </c>
      <c r="D55" s="78" t="s">
        <v>126</v>
      </c>
      <c r="E55" s="13">
        <v>44538</v>
      </c>
      <c r="F55" s="76" t="s">
        <v>411</v>
      </c>
      <c r="G55" s="13">
        <v>44542</v>
      </c>
      <c r="H55" s="77" t="s">
        <v>1796</v>
      </c>
      <c r="I55" s="16">
        <v>113</v>
      </c>
      <c r="J55" s="16">
        <v>26</v>
      </c>
      <c r="K55" s="16">
        <v>21</v>
      </c>
      <c r="L55" s="16">
        <v>6</v>
      </c>
      <c r="M55" s="81">
        <v>15.4245</v>
      </c>
      <c r="N55" s="96">
        <v>16</v>
      </c>
      <c r="O55" s="64">
        <v>2530</v>
      </c>
      <c r="P55" s="65">
        <f>Table2245789101123456789101112131415161718192021222324[[#This Row],[PEMBULATAN]]*O55</f>
        <v>40480</v>
      </c>
    </row>
    <row r="56" spans="1:16" ht="25.5" customHeight="1" x14ac:dyDescent="0.2">
      <c r="A56" s="14"/>
      <c r="B56" s="75"/>
      <c r="C56" s="73" t="s">
        <v>2199</v>
      </c>
      <c r="D56" s="78" t="s">
        <v>126</v>
      </c>
      <c r="E56" s="13">
        <v>44538</v>
      </c>
      <c r="F56" s="76" t="s">
        <v>411</v>
      </c>
      <c r="G56" s="13">
        <v>44542</v>
      </c>
      <c r="H56" s="77" t="s">
        <v>1796</v>
      </c>
      <c r="I56" s="16">
        <v>90</v>
      </c>
      <c r="J56" s="16">
        <v>20</v>
      </c>
      <c r="K56" s="16">
        <v>18</v>
      </c>
      <c r="L56" s="16">
        <v>4</v>
      </c>
      <c r="M56" s="81">
        <v>8.1</v>
      </c>
      <c r="N56" s="96">
        <v>8.1</v>
      </c>
      <c r="O56" s="64">
        <v>2530</v>
      </c>
      <c r="P56" s="65">
        <f>Table2245789101123456789101112131415161718192021222324[[#This Row],[PEMBULATAN]]*O56</f>
        <v>20493</v>
      </c>
    </row>
    <row r="57" spans="1:16" ht="25.5" customHeight="1" x14ac:dyDescent="0.2">
      <c r="A57" s="14"/>
      <c r="B57" s="75"/>
      <c r="C57" s="73" t="s">
        <v>2200</v>
      </c>
      <c r="D57" s="78" t="s">
        <v>126</v>
      </c>
      <c r="E57" s="13">
        <v>44538</v>
      </c>
      <c r="F57" s="76" t="s">
        <v>411</v>
      </c>
      <c r="G57" s="13">
        <v>44542</v>
      </c>
      <c r="H57" s="77" t="s">
        <v>1796</v>
      </c>
      <c r="I57" s="16">
        <v>122</v>
      </c>
      <c r="J57" s="16">
        <v>12</v>
      </c>
      <c r="K57" s="16">
        <v>8</v>
      </c>
      <c r="L57" s="16">
        <v>2</v>
      </c>
      <c r="M57" s="81">
        <v>2.9279999999999999</v>
      </c>
      <c r="N57" s="96">
        <v>2.9279999999999999</v>
      </c>
      <c r="O57" s="64">
        <v>2530</v>
      </c>
      <c r="P57" s="65">
        <f>Table2245789101123456789101112131415161718192021222324[[#This Row],[PEMBULATAN]]*O57</f>
        <v>7407.84</v>
      </c>
    </row>
    <row r="58" spans="1:16" ht="25.5" customHeight="1" x14ac:dyDescent="0.2">
      <c r="A58" s="14"/>
      <c r="B58" s="75"/>
      <c r="C58" s="73" t="s">
        <v>2201</v>
      </c>
      <c r="D58" s="78" t="s">
        <v>126</v>
      </c>
      <c r="E58" s="13">
        <v>44538</v>
      </c>
      <c r="F58" s="76" t="s">
        <v>411</v>
      </c>
      <c r="G58" s="13">
        <v>44542</v>
      </c>
      <c r="H58" s="77" t="s">
        <v>1796</v>
      </c>
      <c r="I58" s="16">
        <v>45</v>
      </c>
      <c r="J58" s="16">
        <v>32</v>
      </c>
      <c r="K58" s="16">
        <v>35</v>
      </c>
      <c r="L58" s="16">
        <v>1</v>
      </c>
      <c r="M58" s="81">
        <v>12.6</v>
      </c>
      <c r="N58" s="96">
        <v>12.6</v>
      </c>
      <c r="O58" s="64">
        <v>2530</v>
      </c>
      <c r="P58" s="65">
        <f>Table2245789101123456789101112131415161718192021222324[[#This Row],[PEMBULATAN]]*O58</f>
        <v>31878</v>
      </c>
    </row>
    <row r="59" spans="1:16" ht="25.5" customHeight="1" x14ac:dyDescent="0.2">
      <c r="A59" s="14"/>
      <c r="B59" s="75"/>
      <c r="C59" s="73" t="s">
        <v>2202</v>
      </c>
      <c r="D59" s="78" t="s">
        <v>126</v>
      </c>
      <c r="E59" s="13">
        <v>44538</v>
      </c>
      <c r="F59" s="76" t="s">
        <v>411</v>
      </c>
      <c r="G59" s="13">
        <v>44542</v>
      </c>
      <c r="H59" s="77" t="s">
        <v>1796</v>
      </c>
      <c r="I59" s="16">
        <v>45</v>
      </c>
      <c r="J59" s="16">
        <v>32</v>
      </c>
      <c r="K59" s="16">
        <v>22</v>
      </c>
      <c r="L59" s="16">
        <v>12</v>
      </c>
      <c r="M59" s="81">
        <v>7.92</v>
      </c>
      <c r="N59" s="96">
        <v>12</v>
      </c>
      <c r="O59" s="64">
        <v>2530</v>
      </c>
      <c r="P59" s="65">
        <f>Table2245789101123456789101112131415161718192021222324[[#This Row],[PEMBULATAN]]*O59</f>
        <v>30360</v>
      </c>
    </row>
    <row r="60" spans="1:16" ht="25.5" customHeight="1" x14ac:dyDescent="0.2">
      <c r="A60" s="14"/>
      <c r="B60" s="75"/>
      <c r="C60" s="73" t="s">
        <v>2203</v>
      </c>
      <c r="D60" s="78" t="s">
        <v>126</v>
      </c>
      <c r="E60" s="13">
        <v>44538</v>
      </c>
      <c r="F60" s="76" t="s">
        <v>411</v>
      </c>
      <c r="G60" s="13">
        <v>44542</v>
      </c>
      <c r="H60" s="77" t="s">
        <v>1796</v>
      </c>
      <c r="I60" s="16">
        <v>88</v>
      </c>
      <c r="J60" s="16">
        <v>41</v>
      </c>
      <c r="K60" s="16">
        <v>14</v>
      </c>
      <c r="L60" s="16">
        <v>5</v>
      </c>
      <c r="M60" s="81">
        <v>12.628</v>
      </c>
      <c r="N60" s="96">
        <v>12.628</v>
      </c>
      <c r="O60" s="64">
        <v>2530</v>
      </c>
      <c r="P60" s="65">
        <f>Table2245789101123456789101112131415161718192021222324[[#This Row],[PEMBULATAN]]*O60</f>
        <v>31948.84</v>
      </c>
    </row>
    <row r="61" spans="1:16" ht="25.5" customHeight="1" x14ac:dyDescent="0.2">
      <c r="A61" s="14"/>
      <c r="B61" s="75"/>
      <c r="C61" s="73" t="s">
        <v>2204</v>
      </c>
      <c r="D61" s="78" t="s">
        <v>126</v>
      </c>
      <c r="E61" s="13">
        <v>44538</v>
      </c>
      <c r="F61" s="76" t="s">
        <v>411</v>
      </c>
      <c r="G61" s="13">
        <v>44542</v>
      </c>
      <c r="H61" s="77" t="s">
        <v>1796</v>
      </c>
      <c r="I61" s="16">
        <v>51</v>
      </c>
      <c r="J61" s="16">
        <v>21</v>
      </c>
      <c r="K61" s="16">
        <v>21</v>
      </c>
      <c r="L61" s="16">
        <v>1</v>
      </c>
      <c r="M61" s="81">
        <v>5.6227499999999999</v>
      </c>
      <c r="N61" s="96">
        <v>5.6227499999999999</v>
      </c>
      <c r="O61" s="64">
        <v>2530</v>
      </c>
      <c r="P61" s="65">
        <f>Table2245789101123456789101112131415161718192021222324[[#This Row],[PEMBULATAN]]*O61</f>
        <v>14225.557499999999</v>
      </c>
    </row>
    <row r="62" spans="1:16" ht="25.5" customHeight="1" x14ac:dyDescent="0.2">
      <c r="A62" s="14"/>
      <c r="B62" s="75"/>
      <c r="C62" s="73" t="s">
        <v>2205</v>
      </c>
      <c r="D62" s="78" t="s">
        <v>126</v>
      </c>
      <c r="E62" s="13">
        <v>44538</v>
      </c>
      <c r="F62" s="76" t="s">
        <v>411</v>
      </c>
      <c r="G62" s="13">
        <v>44542</v>
      </c>
      <c r="H62" s="77" t="s">
        <v>1796</v>
      </c>
      <c r="I62" s="16">
        <v>91</v>
      </c>
      <c r="J62" s="16">
        <v>10</v>
      </c>
      <c r="K62" s="16">
        <v>12</v>
      </c>
      <c r="L62" s="16">
        <v>3</v>
      </c>
      <c r="M62" s="81">
        <v>2.73</v>
      </c>
      <c r="N62" s="96">
        <v>3</v>
      </c>
      <c r="O62" s="64">
        <v>2530</v>
      </c>
      <c r="P62" s="65">
        <f>Table2245789101123456789101112131415161718192021222324[[#This Row],[PEMBULATAN]]*O62</f>
        <v>7590</v>
      </c>
    </row>
    <row r="63" spans="1:16" ht="25.5" customHeight="1" x14ac:dyDescent="0.2">
      <c r="A63" s="14"/>
      <c r="B63" s="75"/>
      <c r="C63" s="73" t="s">
        <v>2206</v>
      </c>
      <c r="D63" s="78" t="s">
        <v>126</v>
      </c>
      <c r="E63" s="13">
        <v>44538</v>
      </c>
      <c r="F63" s="76" t="s">
        <v>411</v>
      </c>
      <c r="G63" s="13">
        <v>44542</v>
      </c>
      <c r="H63" s="77" t="s">
        <v>1796</v>
      </c>
      <c r="I63" s="16">
        <v>64</v>
      </c>
      <c r="J63" s="16">
        <v>23</v>
      </c>
      <c r="K63" s="16">
        <v>8</v>
      </c>
      <c r="L63" s="16">
        <v>5</v>
      </c>
      <c r="M63" s="81">
        <v>2.944</v>
      </c>
      <c r="N63" s="96">
        <v>5</v>
      </c>
      <c r="O63" s="64">
        <v>2530</v>
      </c>
      <c r="P63" s="65">
        <f>Table2245789101123456789101112131415161718192021222324[[#This Row],[PEMBULATAN]]*O63</f>
        <v>12650</v>
      </c>
    </row>
    <row r="64" spans="1:16" ht="25.5" customHeight="1" x14ac:dyDescent="0.2">
      <c r="A64" s="14"/>
      <c r="B64" s="75"/>
      <c r="C64" s="73" t="s">
        <v>2207</v>
      </c>
      <c r="D64" s="78" t="s">
        <v>126</v>
      </c>
      <c r="E64" s="13">
        <v>44538</v>
      </c>
      <c r="F64" s="76" t="s">
        <v>411</v>
      </c>
      <c r="G64" s="13">
        <v>44542</v>
      </c>
      <c r="H64" s="77" t="s">
        <v>1796</v>
      </c>
      <c r="I64" s="16">
        <v>123</v>
      </c>
      <c r="J64" s="16">
        <v>6</v>
      </c>
      <c r="K64" s="16">
        <v>6</v>
      </c>
      <c r="L64" s="16">
        <v>1</v>
      </c>
      <c r="M64" s="81">
        <v>1.107</v>
      </c>
      <c r="N64" s="96">
        <v>1.107</v>
      </c>
      <c r="O64" s="64">
        <v>2530</v>
      </c>
      <c r="P64" s="65">
        <f>Table2245789101123456789101112131415161718192021222324[[#This Row],[PEMBULATAN]]*O64</f>
        <v>2800.71</v>
      </c>
    </row>
    <row r="65" spans="1:16" ht="25.5" customHeight="1" x14ac:dyDescent="0.2">
      <c r="A65" s="14"/>
      <c r="B65" s="75"/>
      <c r="C65" s="73" t="s">
        <v>2208</v>
      </c>
      <c r="D65" s="78" t="s">
        <v>126</v>
      </c>
      <c r="E65" s="13">
        <v>44538</v>
      </c>
      <c r="F65" s="76" t="s">
        <v>411</v>
      </c>
      <c r="G65" s="13">
        <v>44542</v>
      </c>
      <c r="H65" s="77" t="s">
        <v>1796</v>
      </c>
      <c r="I65" s="16">
        <v>31</v>
      </c>
      <c r="J65" s="16">
        <v>21</v>
      </c>
      <c r="K65" s="16">
        <v>25</v>
      </c>
      <c r="L65" s="16">
        <v>8</v>
      </c>
      <c r="M65" s="81">
        <v>4.0687499999999996</v>
      </c>
      <c r="N65" s="96">
        <v>8</v>
      </c>
      <c r="O65" s="64">
        <v>2530</v>
      </c>
      <c r="P65" s="65">
        <f>Table2245789101123456789101112131415161718192021222324[[#This Row],[PEMBULATAN]]*O65</f>
        <v>20240</v>
      </c>
    </row>
    <row r="66" spans="1:16" ht="25.5" customHeight="1" x14ac:dyDescent="0.2">
      <c r="A66" s="14"/>
      <c r="B66" s="75"/>
      <c r="C66" s="73" t="s">
        <v>2209</v>
      </c>
      <c r="D66" s="78" t="s">
        <v>126</v>
      </c>
      <c r="E66" s="13">
        <v>44538</v>
      </c>
      <c r="F66" s="76" t="s">
        <v>411</v>
      </c>
      <c r="G66" s="13">
        <v>44542</v>
      </c>
      <c r="H66" s="77" t="s">
        <v>1796</v>
      </c>
      <c r="I66" s="16">
        <v>75</v>
      </c>
      <c r="J66" s="16">
        <v>50</v>
      </c>
      <c r="K66" s="16">
        <v>51</v>
      </c>
      <c r="L66" s="16">
        <v>24</v>
      </c>
      <c r="M66" s="81">
        <v>47.8125</v>
      </c>
      <c r="N66" s="96">
        <v>47.8125</v>
      </c>
      <c r="O66" s="64">
        <v>2530</v>
      </c>
      <c r="P66" s="65">
        <f>Table2245789101123456789101112131415161718192021222324[[#This Row],[PEMBULATAN]]*O66</f>
        <v>120965.625</v>
      </c>
    </row>
    <row r="67" spans="1:16" ht="25.5" customHeight="1" x14ac:dyDescent="0.2">
      <c r="A67" s="14"/>
      <c r="B67" s="75"/>
      <c r="C67" s="73" t="s">
        <v>2210</v>
      </c>
      <c r="D67" s="78" t="s">
        <v>126</v>
      </c>
      <c r="E67" s="13">
        <v>44538</v>
      </c>
      <c r="F67" s="76" t="s">
        <v>411</v>
      </c>
      <c r="G67" s="13">
        <v>44542</v>
      </c>
      <c r="H67" s="77" t="s">
        <v>1796</v>
      </c>
      <c r="I67" s="16">
        <v>38</v>
      </c>
      <c r="J67" s="16">
        <v>31</v>
      </c>
      <c r="K67" s="16">
        <v>36</v>
      </c>
      <c r="L67" s="16">
        <v>10</v>
      </c>
      <c r="M67" s="81">
        <v>10.602</v>
      </c>
      <c r="N67" s="96">
        <v>10.602</v>
      </c>
      <c r="O67" s="64">
        <v>2530</v>
      </c>
      <c r="P67" s="65">
        <f>Table2245789101123456789101112131415161718192021222324[[#This Row],[PEMBULATAN]]*O67</f>
        <v>26823.06</v>
      </c>
    </row>
    <row r="68" spans="1:16" ht="25.5" customHeight="1" x14ac:dyDescent="0.2">
      <c r="A68" s="14"/>
      <c r="B68" s="75"/>
      <c r="C68" s="73" t="s">
        <v>2211</v>
      </c>
      <c r="D68" s="78" t="s">
        <v>126</v>
      </c>
      <c r="E68" s="13">
        <v>44538</v>
      </c>
      <c r="F68" s="76" t="s">
        <v>411</v>
      </c>
      <c r="G68" s="13">
        <v>44542</v>
      </c>
      <c r="H68" s="77" t="s">
        <v>1796</v>
      </c>
      <c r="I68" s="16">
        <v>61</v>
      </c>
      <c r="J68" s="16">
        <v>42</v>
      </c>
      <c r="K68" s="16">
        <v>22</v>
      </c>
      <c r="L68" s="16">
        <v>10</v>
      </c>
      <c r="M68" s="81">
        <v>14.090999999999999</v>
      </c>
      <c r="N68" s="96">
        <v>14.090999999999999</v>
      </c>
      <c r="O68" s="64">
        <v>2530</v>
      </c>
      <c r="P68" s="65">
        <f>Table2245789101123456789101112131415161718192021222324[[#This Row],[PEMBULATAN]]*O68</f>
        <v>35650.229999999996</v>
      </c>
    </row>
    <row r="69" spans="1:16" ht="25.5" customHeight="1" x14ac:dyDescent="0.2">
      <c r="A69" s="14"/>
      <c r="B69" s="75"/>
      <c r="C69" s="73" t="s">
        <v>2212</v>
      </c>
      <c r="D69" s="78" t="s">
        <v>126</v>
      </c>
      <c r="E69" s="13">
        <v>44538</v>
      </c>
      <c r="F69" s="76" t="s">
        <v>411</v>
      </c>
      <c r="G69" s="13">
        <v>44542</v>
      </c>
      <c r="H69" s="77" t="s">
        <v>1796</v>
      </c>
      <c r="I69" s="16">
        <v>85</v>
      </c>
      <c r="J69" s="16">
        <v>65</v>
      </c>
      <c r="K69" s="16">
        <v>10</v>
      </c>
      <c r="L69" s="16">
        <v>9</v>
      </c>
      <c r="M69" s="81">
        <v>13.8125</v>
      </c>
      <c r="N69" s="96">
        <v>13.8125</v>
      </c>
      <c r="O69" s="64">
        <v>2530</v>
      </c>
      <c r="P69" s="65">
        <f>Table2245789101123456789101112131415161718192021222324[[#This Row],[PEMBULATAN]]*O69</f>
        <v>34945.625</v>
      </c>
    </row>
    <row r="70" spans="1:16" ht="25.5" customHeight="1" x14ac:dyDescent="0.2">
      <c r="A70" s="14"/>
      <c r="B70" s="75"/>
      <c r="C70" s="73" t="s">
        <v>2213</v>
      </c>
      <c r="D70" s="78" t="s">
        <v>126</v>
      </c>
      <c r="E70" s="13">
        <v>44538</v>
      </c>
      <c r="F70" s="76" t="s">
        <v>411</v>
      </c>
      <c r="G70" s="13">
        <v>44542</v>
      </c>
      <c r="H70" s="77" t="s">
        <v>1796</v>
      </c>
      <c r="I70" s="16">
        <v>35</v>
      </c>
      <c r="J70" s="16">
        <v>30</v>
      </c>
      <c r="K70" s="16">
        <v>26</v>
      </c>
      <c r="L70" s="16">
        <v>4</v>
      </c>
      <c r="M70" s="81">
        <v>6.8250000000000002</v>
      </c>
      <c r="N70" s="96">
        <v>6.8250000000000002</v>
      </c>
      <c r="O70" s="64">
        <v>2530</v>
      </c>
      <c r="P70" s="65">
        <f>Table2245789101123456789101112131415161718192021222324[[#This Row],[PEMBULATAN]]*O70</f>
        <v>17267.25</v>
      </c>
    </row>
    <row r="71" spans="1:16" ht="25.5" customHeight="1" x14ac:dyDescent="0.2">
      <c r="A71" s="14"/>
      <c r="B71" s="75"/>
      <c r="C71" s="73" t="s">
        <v>2214</v>
      </c>
      <c r="D71" s="78" t="s">
        <v>126</v>
      </c>
      <c r="E71" s="13">
        <v>44538</v>
      </c>
      <c r="F71" s="76" t="s">
        <v>411</v>
      </c>
      <c r="G71" s="13">
        <v>44542</v>
      </c>
      <c r="H71" s="77" t="s">
        <v>1796</v>
      </c>
      <c r="I71" s="16">
        <v>53</v>
      </c>
      <c r="J71" s="16">
        <v>38</v>
      </c>
      <c r="K71" s="16">
        <v>18</v>
      </c>
      <c r="L71" s="16">
        <v>21</v>
      </c>
      <c r="M71" s="81">
        <v>9.0630000000000006</v>
      </c>
      <c r="N71" s="96">
        <v>21</v>
      </c>
      <c r="O71" s="64">
        <v>2530</v>
      </c>
      <c r="P71" s="65">
        <f>Table2245789101123456789101112131415161718192021222324[[#This Row],[PEMBULATAN]]*O71</f>
        <v>53130</v>
      </c>
    </row>
    <row r="72" spans="1:16" ht="25.5" customHeight="1" x14ac:dyDescent="0.2">
      <c r="A72" s="14"/>
      <c r="B72" s="75"/>
      <c r="C72" s="73" t="s">
        <v>2215</v>
      </c>
      <c r="D72" s="78" t="s">
        <v>126</v>
      </c>
      <c r="E72" s="13">
        <v>44538</v>
      </c>
      <c r="F72" s="76" t="s">
        <v>411</v>
      </c>
      <c r="G72" s="13">
        <v>44542</v>
      </c>
      <c r="H72" s="77" t="s">
        <v>1796</v>
      </c>
      <c r="I72" s="16">
        <v>63</v>
      </c>
      <c r="J72" s="16">
        <v>54</v>
      </c>
      <c r="K72" s="16">
        <v>35</v>
      </c>
      <c r="L72" s="16">
        <v>19</v>
      </c>
      <c r="M72" s="81">
        <v>29.767499999999998</v>
      </c>
      <c r="N72" s="96">
        <v>29.767499999999998</v>
      </c>
      <c r="O72" s="64">
        <v>2530</v>
      </c>
      <c r="P72" s="65">
        <f>Table2245789101123456789101112131415161718192021222324[[#This Row],[PEMBULATAN]]*O72</f>
        <v>75311.774999999994</v>
      </c>
    </row>
    <row r="73" spans="1:16" ht="25.5" customHeight="1" x14ac:dyDescent="0.2">
      <c r="A73" s="14"/>
      <c r="B73" s="75"/>
      <c r="C73" s="73" t="s">
        <v>2216</v>
      </c>
      <c r="D73" s="78" t="s">
        <v>126</v>
      </c>
      <c r="E73" s="13">
        <v>44538</v>
      </c>
      <c r="F73" s="76" t="s">
        <v>411</v>
      </c>
      <c r="G73" s="13">
        <v>44542</v>
      </c>
      <c r="H73" s="77" t="s">
        <v>1796</v>
      </c>
      <c r="I73" s="16">
        <v>91</v>
      </c>
      <c r="J73" s="16">
        <v>61</v>
      </c>
      <c r="K73" s="16">
        <v>28</v>
      </c>
      <c r="L73" s="16">
        <v>26</v>
      </c>
      <c r="M73" s="81">
        <v>38.856999999999999</v>
      </c>
      <c r="N73" s="96">
        <v>38.856999999999999</v>
      </c>
      <c r="O73" s="64">
        <v>2530</v>
      </c>
      <c r="P73" s="65">
        <f>Table2245789101123456789101112131415161718192021222324[[#This Row],[PEMBULATAN]]*O73</f>
        <v>98308.209999999992</v>
      </c>
    </row>
    <row r="74" spans="1:16" ht="25.5" customHeight="1" x14ac:dyDescent="0.2">
      <c r="A74" s="14"/>
      <c r="B74" s="75"/>
      <c r="C74" s="73" t="s">
        <v>2217</v>
      </c>
      <c r="D74" s="78" t="s">
        <v>126</v>
      </c>
      <c r="E74" s="13">
        <v>44538</v>
      </c>
      <c r="F74" s="76" t="s">
        <v>411</v>
      </c>
      <c r="G74" s="13">
        <v>44542</v>
      </c>
      <c r="H74" s="77" t="s">
        <v>1796</v>
      </c>
      <c r="I74" s="16">
        <v>94</v>
      </c>
      <c r="J74" s="16">
        <v>60</v>
      </c>
      <c r="K74" s="16">
        <v>31</v>
      </c>
      <c r="L74" s="16">
        <v>15</v>
      </c>
      <c r="M74" s="81">
        <v>43.71</v>
      </c>
      <c r="N74" s="96">
        <v>43.71</v>
      </c>
      <c r="O74" s="64">
        <v>2530</v>
      </c>
      <c r="P74" s="65">
        <f>Table2245789101123456789101112131415161718192021222324[[#This Row],[PEMBULATAN]]*O74</f>
        <v>110586.3</v>
      </c>
    </row>
    <row r="75" spans="1:16" ht="25.5" customHeight="1" x14ac:dyDescent="0.2">
      <c r="A75" s="14"/>
      <c r="B75" s="75"/>
      <c r="C75" s="73" t="s">
        <v>2218</v>
      </c>
      <c r="D75" s="78" t="s">
        <v>126</v>
      </c>
      <c r="E75" s="13">
        <v>44538</v>
      </c>
      <c r="F75" s="76" t="s">
        <v>411</v>
      </c>
      <c r="G75" s="13">
        <v>44542</v>
      </c>
      <c r="H75" s="77" t="s">
        <v>1796</v>
      </c>
      <c r="I75" s="16">
        <v>92</v>
      </c>
      <c r="J75" s="16">
        <v>28</v>
      </c>
      <c r="K75" s="16">
        <v>26</v>
      </c>
      <c r="L75" s="16">
        <v>14</v>
      </c>
      <c r="M75" s="81">
        <v>16.744</v>
      </c>
      <c r="N75" s="96">
        <v>16.744</v>
      </c>
      <c r="O75" s="64">
        <v>2530</v>
      </c>
      <c r="P75" s="65">
        <f>Table2245789101123456789101112131415161718192021222324[[#This Row],[PEMBULATAN]]*O75</f>
        <v>42362.32</v>
      </c>
    </row>
    <row r="76" spans="1:16" ht="25.5" customHeight="1" x14ac:dyDescent="0.2">
      <c r="A76" s="14"/>
      <c r="B76" s="75"/>
      <c r="C76" s="73" t="s">
        <v>2219</v>
      </c>
      <c r="D76" s="78" t="s">
        <v>126</v>
      </c>
      <c r="E76" s="13">
        <v>44538</v>
      </c>
      <c r="F76" s="76" t="s">
        <v>411</v>
      </c>
      <c r="G76" s="13">
        <v>44542</v>
      </c>
      <c r="H76" s="77" t="s">
        <v>1796</v>
      </c>
      <c r="I76" s="16">
        <v>90</v>
      </c>
      <c r="J76" s="16">
        <v>55</v>
      </c>
      <c r="K76" s="16">
        <v>41</v>
      </c>
      <c r="L76" s="16">
        <v>28</v>
      </c>
      <c r="M76" s="81">
        <v>50.737499999999997</v>
      </c>
      <c r="N76" s="96">
        <v>50.737499999999997</v>
      </c>
      <c r="O76" s="64">
        <v>2530</v>
      </c>
      <c r="P76" s="65">
        <f>Table2245789101123456789101112131415161718192021222324[[#This Row],[PEMBULATAN]]*O76</f>
        <v>128365.875</v>
      </c>
    </row>
    <row r="77" spans="1:16" ht="25.5" customHeight="1" x14ac:dyDescent="0.2">
      <c r="A77" s="14"/>
      <c r="B77" s="75"/>
      <c r="C77" s="73" t="s">
        <v>2220</v>
      </c>
      <c r="D77" s="78" t="s">
        <v>126</v>
      </c>
      <c r="E77" s="13">
        <v>44538</v>
      </c>
      <c r="F77" s="76" t="s">
        <v>411</v>
      </c>
      <c r="G77" s="13">
        <v>44542</v>
      </c>
      <c r="H77" s="77" t="s">
        <v>1796</v>
      </c>
      <c r="I77" s="16">
        <v>100</v>
      </c>
      <c r="J77" s="16">
        <v>56</v>
      </c>
      <c r="K77" s="16">
        <v>33</v>
      </c>
      <c r="L77" s="16">
        <v>25</v>
      </c>
      <c r="M77" s="81">
        <v>46.2</v>
      </c>
      <c r="N77" s="96">
        <v>46.2</v>
      </c>
      <c r="O77" s="64">
        <v>2530</v>
      </c>
      <c r="P77" s="65">
        <f>Table2245789101123456789101112131415161718192021222324[[#This Row],[PEMBULATAN]]*O77</f>
        <v>116886</v>
      </c>
    </row>
    <row r="78" spans="1:16" ht="25.5" customHeight="1" x14ac:dyDescent="0.2">
      <c r="A78" s="14"/>
      <c r="B78" s="75"/>
      <c r="C78" s="73" t="s">
        <v>2221</v>
      </c>
      <c r="D78" s="78" t="s">
        <v>126</v>
      </c>
      <c r="E78" s="13">
        <v>44538</v>
      </c>
      <c r="F78" s="76" t="s">
        <v>411</v>
      </c>
      <c r="G78" s="13">
        <v>44542</v>
      </c>
      <c r="H78" s="77" t="s">
        <v>1796</v>
      </c>
      <c r="I78" s="16">
        <v>95</v>
      </c>
      <c r="J78" s="16">
        <v>20</v>
      </c>
      <c r="K78" s="16">
        <v>8</v>
      </c>
      <c r="L78" s="16">
        <v>14</v>
      </c>
      <c r="M78" s="81">
        <v>3.8</v>
      </c>
      <c r="N78" s="96">
        <v>14</v>
      </c>
      <c r="O78" s="64">
        <v>2530</v>
      </c>
      <c r="P78" s="65">
        <f>Table2245789101123456789101112131415161718192021222324[[#This Row],[PEMBULATAN]]*O78</f>
        <v>35420</v>
      </c>
    </row>
    <row r="79" spans="1:16" ht="25.5" customHeight="1" x14ac:dyDescent="0.2">
      <c r="A79" s="14"/>
      <c r="B79" s="75"/>
      <c r="C79" s="73" t="s">
        <v>2222</v>
      </c>
      <c r="D79" s="78" t="s">
        <v>126</v>
      </c>
      <c r="E79" s="13">
        <v>44538</v>
      </c>
      <c r="F79" s="76" t="s">
        <v>411</v>
      </c>
      <c r="G79" s="13">
        <v>44542</v>
      </c>
      <c r="H79" s="77" t="s">
        <v>1796</v>
      </c>
      <c r="I79" s="16">
        <v>84</v>
      </c>
      <c r="J79" s="16">
        <v>64</v>
      </c>
      <c r="K79" s="16">
        <v>18</v>
      </c>
      <c r="L79" s="16">
        <v>10</v>
      </c>
      <c r="M79" s="81">
        <v>24.192</v>
      </c>
      <c r="N79" s="96">
        <v>24.192</v>
      </c>
      <c r="O79" s="64">
        <v>2530</v>
      </c>
      <c r="P79" s="65">
        <f>Table2245789101123456789101112131415161718192021222324[[#This Row],[PEMBULATAN]]*O79</f>
        <v>61205.760000000002</v>
      </c>
    </row>
    <row r="80" spans="1:16" ht="25.5" customHeight="1" x14ac:dyDescent="0.2">
      <c r="A80" s="14"/>
      <c r="B80" s="75"/>
      <c r="C80" s="73" t="s">
        <v>2223</v>
      </c>
      <c r="D80" s="78" t="s">
        <v>126</v>
      </c>
      <c r="E80" s="13">
        <v>44538</v>
      </c>
      <c r="F80" s="76" t="s">
        <v>411</v>
      </c>
      <c r="G80" s="13">
        <v>44542</v>
      </c>
      <c r="H80" s="77" t="s">
        <v>1796</v>
      </c>
      <c r="I80" s="16">
        <v>92</v>
      </c>
      <c r="J80" s="16">
        <v>62</v>
      </c>
      <c r="K80" s="16">
        <v>25</v>
      </c>
      <c r="L80" s="16">
        <v>27</v>
      </c>
      <c r="M80" s="81">
        <v>35.65</v>
      </c>
      <c r="N80" s="96">
        <v>35.65</v>
      </c>
      <c r="O80" s="64">
        <v>2530</v>
      </c>
      <c r="P80" s="65">
        <f>Table2245789101123456789101112131415161718192021222324[[#This Row],[PEMBULATAN]]*O80</f>
        <v>90194.5</v>
      </c>
    </row>
    <row r="81" spans="1:16" ht="25.5" customHeight="1" x14ac:dyDescent="0.2">
      <c r="A81" s="14"/>
      <c r="B81" s="75"/>
      <c r="C81" s="73" t="s">
        <v>2224</v>
      </c>
      <c r="D81" s="78" t="s">
        <v>126</v>
      </c>
      <c r="E81" s="13">
        <v>44538</v>
      </c>
      <c r="F81" s="76" t="s">
        <v>411</v>
      </c>
      <c r="G81" s="13">
        <v>44542</v>
      </c>
      <c r="H81" s="77" t="s">
        <v>1796</v>
      </c>
      <c r="I81" s="16">
        <v>76</v>
      </c>
      <c r="J81" s="16">
        <v>51</v>
      </c>
      <c r="K81" s="16">
        <v>19</v>
      </c>
      <c r="L81" s="16">
        <v>7</v>
      </c>
      <c r="M81" s="81">
        <v>18.411000000000001</v>
      </c>
      <c r="N81" s="96">
        <v>19</v>
      </c>
      <c r="O81" s="64">
        <v>2530</v>
      </c>
      <c r="P81" s="65">
        <f>Table2245789101123456789101112131415161718192021222324[[#This Row],[PEMBULATAN]]*O81</f>
        <v>48070</v>
      </c>
    </row>
    <row r="82" spans="1:16" ht="25.5" customHeight="1" x14ac:dyDescent="0.2">
      <c r="A82" s="14"/>
      <c r="B82" s="75"/>
      <c r="C82" s="73" t="s">
        <v>2225</v>
      </c>
      <c r="D82" s="78" t="s">
        <v>126</v>
      </c>
      <c r="E82" s="13">
        <v>44538</v>
      </c>
      <c r="F82" s="76" t="s">
        <v>411</v>
      </c>
      <c r="G82" s="13">
        <v>44542</v>
      </c>
      <c r="H82" s="77" t="s">
        <v>1796</v>
      </c>
      <c r="I82" s="16">
        <v>31</v>
      </c>
      <c r="J82" s="16">
        <v>27</v>
      </c>
      <c r="K82" s="16">
        <v>20</v>
      </c>
      <c r="L82" s="16">
        <v>4</v>
      </c>
      <c r="M82" s="81">
        <v>4.1849999999999996</v>
      </c>
      <c r="N82" s="96">
        <v>4.1849999999999996</v>
      </c>
      <c r="O82" s="64">
        <v>2530</v>
      </c>
      <c r="P82" s="65">
        <f>Table2245789101123456789101112131415161718192021222324[[#This Row],[PEMBULATAN]]*O82</f>
        <v>10588.05</v>
      </c>
    </row>
    <row r="83" spans="1:16" ht="25.5" customHeight="1" x14ac:dyDescent="0.2">
      <c r="A83" s="14"/>
      <c r="B83" s="75"/>
      <c r="C83" s="73" t="s">
        <v>2226</v>
      </c>
      <c r="D83" s="78" t="s">
        <v>126</v>
      </c>
      <c r="E83" s="13">
        <v>44538</v>
      </c>
      <c r="F83" s="76" t="s">
        <v>411</v>
      </c>
      <c r="G83" s="13">
        <v>44542</v>
      </c>
      <c r="H83" s="77" t="s">
        <v>1796</v>
      </c>
      <c r="I83" s="16">
        <v>65</v>
      </c>
      <c r="J83" s="16">
        <v>50</v>
      </c>
      <c r="K83" s="16">
        <v>16</v>
      </c>
      <c r="L83" s="16">
        <v>7</v>
      </c>
      <c r="M83" s="81">
        <v>13</v>
      </c>
      <c r="N83" s="96">
        <v>13</v>
      </c>
      <c r="O83" s="64">
        <v>2530</v>
      </c>
      <c r="P83" s="65">
        <f>Table2245789101123456789101112131415161718192021222324[[#This Row],[PEMBULATAN]]*O83</f>
        <v>32890</v>
      </c>
    </row>
    <row r="84" spans="1:16" ht="25.5" customHeight="1" x14ac:dyDescent="0.2">
      <c r="A84" s="14"/>
      <c r="B84" s="75"/>
      <c r="C84" s="73" t="s">
        <v>2227</v>
      </c>
      <c r="D84" s="78" t="s">
        <v>126</v>
      </c>
      <c r="E84" s="13">
        <v>44538</v>
      </c>
      <c r="F84" s="76" t="s">
        <v>411</v>
      </c>
      <c r="G84" s="13">
        <v>44542</v>
      </c>
      <c r="H84" s="77" t="s">
        <v>1796</v>
      </c>
      <c r="I84" s="16">
        <v>72</v>
      </c>
      <c r="J84" s="16">
        <v>41</v>
      </c>
      <c r="K84" s="16">
        <v>45</v>
      </c>
      <c r="L84" s="16">
        <v>12</v>
      </c>
      <c r="M84" s="81">
        <v>33.21</v>
      </c>
      <c r="N84" s="96">
        <v>33.21</v>
      </c>
      <c r="O84" s="64">
        <v>2530</v>
      </c>
      <c r="P84" s="65">
        <f>Table2245789101123456789101112131415161718192021222324[[#This Row],[PEMBULATAN]]*O84</f>
        <v>84021.3</v>
      </c>
    </row>
    <row r="85" spans="1:16" ht="25.5" customHeight="1" x14ac:dyDescent="0.2">
      <c r="A85" s="14"/>
      <c r="B85" s="75"/>
      <c r="C85" s="73" t="s">
        <v>2228</v>
      </c>
      <c r="D85" s="78" t="s">
        <v>126</v>
      </c>
      <c r="E85" s="13">
        <v>44538</v>
      </c>
      <c r="F85" s="76" t="s">
        <v>411</v>
      </c>
      <c r="G85" s="13">
        <v>44542</v>
      </c>
      <c r="H85" s="77" t="s">
        <v>1796</v>
      </c>
      <c r="I85" s="16">
        <v>88</v>
      </c>
      <c r="J85" s="16">
        <v>76</v>
      </c>
      <c r="K85" s="16">
        <v>25</v>
      </c>
      <c r="L85" s="16">
        <v>21</v>
      </c>
      <c r="M85" s="81">
        <v>41.8</v>
      </c>
      <c r="N85" s="96">
        <v>41.8</v>
      </c>
      <c r="O85" s="64">
        <v>2530</v>
      </c>
      <c r="P85" s="65">
        <f>Table2245789101123456789101112131415161718192021222324[[#This Row],[PEMBULATAN]]*O85</f>
        <v>105754</v>
      </c>
    </row>
    <row r="86" spans="1:16" ht="25.5" customHeight="1" x14ac:dyDescent="0.2">
      <c r="A86" s="14"/>
      <c r="B86" s="75"/>
      <c r="C86" s="73" t="s">
        <v>2229</v>
      </c>
      <c r="D86" s="78" t="s">
        <v>126</v>
      </c>
      <c r="E86" s="13">
        <v>44538</v>
      </c>
      <c r="F86" s="76" t="s">
        <v>411</v>
      </c>
      <c r="G86" s="13">
        <v>44542</v>
      </c>
      <c r="H86" s="77" t="s">
        <v>1796</v>
      </c>
      <c r="I86" s="16">
        <v>66</v>
      </c>
      <c r="J86" s="16">
        <v>52</v>
      </c>
      <c r="K86" s="16">
        <v>18</v>
      </c>
      <c r="L86" s="16">
        <v>8</v>
      </c>
      <c r="M86" s="81">
        <v>15.444000000000001</v>
      </c>
      <c r="N86" s="96">
        <v>16</v>
      </c>
      <c r="O86" s="64">
        <v>2530</v>
      </c>
      <c r="P86" s="65">
        <f>Table2245789101123456789101112131415161718192021222324[[#This Row],[PEMBULATAN]]*O86</f>
        <v>40480</v>
      </c>
    </row>
    <row r="87" spans="1:16" ht="25.5" customHeight="1" x14ac:dyDescent="0.2">
      <c r="A87" s="14"/>
      <c r="B87" s="75"/>
      <c r="C87" s="73" t="s">
        <v>2230</v>
      </c>
      <c r="D87" s="78" t="s">
        <v>126</v>
      </c>
      <c r="E87" s="13">
        <v>44538</v>
      </c>
      <c r="F87" s="76" t="s">
        <v>411</v>
      </c>
      <c r="G87" s="13">
        <v>44542</v>
      </c>
      <c r="H87" s="77" t="s">
        <v>1796</v>
      </c>
      <c r="I87" s="16">
        <v>50</v>
      </c>
      <c r="J87" s="16">
        <v>48</v>
      </c>
      <c r="K87" s="16">
        <v>31</v>
      </c>
      <c r="L87" s="16">
        <v>8</v>
      </c>
      <c r="M87" s="81">
        <v>18.600000000000001</v>
      </c>
      <c r="N87" s="96">
        <v>18.600000000000001</v>
      </c>
      <c r="O87" s="64">
        <v>2530</v>
      </c>
      <c r="P87" s="65">
        <f>Table2245789101123456789101112131415161718192021222324[[#This Row],[PEMBULATAN]]*O87</f>
        <v>47058</v>
      </c>
    </row>
    <row r="88" spans="1:16" ht="25.5" customHeight="1" x14ac:dyDescent="0.2">
      <c r="A88" s="14"/>
      <c r="B88" s="75"/>
      <c r="C88" s="73" t="s">
        <v>2231</v>
      </c>
      <c r="D88" s="78" t="s">
        <v>126</v>
      </c>
      <c r="E88" s="13">
        <v>44538</v>
      </c>
      <c r="F88" s="76" t="s">
        <v>411</v>
      </c>
      <c r="G88" s="13">
        <v>44542</v>
      </c>
      <c r="H88" s="77" t="s">
        <v>1796</v>
      </c>
      <c r="I88" s="16">
        <v>71</v>
      </c>
      <c r="J88" s="16">
        <v>52</v>
      </c>
      <c r="K88" s="16">
        <v>3</v>
      </c>
      <c r="L88" s="16">
        <v>2</v>
      </c>
      <c r="M88" s="81">
        <v>2.7690000000000001</v>
      </c>
      <c r="N88" s="96">
        <v>2.7690000000000001</v>
      </c>
      <c r="O88" s="64">
        <v>2530</v>
      </c>
      <c r="P88" s="65">
        <f>Table2245789101123456789101112131415161718192021222324[[#This Row],[PEMBULATAN]]*O88</f>
        <v>7005.5700000000006</v>
      </c>
    </row>
    <row r="89" spans="1:16" ht="25.5" customHeight="1" x14ac:dyDescent="0.2">
      <c r="A89" s="14"/>
      <c r="B89" s="75"/>
      <c r="C89" s="73" t="s">
        <v>2232</v>
      </c>
      <c r="D89" s="78" t="s">
        <v>126</v>
      </c>
      <c r="E89" s="13">
        <v>44538</v>
      </c>
      <c r="F89" s="76" t="s">
        <v>411</v>
      </c>
      <c r="G89" s="13">
        <v>44542</v>
      </c>
      <c r="H89" s="77" t="s">
        <v>1796</v>
      </c>
      <c r="I89" s="16">
        <v>116</v>
      </c>
      <c r="J89" s="16">
        <v>22</v>
      </c>
      <c r="K89" s="16">
        <v>8</v>
      </c>
      <c r="L89" s="16">
        <v>3</v>
      </c>
      <c r="M89" s="81">
        <v>5.1040000000000001</v>
      </c>
      <c r="N89" s="96">
        <v>5.1040000000000001</v>
      </c>
      <c r="O89" s="64">
        <v>2530</v>
      </c>
      <c r="P89" s="65">
        <f>Table2245789101123456789101112131415161718192021222324[[#This Row],[PEMBULATAN]]*O89</f>
        <v>12913.12</v>
      </c>
    </row>
    <row r="90" spans="1:16" ht="25.5" customHeight="1" x14ac:dyDescent="0.2">
      <c r="A90" s="14"/>
      <c r="B90" s="75"/>
      <c r="C90" s="73" t="s">
        <v>2233</v>
      </c>
      <c r="D90" s="78" t="s">
        <v>126</v>
      </c>
      <c r="E90" s="13">
        <v>44538</v>
      </c>
      <c r="F90" s="76" t="s">
        <v>411</v>
      </c>
      <c r="G90" s="13">
        <v>44542</v>
      </c>
      <c r="H90" s="77" t="s">
        <v>1796</v>
      </c>
      <c r="I90" s="16">
        <v>103</v>
      </c>
      <c r="J90" s="16">
        <v>12</v>
      </c>
      <c r="K90" s="16">
        <v>6</v>
      </c>
      <c r="L90" s="16">
        <v>3</v>
      </c>
      <c r="M90" s="81">
        <v>1.8540000000000001</v>
      </c>
      <c r="N90" s="96">
        <v>3</v>
      </c>
      <c r="O90" s="64">
        <v>2530</v>
      </c>
      <c r="P90" s="65">
        <f>Table2245789101123456789101112131415161718192021222324[[#This Row],[PEMBULATAN]]*O90</f>
        <v>7590</v>
      </c>
    </row>
    <row r="91" spans="1:16" ht="25.5" customHeight="1" x14ac:dyDescent="0.2">
      <c r="A91" s="14"/>
      <c r="B91" s="75"/>
      <c r="C91" s="73" t="s">
        <v>2234</v>
      </c>
      <c r="D91" s="78" t="s">
        <v>126</v>
      </c>
      <c r="E91" s="13">
        <v>44538</v>
      </c>
      <c r="F91" s="76" t="s">
        <v>411</v>
      </c>
      <c r="G91" s="13">
        <v>44542</v>
      </c>
      <c r="H91" s="77" t="s">
        <v>1796</v>
      </c>
      <c r="I91" s="16">
        <v>100</v>
      </c>
      <c r="J91" s="16">
        <v>51</v>
      </c>
      <c r="K91" s="16">
        <v>22</v>
      </c>
      <c r="L91" s="16">
        <v>20</v>
      </c>
      <c r="M91" s="81">
        <v>28.05</v>
      </c>
      <c r="N91" s="96">
        <v>28.05</v>
      </c>
      <c r="O91" s="64">
        <v>2530</v>
      </c>
      <c r="P91" s="65">
        <f>Table2245789101123456789101112131415161718192021222324[[#This Row],[PEMBULATAN]]*O91</f>
        <v>70966.5</v>
      </c>
    </row>
    <row r="92" spans="1:16" ht="25.5" customHeight="1" x14ac:dyDescent="0.2">
      <c r="A92" s="14"/>
      <c r="B92" s="75"/>
      <c r="C92" s="73" t="s">
        <v>2235</v>
      </c>
      <c r="D92" s="78" t="s">
        <v>126</v>
      </c>
      <c r="E92" s="13">
        <v>44538</v>
      </c>
      <c r="F92" s="76" t="s">
        <v>411</v>
      </c>
      <c r="G92" s="13">
        <v>44542</v>
      </c>
      <c r="H92" s="77" t="s">
        <v>1796</v>
      </c>
      <c r="I92" s="16">
        <v>51</v>
      </c>
      <c r="J92" s="16">
        <v>31</v>
      </c>
      <c r="K92" s="16">
        <v>26</v>
      </c>
      <c r="L92" s="16">
        <v>2</v>
      </c>
      <c r="M92" s="81">
        <v>10.2765</v>
      </c>
      <c r="N92" s="96">
        <v>10.2765</v>
      </c>
      <c r="O92" s="64">
        <v>2530</v>
      </c>
      <c r="P92" s="65">
        <f>Table2245789101123456789101112131415161718192021222324[[#This Row],[PEMBULATAN]]*O92</f>
        <v>25999.545000000002</v>
      </c>
    </row>
    <row r="93" spans="1:16" ht="25.5" customHeight="1" x14ac:dyDescent="0.2">
      <c r="A93" s="14"/>
      <c r="B93" s="75"/>
      <c r="C93" s="73" t="s">
        <v>2236</v>
      </c>
      <c r="D93" s="78" t="s">
        <v>126</v>
      </c>
      <c r="E93" s="13">
        <v>44538</v>
      </c>
      <c r="F93" s="76" t="s">
        <v>411</v>
      </c>
      <c r="G93" s="13">
        <v>44542</v>
      </c>
      <c r="H93" s="77" t="s">
        <v>1796</v>
      </c>
      <c r="I93" s="16">
        <v>52</v>
      </c>
      <c r="J93" s="16">
        <v>31</v>
      </c>
      <c r="K93" s="16">
        <v>23</v>
      </c>
      <c r="L93" s="16">
        <v>4</v>
      </c>
      <c r="M93" s="81">
        <v>9.2690000000000001</v>
      </c>
      <c r="N93" s="96">
        <v>9.2690000000000001</v>
      </c>
      <c r="O93" s="64">
        <v>2530</v>
      </c>
      <c r="P93" s="65">
        <f>Table2245789101123456789101112131415161718192021222324[[#This Row],[PEMBULATAN]]*O93</f>
        <v>23450.57</v>
      </c>
    </row>
    <row r="94" spans="1:16" ht="25.5" customHeight="1" x14ac:dyDescent="0.2">
      <c r="A94" s="14"/>
      <c r="B94" s="75"/>
      <c r="C94" s="73" t="s">
        <v>2237</v>
      </c>
      <c r="D94" s="78" t="s">
        <v>126</v>
      </c>
      <c r="E94" s="13">
        <v>44538</v>
      </c>
      <c r="F94" s="76" t="s">
        <v>411</v>
      </c>
      <c r="G94" s="13">
        <v>44542</v>
      </c>
      <c r="H94" s="77" t="s">
        <v>1796</v>
      </c>
      <c r="I94" s="16">
        <v>91</v>
      </c>
      <c r="J94" s="16">
        <v>53</v>
      </c>
      <c r="K94" s="16">
        <v>19</v>
      </c>
      <c r="L94" s="16">
        <v>22</v>
      </c>
      <c r="M94" s="81">
        <v>22.90925</v>
      </c>
      <c r="N94" s="96">
        <v>22.90925</v>
      </c>
      <c r="O94" s="64">
        <v>2530</v>
      </c>
      <c r="P94" s="65">
        <f>Table2245789101123456789101112131415161718192021222324[[#This Row],[PEMBULATAN]]*O94</f>
        <v>57960.402500000004</v>
      </c>
    </row>
    <row r="95" spans="1:16" ht="25.5" customHeight="1" x14ac:dyDescent="0.2">
      <c r="A95" s="14"/>
      <c r="B95" s="75"/>
      <c r="C95" s="73" t="s">
        <v>2238</v>
      </c>
      <c r="D95" s="78" t="s">
        <v>126</v>
      </c>
      <c r="E95" s="13">
        <v>44538</v>
      </c>
      <c r="F95" s="76" t="s">
        <v>411</v>
      </c>
      <c r="G95" s="13">
        <v>44542</v>
      </c>
      <c r="H95" s="77" t="s">
        <v>1796</v>
      </c>
      <c r="I95" s="16">
        <v>80</v>
      </c>
      <c r="J95" s="16">
        <v>50</v>
      </c>
      <c r="K95" s="16">
        <v>22</v>
      </c>
      <c r="L95" s="16">
        <v>11</v>
      </c>
      <c r="M95" s="81">
        <v>22</v>
      </c>
      <c r="N95" s="96">
        <v>22</v>
      </c>
      <c r="O95" s="64">
        <v>2530</v>
      </c>
      <c r="P95" s="65">
        <f>Table2245789101123456789101112131415161718192021222324[[#This Row],[PEMBULATAN]]*O95</f>
        <v>55660</v>
      </c>
    </row>
    <row r="96" spans="1:16" ht="25.5" customHeight="1" x14ac:dyDescent="0.2">
      <c r="A96" s="14"/>
      <c r="B96" s="75"/>
      <c r="C96" s="73" t="s">
        <v>2239</v>
      </c>
      <c r="D96" s="78" t="s">
        <v>126</v>
      </c>
      <c r="E96" s="13">
        <v>44538</v>
      </c>
      <c r="F96" s="76" t="s">
        <v>411</v>
      </c>
      <c r="G96" s="13">
        <v>44542</v>
      </c>
      <c r="H96" s="77" t="s">
        <v>1796</v>
      </c>
      <c r="I96" s="16">
        <v>100</v>
      </c>
      <c r="J96" s="16">
        <v>54</v>
      </c>
      <c r="K96" s="16">
        <v>23</v>
      </c>
      <c r="L96" s="16">
        <v>33</v>
      </c>
      <c r="M96" s="81">
        <v>31.05</v>
      </c>
      <c r="N96" s="96">
        <v>33</v>
      </c>
      <c r="O96" s="64">
        <v>2530</v>
      </c>
      <c r="P96" s="65">
        <f>Table2245789101123456789101112131415161718192021222324[[#This Row],[PEMBULATAN]]*O96</f>
        <v>83490</v>
      </c>
    </row>
    <row r="97" spans="1:16" ht="25.5" customHeight="1" x14ac:dyDescent="0.2">
      <c r="A97" s="14"/>
      <c r="B97" s="75"/>
      <c r="C97" s="73" t="s">
        <v>2240</v>
      </c>
      <c r="D97" s="78" t="s">
        <v>126</v>
      </c>
      <c r="E97" s="13">
        <v>44538</v>
      </c>
      <c r="F97" s="76" t="s">
        <v>411</v>
      </c>
      <c r="G97" s="13">
        <v>44542</v>
      </c>
      <c r="H97" s="77" t="s">
        <v>1796</v>
      </c>
      <c r="I97" s="16">
        <v>95</v>
      </c>
      <c r="J97" s="16">
        <v>55</v>
      </c>
      <c r="K97" s="16">
        <v>22</v>
      </c>
      <c r="L97" s="16">
        <v>21</v>
      </c>
      <c r="M97" s="81">
        <v>28.737500000000001</v>
      </c>
      <c r="N97" s="96">
        <v>28.737500000000001</v>
      </c>
      <c r="O97" s="64">
        <v>2530</v>
      </c>
      <c r="P97" s="65">
        <f>Table2245789101123456789101112131415161718192021222324[[#This Row],[PEMBULATAN]]*O97</f>
        <v>72705.875</v>
      </c>
    </row>
    <row r="98" spans="1:16" ht="25.5" customHeight="1" x14ac:dyDescent="0.2">
      <c r="A98" s="14"/>
      <c r="B98" s="75"/>
      <c r="C98" s="73" t="s">
        <v>2241</v>
      </c>
      <c r="D98" s="78" t="s">
        <v>126</v>
      </c>
      <c r="E98" s="13">
        <v>44538</v>
      </c>
      <c r="F98" s="76" t="s">
        <v>411</v>
      </c>
      <c r="G98" s="13">
        <v>44542</v>
      </c>
      <c r="H98" s="77" t="s">
        <v>1796</v>
      </c>
      <c r="I98" s="16">
        <v>97</v>
      </c>
      <c r="J98" s="16">
        <v>38</v>
      </c>
      <c r="K98" s="16">
        <v>26</v>
      </c>
      <c r="L98" s="16">
        <v>14</v>
      </c>
      <c r="M98" s="81">
        <v>23.959</v>
      </c>
      <c r="N98" s="96">
        <v>23.959</v>
      </c>
      <c r="O98" s="64">
        <v>2530</v>
      </c>
      <c r="P98" s="65">
        <f>Table2245789101123456789101112131415161718192021222324[[#This Row],[PEMBULATAN]]*O98</f>
        <v>60616.27</v>
      </c>
    </row>
    <row r="99" spans="1:16" ht="25.5" customHeight="1" x14ac:dyDescent="0.2">
      <c r="A99" s="14"/>
      <c r="B99" s="75"/>
      <c r="C99" s="73" t="s">
        <v>2242</v>
      </c>
      <c r="D99" s="78" t="s">
        <v>126</v>
      </c>
      <c r="E99" s="13">
        <v>44538</v>
      </c>
      <c r="F99" s="76" t="s">
        <v>411</v>
      </c>
      <c r="G99" s="13">
        <v>44542</v>
      </c>
      <c r="H99" s="77" t="s">
        <v>1796</v>
      </c>
      <c r="I99" s="16">
        <v>96</v>
      </c>
      <c r="J99" s="16">
        <v>38</v>
      </c>
      <c r="K99" s="16">
        <v>31</v>
      </c>
      <c r="L99" s="16">
        <v>14</v>
      </c>
      <c r="M99" s="81">
        <v>28.271999999999998</v>
      </c>
      <c r="N99" s="96">
        <v>28.271999999999998</v>
      </c>
      <c r="O99" s="64">
        <v>2530</v>
      </c>
      <c r="P99" s="65">
        <f>Table2245789101123456789101112131415161718192021222324[[#This Row],[PEMBULATAN]]*O99</f>
        <v>71528.159999999989</v>
      </c>
    </row>
    <row r="100" spans="1:16" ht="25.5" customHeight="1" x14ac:dyDescent="0.2">
      <c r="A100" s="14"/>
      <c r="B100" s="75"/>
      <c r="C100" s="73" t="s">
        <v>2243</v>
      </c>
      <c r="D100" s="78" t="s">
        <v>126</v>
      </c>
      <c r="E100" s="13">
        <v>44538</v>
      </c>
      <c r="F100" s="76" t="s">
        <v>411</v>
      </c>
      <c r="G100" s="13">
        <v>44542</v>
      </c>
      <c r="H100" s="77" t="s">
        <v>1796</v>
      </c>
      <c r="I100" s="16">
        <v>100</v>
      </c>
      <c r="J100" s="16">
        <v>52</v>
      </c>
      <c r="K100" s="16">
        <v>16</v>
      </c>
      <c r="L100" s="16">
        <v>13</v>
      </c>
      <c r="M100" s="81">
        <v>20.8</v>
      </c>
      <c r="N100" s="96">
        <v>20.8</v>
      </c>
      <c r="O100" s="64">
        <v>2530</v>
      </c>
      <c r="P100" s="65">
        <f>Table2245789101123456789101112131415161718192021222324[[#This Row],[PEMBULATAN]]*O100</f>
        <v>52624</v>
      </c>
    </row>
    <row r="101" spans="1:16" ht="25.5" customHeight="1" x14ac:dyDescent="0.2">
      <c r="A101" s="14"/>
      <c r="B101" s="75"/>
      <c r="C101" s="73" t="s">
        <v>2244</v>
      </c>
      <c r="D101" s="78" t="s">
        <v>126</v>
      </c>
      <c r="E101" s="13">
        <v>44538</v>
      </c>
      <c r="F101" s="76" t="s">
        <v>411</v>
      </c>
      <c r="G101" s="13">
        <v>44542</v>
      </c>
      <c r="H101" s="77" t="s">
        <v>1796</v>
      </c>
      <c r="I101" s="16">
        <v>71</v>
      </c>
      <c r="J101" s="16">
        <v>55</v>
      </c>
      <c r="K101" s="16">
        <v>17</v>
      </c>
      <c r="L101" s="16">
        <v>8</v>
      </c>
      <c r="M101" s="81">
        <v>16.596250000000001</v>
      </c>
      <c r="N101" s="96">
        <v>16.596250000000001</v>
      </c>
      <c r="O101" s="64">
        <v>2530</v>
      </c>
      <c r="P101" s="65">
        <f>Table2245789101123456789101112131415161718192021222324[[#This Row],[PEMBULATAN]]*O101</f>
        <v>41988.512500000004</v>
      </c>
    </row>
    <row r="102" spans="1:16" ht="25.5" customHeight="1" x14ac:dyDescent="0.2">
      <c r="A102" s="14"/>
      <c r="B102" s="75"/>
      <c r="C102" s="73" t="s">
        <v>2245</v>
      </c>
      <c r="D102" s="78" t="s">
        <v>126</v>
      </c>
      <c r="E102" s="13">
        <v>44538</v>
      </c>
      <c r="F102" s="76" t="s">
        <v>411</v>
      </c>
      <c r="G102" s="13">
        <v>44542</v>
      </c>
      <c r="H102" s="77" t="s">
        <v>1796</v>
      </c>
      <c r="I102" s="16">
        <v>72</v>
      </c>
      <c r="J102" s="16">
        <v>52</v>
      </c>
      <c r="K102" s="16">
        <v>18</v>
      </c>
      <c r="L102" s="16">
        <v>6</v>
      </c>
      <c r="M102" s="81">
        <v>16.847999999999999</v>
      </c>
      <c r="N102" s="96">
        <v>16.847999999999999</v>
      </c>
      <c r="O102" s="64">
        <v>2530</v>
      </c>
      <c r="P102" s="65">
        <f>Table2245789101123456789101112131415161718192021222324[[#This Row],[PEMBULATAN]]*O102</f>
        <v>42625.439999999995</v>
      </c>
    </row>
    <row r="103" spans="1:16" ht="25.5" customHeight="1" x14ac:dyDescent="0.2">
      <c r="A103" s="14"/>
      <c r="B103" s="75"/>
      <c r="C103" s="73" t="s">
        <v>2246</v>
      </c>
      <c r="D103" s="78" t="s">
        <v>126</v>
      </c>
      <c r="E103" s="13">
        <v>44538</v>
      </c>
      <c r="F103" s="76" t="s">
        <v>411</v>
      </c>
      <c r="G103" s="13">
        <v>44542</v>
      </c>
      <c r="H103" s="77" t="s">
        <v>1796</v>
      </c>
      <c r="I103" s="16">
        <v>41</v>
      </c>
      <c r="J103" s="16">
        <v>31</v>
      </c>
      <c r="K103" s="16">
        <v>16</v>
      </c>
      <c r="L103" s="16">
        <v>3</v>
      </c>
      <c r="M103" s="81">
        <v>5.0839999999999996</v>
      </c>
      <c r="N103" s="96">
        <v>5.0839999999999996</v>
      </c>
      <c r="O103" s="64">
        <v>2530</v>
      </c>
      <c r="P103" s="65">
        <f>Table2245789101123456789101112131415161718192021222324[[#This Row],[PEMBULATAN]]*O103</f>
        <v>12862.519999999999</v>
      </c>
    </row>
    <row r="104" spans="1:16" ht="25.5" customHeight="1" x14ac:dyDescent="0.2">
      <c r="A104" s="14"/>
      <c r="B104" s="75"/>
      <c r="C104" s="73" t="s">
        <v>2247</v>
      </c>
      <c r="D104" s="78" t="s">
        <v>126</v>
      </c>
      <c r="E104" s="13">
        <v>44538</v>
      </c>
      <c r="F104" s="76" t="s">
        <v>411</v>
      </c>
      <c r="G104" s="13">
        <v>44542</v>
      </c>
      <c r="H104" s="77" t="s">
        <v>1796</v>
      </c>
      <c r="I104" s="16">
        <v>98</v>
      </c>
      <c r="J104" s="16">
        <v>52</v>
      </c>
      <c r="K104" s="16">
        <v>31</v>
      </c>
      <c r="L104" s="16">
        <v>20</v>
      </c>
      <c r="M104" s="81">
        <v>39.494</v>
      </c>
      <c r="N104" s="96">
        <v>40</v>
      </c>
      <c r="O104" s="64">
        <v>2530</v>
      </c>
      <c r="P104" s="65">
        <f>Table2245789101123456789101112131415161718192021222324[[#This Row],[PEMBULATAN]]*O104</f>
        <v>101200</v>
      </c>
    </row>
    <row r="105" spans="1:16" ht="25.5" customHeight="1" x14ac:dyDescent="0.2">
      <c r="A105" s="14"/>
      <c r="B105" s="75"/>
      <c r="C105" s="73" t="s">
        <v>2248</v>
      </c>
      <c r="D105" s="78" t="s">
        <v>126</v>
      </c>
      <c r="E105" s="13">
        <v>44538</v>
      </c>
      <c r="F105" s="76" t="s">
        <v>411</v>
      </c>
      <c r="G105" s="13">
        <v>44542</v>
      </c>
      <c r="H105" s="77" t="s">
        <v>1796</v>
      </c>
      <c r="I105" s="16">
        <v>72</v>
      </c>
      <c r="J105" s="16">
        <v>60</v>
      </c>
      <c r="K105" s="16">
        <v>18</v>
      </c>
      <c r="L105" s="16">
        <v>14</v>
      </c>
      <c r="M105" s="81">
        <v>19.440000000000001</v>
      </c>
      <c r="N105" s="96">
        <v>20</v>
      </c>
      <c r="O105" s="64">
        <v>2530</v>
      </c>
      <c r="P105" s="65">
        <f>Table2245789101123456789101112131415161718192021222324[[#This Row],[PEMBULATAN]]*O105</f>
        <v>50600</v>
      </c>
    </row>
    <row r="106" spans="1:16" ht="25.5" customHeight="1" x14ac:dyDescent="0.2">
      <c r="A106" s="14"/>
      <c r="B106" s="75"/>
      <c r="C106" s="73" t="s">
        <v>2249</v>
      </c>
      <c r="D106" s="78" t="s">
        <v>126</v>
      </c>
      <c r="E106" s="13">
        <v>44538</v>
      </c>
      <c r="F106" s="76" t="s">
        <v>411</v>
      </c>
      <c r="G106" s="13">
        <v>44542</v>
      </c>
      <c r="H106" s="77" t="s">
        <v>1796</v>
      </c>
      <c r="I106" s="16">
        <v>85</v>
      </c>
      <c r="J106" s="16">
        <v>56</v>
      </c>
      <c r="K106" s="16">
        <v>17</v>
      </c>
      <c r="L106" s="16">
        <v>9</v>
      </c>
      <c r="M106" s="81">
        <v>20.23</v>
      </c>
      <c r="N106" s="96">
        <v>20.23</v>
      </c>
      <c r="O106" s="64">
        <v>2530</v>
      </c>
      <c r="P106" s="65">
        <f>Table2245789101123456789101112131415161718192021222324[[#This Row],[PEMBULATAN]]*O106</f>
        <v>51181.9</v>
      </c>
    </row>
    <row r="107" spans="1:16" ht="25.5" customHeight="1" x14ac:dyDescent="0.2">
      <c r="A107" s="14"/>
      <c r="B107" s="75"/>
      <c r="C107" s="73" t="s">
        <v>2250</v>
      </c>
      <c r="D107" s="78" t="s">
        <v>126</v>
      </c>
      <c r="E107" s="13">
        <v>44538</v>
      </c>
      <c r="F107" s="76" t="s">
        <v>411</v>
      </c>
      <c r="G107" s="13">
        <v>44542</v>
      </c>
      <c r="H107" s="77" t="s">
        <v>1796</v>
      </c>
      <c r="I107" s="16">
        <v>21</v>
      </c>
      <c r="J107" s="16">
        <v>15</v>
      </c>
      <c r="K107" s="16">
        <v>4</v>
      </c>
      <c r="L107" s="16">
        <v>1</v>
      </c>
      <c r="M107" s="81">
        <v>0.315</v>
      </c>
      <c r="N107" s="96">
        <v>2</v>
      </c>
      <c r="O107" s="64">
        <v>2530</v>
      </c>
      <c r="P107" s="65">
        <f>Table2245789101123456789101112131415161718192021222324[[#This Row],[PEMBULATAN]]*O107</f>
        <v>5060</v>
      </c>
    </row>
    <row r="108" spans="1:16" ht="25.5" customHeight="1" x14ac:dyDescent="0.2">
      <c r="A108" s="14"/>
      <c r="B108" s="75"/>
      <c r="C108" s="73" t="s">
        <v>2251</v>
      </c>
      <c r="D108" s="78" t="s">
        <v>126</v>
      </c>
      <c r="E108" s="13">
        <v>44538</v>
      </c>
      <c r="F108" s="76" t="s">
        <v>411</v>
      </c>
      <c r="G108" s="13">
        <v>44542</v>
      </c>
      <c r="H108" s="77" t="s">
        <v>1796</v>
      </c>
      <c r="I108" s="16">
        <v>76</v>
      </c>
      <c r="J108" s="16">
        <v>52</v>
      </c>
      <c r="K108" s="16">
        <v>28</v>
      </c>
      <c r="L108" s="16">
        <v>12</v>
      </c>
      <c r="M108" s="81">
        <v>27.664000000000001</v>
      </c>
      <c r="N108" s="96">
        <v>27.664000000000001</v>
      </c>
      <c r="O108" s="64">
        <v>2530</v>
      </c>
      <c r="P108" s="65">
        <f>Table2245789101123456789101112131415161718192021222324[[#This Row],[PEMBULATAN]]*O108</f>
        <v>69989.919999999998</v>
      </c>
    </row>
    <row r="109" spans="1:16" ht="25.5" customHeight="1" x14ac:dyDescent="0.2">
      <c r="A109" s="14"/>
      <c r="B109" s="75"/>
      <c r="C109" s="73" t="s">
        <v>2252</v>
      </c>
      <c r="D109" s="78" t="s">
        <v>126</v>
      </c>
      <c r="E109" s="13">
        <v>44538</v>
      </c>
      <c r="F109" s="76" t="s">
        <v>411</v>
      </c>
      <c r="G109" s="13">
        <v>44542</v>
      </c>
      <c r="H109" s="77" t="s">
        <v>1796</v>
      </c>
      <c r="I109" s="16">
        <v>56</v>
      </c>
      <c r="J109" s="16">
        <v>42</v>
      </c>
      <c r="K109" s="16">
        <v>15</v>
      </c>
      <c r="L109" s="16">
        <v>3</v>
      </c>
      <c r="M109" s="81">
        <v>8.82</v>
      </c>
      <c r="N109" s="96">
        <v>8.82</v>
      </c>
      <c r="O109" s="64">
        <v>2530</v>
      </c>
      <c r="P109" s="65">
        <f>Table2245789101123456789101112131415161718192021222324[[#This Row],[PEMBULATAN]]*O109</f>
        <v>22314.600000000002</v>
      </c>
    </row>
    <row r="110" spans="1:16" ht="25.5" customHeight="1" x14ac:dyDescent="0.2">
      <c r="A110" s="14"/>
      <c r="B110" s="75"/>
      <c r="C110" s="73" t="s">
        <v>2253</v>
      </c>
      <c r="D110" s="78" t="s">
        <v>126</v>
      </c>
      <c r="E110" s="13">
        <v>44538</v>
      </c>
      <c r="F110" s="76" t="s">
        <v>411</v>
      </c>
      <c r="G110" s="13">
        <v>44542</v>
      </c>
      <c r="H110" s="77" t="s">
        <v>1796</v>
      </c>
      <c r="I110" s="16">
        <v>92</v>
      </c>
      <c r="J110" s="16">
        <v>58</v>
      </c>
      <c r="K110" s="16">
        <v>28</v>
      </c>
      <c r="L110" s="16">
        <v>28</v>
      </c>
      <c r="M110" s="81">
        <v>37.351999999999997</v>
      </c>
      <c r="N110" s="96">
        <v>38</v>
      </c>
      <c r="O110" s="64">
        <v>2530</v>
      </c>
      <c r="P110" s="65">
        <f>Table2245789101123456789101112131415161718192021222324[[#This Row],[PEMBULATAN]]*O110</f>
        <v>96140</v>
      </c>
    </row>
    <row r="111" spans="1:16" ht="25.5" customHeight="1" x14ac:dyDescent="0.2">
      <c r="A111" s="14"/>
      <c r="B111" s="75"/>
      <c r="C111" s="73" t="s">
        <v>2254</v>
      </c>
      <c r="D111" s="78" t="s">
        <v>126</v>
      </c>
      <c r="E111" s="13">
        <v>44538</v>
      </c>
      <c r="F111" s="76" t="s">
        <v>411</v>
      </c>
      <c r="G111" s="13">
        <v>44542</v>
      </c>
      <c r="H111" s="77" t="s">
        <v>1796</v>
      </c>
      <c r="I111" s="16">
        <v>71</v>
      </c>
      <c r="J111" s="16">
        <v>50</v>
      </c>
      <c r="K111" s="16">
        <v>26</v>
      </c>
      <c r="L111" s="16">
        <v>10</v>
      </c>
      <c r="M111" s="81">
        <v>23.074999999999999</v>
      </c>
      <c r="N111" s="96">
        <v>23.074999999999999</v>
      </c>
      <c r="O111" s="64">
        <v>2530</v>
      </c>
      <c r="P111" s="65">
        <f>Table2245789101123456789101112131415161718192021222324[[#This Row],[PEMBULATAN]]*O111</f>
        <v>58379.75</v>
      </c>
    </row>
    <row r="112" spans="1:16" ht="25.5" customHeight="1" x14ac:dyDescent="0.2">
      <c r="A112" s="14"/>
      <c r="B112" s="75"/>
      <c r="C112" s="73" t="s">
        <v>2255</v>
      </c>
      <c r="D112" s="78" t="s">
        <v>126</v>
      </c>
      <c r="E112" s="13">
        <v>44538</v>
      </c>
      <c r="F112" s="76" t="s">
        <v>411</v>
      </c>
      <c r="G112" s="13">
        <v>44542</v>
      </c>
      <c r="H112" s="77" t="s">
        <v>1796</v>
      </c>
      <c r="I112" s="16">
        <v>93</v>
      </c>
      <c r="J112" s="16">
        <v>53</v>
      </c>
      <c r="K112" s="16">
        <v>26</v>
      </c>
      <c r="L112" s="16">
        <v>31</v>
      </c>
      <c r="M112" s="81">
        <v>32.038499999999999</v>
      </c>
      <c r="N112" s="96">
        <v>32.038499999999999</v>
      </c>
      <c r="O112" s="64">
        <v>2530</v>
      </c>
      <c r="P112" s="65">
        <f>Table2245789101123456789101112131415161718192021222324[[#This Row],[PEMBULATAN]]*O112</f>
        <v>81057.404999999999</v>
      </c>
    </row>
    <row r="113" spans="1:16" ht="25.5" customHeight="1" x14ac:dyDescent="0.2">
      <c r="A113" s="14"/>
      <c r="B113" s="75"/>
      <c r="C113" s="73" t="s">
        <v>2256</v>
      </c>
      <c r="D113" s="78" t="s">
        <v>126</v>
      </c>
      <c r="E113" s="13">
        <v>44538</v>
      </c>
      <c r="F113" s="76" t="s">
        <v>411</v>
      </c>
      <c r="G113" s="13">
        <v>44542</v>
      </c>
      <c r="H113" s="77" t="s">
        <v>1796</v>
      </c>
      <c r="I113" s="16">
        <v>89</v>
      </c>
      <c r="J113" s="16">
        <v>57</v>
      </c>
      <c r="K113" s="16">
        <v>21</v>
      </c>
      <c r="L113" s="16">
        <v>22</v>
      </c>
      <c r="M113" s="81">
        <v>26.63325</v>
      </c>
      <c r="N113" s="96">
        <v>26.63325</v>
      </c>
      <c r="O113" s="64">
        <v>2530</v>
      </c>
      <c r="P113" s="65">
        <f>Table2245789101123456789101112131415161718192021222324[[#This Row],[PEMBULATAN]]*O113</f>
        <v>67382.122499999998</v>
      </c>
    </row>
    <row r="114" spans="1:16" ht="25.5" customHeight="1" x14ac:dyDescent="0.2">
      <c r="A114" s="14"/>
      <c r="B114" s="75"/>
      <c r="C114" s="73" t="s">
        <v>2257</v>
      </c>
      <c r="D114" s="78" t="s">
        <v>126</v>
      </c>
      <c r="E114" s="13">
        <v>44538</v>
      </c>
      <c r="F114" s="76" t="s">
        <v>411</v>
      </c>
      <c r="G114" s="13">
        <v>44542</v>
      </c>
      <c r="H114" s="77" t="s">
        <v>1796</v>
      </c>
      <c r="I114" s="16">
        <v>70</v>
      </c>
      <c r="J114" s="16">
        <v>56</v>
      </c>
      <c r="K114" s="16">
        <v>18</v>
      </c>
      <c r="L114" s="16">
        <v>13</v>
      </c>
      <c r="M114" s="81">
        <v>17.64</v>
      </c>
      <c r="N114" s="96">
        <v>17.64</v>
      </c>
      <c r="O114" s="64">
        <v>2530</v>
      </c>
      <c r="P114" s="65">
        <f>Table2245789101123456789101112131415161718192021222324[[#This Row],[PEMBULATAN]]*O114</f>
        <v>44629.200000000004</v>
      </c>
    </row>
    <row r="115" spans="1:16" ht="25.5" customHeight="1" x14ac:dyDescent="0.2">
      <c r="A115" s="14"/>
      <c r="B115" s="75"/>
      <c r="C115" s="73" t="s">
        <v>2258</v>
      </c>
      <c r="D115" s="78" t="s">
        <v>126</v>
      </c>
      <c r="E115" s="13">
        <v>44538</v>
      </c>
      <c r="F115" s="76" t="s">
        <v>411</v>
      </c>
      <c r="G115" s="13">
        <v>44542</v>
      </c>
      <c r="H115" s="77" t="s">
        <v>1796</v>
      </c>
      <c r="I115" s="16">
        <v>80</v>
      </c>
      <c r="J115" s="16">
        <v>42</v>
      </c>
      <c r="K115" s="16">
        <v>20</v>
      </c>
      <c r="L115" s="16">
        <v>13</v>
      </c>
      <c r="M115" s="81">
        <v>16.8</v>
      </c>
      <c r="N115" s="96">
        <v>16.8</v>
      </c>
      <c r="O115" s="64">
        <v>2530</v>
      </c>
      <c r="P115" s="65">
        <f>Table2245789101123456789101112131415161718192021222324[[#This Row],[PEMBULATAN]]*O115</f>
        <v>42504</v>
      </c>
    </row>
    <row r="116" spans="1:16" ht="25.5" customHeight="1" x14ac:dyDescent="0.2">
      <c r="A116" s="14"/>
      <c r="B116" s="75"/>
      <c r="C116" s="73" t="s">
        <v>2259</v>
      </c>
      <c r="D116" s="78" t="s">
        <v>126</v>
      </c>
      <c r="E116" s="13">
        <v>44538</v>
      </c>
      <c r="F116" s="76" t="s">
        <v>411</v>
      </c>
      <c r="G116" s="13">
        <v>44542</v>
      </c>
      <c r="H116" s="77" t="s">
        <v>1796</v>
      </c>
      <c r="I116" s="16">
        <v>75</v>
      </c>
      <c r="J116" s="16">
        <v>54</v>
      </c>
      <c r="K116" s="16">
        <v>23</v>
      </c>
      <c r="L116" s="16">
        <v>8</v>
      </c>
      <c r="M116" s="81">
        <v>23.287500000000001</v>
      </c>
      <c r="N116" s="96">
        <v>23.287500000000001</v>
      </c>
      <c r="O116" s="64">
        <v>2530</v>
      </c>
      <c r="P116" s="65">
        <f>Table2245789101123456789101112131415161718192021222324[[#This Row],[PEMBULATAN]]*O116</f>
        <v>58917.375</v>
      </c>
    </row>
    <row r="117" spans="1:16" ht="25.5" customHeight="1" x14ac:dyDescent="0.2">
      <c r="A117" s="14"/>
      <c r="B117" s="75"/>
      <c r="C117" s="73" t="s">
        <v>2260</v>
      </c>
      <c r="D117" s="78" t="s">
        <v>126</v>
      </c>
      <c r="E117" s="13">
        <v>44538</v>
      </c>
      <c r="F117" s="76" t="s">
        <v>411</v>
      </c>
      <c r="G117" s="13">
        <v>44542</v>
      </c>
      <c r="H117" s="77" t="s">
        <v>1796</v>
      </c>
      <c r="I117" s="16">
        <v>88</v>
      </c>
      <c r="J117" s="16">
        <v>60</v>
      </c>
      <c r="K117" s="16">
        <v>23</v>
      </c>
      <c r="L117" s="16">
        <v>18</v>
      </c>
      <c r="M117" s="81">
        <v>30.36</v>
      </c>
      <c r="N117" s="96">
        <v>31</v>
      </c>
      <c r="O117" s="64">
        <v>2530</v>
      </c>
      <c r="P117" s="65">
        <f>Table2245789101123456789101112131415161718192021222324[[#This Row],[PEMBULATAN]]*O117</f>
        <v>78430</v>
      </c>
    </row>
    <row r="118" spans="1:16" ht="25.5" customHeight="1" x14ac:dyDescent="0.2">
      <c r="A118" s="14"/>
      <c r="B118" s="75"/>
      <c r="C118" s="73" t="s">
        <v>2261</v>
      </c>
      <c r="D118" s="78" t="s">
        <v>126</v>
      </c>
      <c r="E118" s="13">
        <v>44538</v>
      </c>
      <c r="F118" s="76" t="s">
        <v>411</v>
      </c>
      <c r="G118" s="13">
        <v>44542</v>
      </c>
      <c r="H118" s="77" t="s">
        <v>1796</v>
      </c>
      <c r="I118" s="16">
        <v>103</v>
      </c>
      <c r="J118" s="16">
        <v>58</v>
      </c>
      <c r="K118" s="16">
        <v>26</v>
      </c>
      <c r="L118" s="16">
        <v>12</v>
      </c>
      <c r="M118" s="81">
        <v>38.831000000000003</v>
      </c>
      <c r="N118" s="96">
        <v>38.831000000000003</v>
      </c>
      <c r="O118" s="64">
        <v>2530</v>
      </c>
      <c r="P118" s="65">
        <f>Table2245789101123456789101112131415161718192021222324[[#This Row],[PEMBULATAN]]*O118</f>
        <v>98242.430000000008</v>
      </c>
    </row>
    <row r="119" spans="1:16" ht="25.5" customHeight="1" x14ac:dyDescent="0.2">
      <c r="A119" s="14"/>
      <c r="B119" s="75"/>
      <c r="C119" s="73" t="s">
        <v>2262</v>
      </c>
      <c r="D119" s="78" t="s">
        <v>126</v>
      </c>
      <c r="E119" s="13">
        <v>44538</v>
      </c>
      <c r="F119" s="76" t="s">
        <v>411</v>
      </c>
      <c r="G119" s="13">
        <v>44542</v>
      </c>
      <c r="H119" s="77" t="s">
        <v>1796</v>
      </c>
      <c r="I119" s="16">
        <v>101</v>
      </c>
      <c r="J119" s="16">
        <v>55</v>
      </c>
      <c r="K119" s="16">
        <v>32</v>
      </c>
      <c r="L119" s="16">
        <v>39</v>
      </c>
      <c r="M119" s="81">
        <v>44.44</v>
      </c>
      <c r="N119" s="96">
        <v>45</v>
      </c>
      <c r="O119" s="64">
        <v>2530</v>
      </c>
      <c r="P119" s="65">
        <f>Table2245789101123456789101112131415161718192021222324[[#This Row],[PEMBULATAN]]*O119</f>
        <v>113850</v>
      </c>
    </row>
    <row r="120" spans="1:16" ht="25.5" customHeight="1" x14ac:dyDescent="0.2">
      <c r="A120" s="14"/>
      <c r="B120" s="75"/>
      <c r="C120" s="73" t="s">
        <v>2263</v>
      </c>
      <c r="D120" s="78" t="s">
        <v>126</v>
      </c>
      <c r="E120" s="13">
        <v>44538</v>
      </c>
      <c r="F120" s="76" t="s">
        <v>411</v>
      </c>
      <c r="G120" s="13">
        <v>44542</v>
      </c>
      <c r="H120" s="77" t="s">
        <v>1796</v>
      </c>
      <c r="I120" s="16">
        <v>81</v>
      </c>
      <c r="J120" s="16">
        <v>54</v>
      </c>
      <c r="K120" s="16">
        <v>15</v>
      </c>
      <c r="L120" s="16">
        <v>9</v>
      </c>
      <c r="M120" s="81">
        <v>16.4025</v>
      </c>
      <c r="N120" s="96">
        <v>17</v>
      </c>
      <c r="O120" s="64">
        <v>2530</v>
      </c>
      <c r="P120" s="65">
        <f>Table2245789101123456789101112131415161718192021222324[[#This Row],[PEMBULATAN]]*O120</f>
        <v>43010</v>
      </c>
    </row>
    <row r="121" spans="1:16" ht="25.5" customHeight="1" x14ac:dyDescent="0.2">
      <c r="A121" s="14"/>
      <c r="B121" s="75"/>
      <c r="C121" s="73" t="s">
        <v>2264</v>
      </c>
      <c r="D121" s="78" t="s">
        <v>126</v>
      </c>
      <c r="E121" s="13">
        <v>44538</v>
      </c>
      <c r="F121" s="76" t="s">
        <v>411</v>
      </c>
      <c r="G121" s="13">
        <v>44542</v>
      </c>
      <c r="H121" s="77" t="s">
        <v>1796</v>
      </c>
      <c r="I121" s="16">
        <v>64</v>
      </c>
      <c r="J121" s="16">
        <v>45</v>
      </c>
      <c r="K121" s="16">
        <v>28</v>
      </c>
      <c r="L121" s="16">
        <v>11</v>
      </c>
      <c r="M121" s="81">
        <v>20.16</v>
      </c>
      <c r="N121" s="96">
        <v>20.16</v>
      </c>
      <c r="O121" s="64">
        <v>2530</v>
      </c>
      <c r="P121" s="65">
        <f>Table2245789101123456789101112131415161718192021222324[[#This Row],[PEMBULATAN]]*O121</f>
        <v>51004.800000000003</v>
      </c>
    </row>
    <row r="122" spans="1:16" ht="25.5" customHeight="1" x14ac:dyDescent="0.2">
      <c r="A122" s="14"/>
      <c r="B122" s="75"/>
      <c r="C122" s="73" t="s">
        <v>2265</v>
      </c>
      <c r="D122" s="78" t="s">
        <v>126</v>
      </c>
      <c r="E122" s="13">
        <v>44538</v>
      </c>
      <c r="F122" s="76" t="s">
        <v>411</v>
      </c>
      <c r="G122" s="13">
        <v>44542</v>
      </c>
      <c r="H122" s="77" t="s">
        <v>1796</v>
      </c>
      <c r="I122" s="16">
        <v>95</v>
      </c>
      <c r="J122" s="16">
        <v>58</v>
      </c>
      <c r="K122" s="16">
        <v>34</v>
      </c>
      <c r="L122" s="16">
        <v>22</v>
      </c>
      <c r="M122" s="81">
        <v>46.835000000000001</v>
      </c>
      <c r="N122" s="96">
        <v>46.835000000000001</v>
      </c>
      <c r="O122" s="64">
        <v>2530</v>
      </c>
      <c r="P122" s="65">
        <f>Table2245789101123456789101112131415161718192021222324[[#This Row],[PEMBULATAN]]*O122</f>
        <v>118492.55</v>
      </c>
    </row>
    <row r="123" spans="1:16" ht="25.5" customHeight="1" x14ac:dyDescent="0.2">
      <c r="A123" s="14"/>
      <c r="B123" s="75"/>
      <c r="C123" s="73" t="s">
        <v>2266</v>
      </c>
      <c r="D123" s="78" t="s">
        <v>126</v>
      </c>
      <c r="E123" s="13">
        <v>44538</v>
      </c>
      <c r="F123" s="76" t="s">
        <v>411</v>
      </c>
      <c r="G123" s="13">
        <v>44542</v>
      </c>
      <c r="H123" s="77" t="s">
        <v>1796</v>
      </c>
      <c r="I123" s="16">
        <v>51</v>
      </c>
      <c r="J123" s="16">
        <v>32</v>
      </c>
      <c r="K123" s="16">
        <v>16</v>
      </c>
      <c r="L123" s="16">
        <v>4</v>
      </c>
      <c r="M123" s="81">
        <v>6.5279999999999996</v>
      </c>
      <c r="N123" s="96">
        <v>6.5279999999999996</v>
      </c>
      <c r="O123" s="64">
        <v>2530</v>
      </c>
      <c r="P123" s="65">
        <f>Table2245789101123456789101112131415161718192021222324[[#This Row],[PEMBULATAN]]*O123</f>
        <v>16515.84</v>
      </c>
    </row>
    <row r="124" spans="1:16" ht="25.5" customHeight="1" x14ac:dyDescent="0.2">
      <c r="A124" s="14"/>
      <c r="B124" s="75"/>
      <c r="C124" s="73" t="s">
        <v>2267</v>
      </c>
      <c r="D124" s="78" t="s">
        <v>126</v>
      </c>
      <c r="E124" s="13">
        <v>44538</v>
      </c>
      <c r="F124" s="76" t="s">
        <v>411</v>
      </c>
      <c r="G124" s="13">
        <v>44542</v>
      </c>
      <c r="H124" s="77" t="s">
        <v>1796</v>
      </c>
      <c r="I124" s="16">
        <v>96</v>
      </c>
      <c r="J124" s="16">
        <v>55</v>
      </c>
      <c r="K124" s="16">
        <v>31</v>
      </c>
      <c r="L124" s="16">
        <v>19</v>
      </c>
      <c r="M124" s="81">
        <v>40.92</v>
      </c>
      <c r="N124" s="96">
        <v>40.92</v>
      </c>
      <c r="O124" s="64">
        <v>2530</v>
      </c>
      <c r="P124" s="65">
        <f>Table2245789101123456789101112131415161718192021222324[[#This Row],[PEMBULATAN]]*O124</f>
        <v>103527.6</v>
      </c>
    </row>
    <row r="125" spans="1:16" ht="25.5" customHeight="1" x14ac:dyDescent="0.2">
      <c r="A125" s="14"/>
      <c r="B125" s="75"/>
      <c r="C125" s="73" t="s">
        <v>2268</v>
      </c>
      <c r="D125" s="78" t="s">
        <v>126</v>
      </c>
      <c r="E125" s="13">
        <v>44538</v>
      </c>
      <c r="F125" s="76" t="s">
        <v>411</v>
      </c>
      <c r="G125" s="13">
        <v>44542</v>
      </c>
      <c r="H125" s="77" t="s">
        <v>1796</v>
      </c>
      <c r="I125" s="16">
        <v>72</v>
      </c>
      <c r="J125" s="16">
        <v>60</v>
      </c>
      <c r="K125" s="16">
        <v>32</v>
      </c>
      <c r="L125" s="16">
        <v>22</v>
      </c>
      <c r="M125" s="81">
        <v>34.56</v>
      </c>
      <c r="N125" s="96">
        <v>34.56</v>
      </c>
      <c r="O125" s="64">
        <v>2530</v>
      </c>
      <c r="P125" s="65">
        <f>Table2245789101123456789101112131415161718192021222324[[#This Row],[PEMBULATAN]]*O125</f>
        <v>87436.800000000003</v>
      </c>
    </row>
    <row r="126" spans="1:16" ht="25.5" customHeight="1" x14ac:dyDescent="0.2">
      <c r="A126" s="14"/>
      <c r="B126" s="75"/>
      <c r="C126" s="73" t="s">
        <v>2269</v>
      </c>
      <c r="D126" s="78" t="s">
        <v>126</v>
      </c>
      <c r="E126" s="13">
        <v>44538</v>
      </c>
      <c r="F126" s="76" t="s">
        <v>411</v>
      </c>
      <c r="G126" s="13">
        <v>44542</v>
      </c>
      <c r="H126" s="77" t="s">
        <v>1796</v>
      </c>
      <c r="I126" s="16">
        <v>89</v>
      </c>
      <c r="J126" s="16">
        <v>60</v>
      </c>
      <c r="K126" s="16">
        <v>33</v>
      </c>
      <c r="L126" s="16">
        <v>25</v>
      </c>
      <c r="M126" s="81">
        <v>44.055</v>
      </c>
      <c r="N126" s="96">
        <v>44.055</v>
      </c>
      <c r="O126" s="64">
        <v>2530</v>
      </c>
      <c r="P126" s="65">
        <f>Table2245789101123456789101112131415161718192021222324[[#This Row],[PEMBULATAN]]*O126</f>
        <v>111459.15</v>
      </c>
    </row>
    <row r="127" spans="1:16" ht="25.5" customHeight="1" x14ac:dyDescent="0.2">
      <c r="A127" s="14"/>
      <c r="B127" s="75"/>
      <c r="C127" s="73" t="s">
        <v>2270</v>
      </c>
      <c r="D127" s="78" t="s">
        <v>126</v>
      </c>
      <c r="E127" s="13">
        <v>44538</v>
      </c>
      <c r="F127" s="76" t="s">
        <v>411</v>
      </c>
      <c r="G127" s="13">
        <v>44542</v>
      </c>
      <c r="H127" s="77" t="s">
        <v>1796</v>
      </c>
      <c r="I127" s="16">
        <v>88</v>
      </c>
      <c r="J127" s="16">
        <v>62</v>
      </c>
      <c r="K127" s="16">
        <v>22</v>
      </c>
      <c r="L127" s="16">
        <v>20</v>
      </c>
      <c r="M127" s="81">
        <v>30.007999999999999</v>
      </c>
      <c r="N127" s="96">
        <v>30.007999999999999</v>
      </c>
      <c r="O127" s="64">
        <v>2530</v>
      </c>
      <c r="P127" s="65">
        <f>Table2245789101123456789101112131415161718192021222324[[#This Row],[PEMBULATAN]]*O127</f>
        <v>75920.239999999991</v>
      </c>
    </row>
    <row r="128" spans="1:16" ht="25.5" customHeight="1" x14ac:dyDescent="0.2">
      <c r="A128" s="14"/>
      <c r="B128" s="75"/>
      <c r="C128" s="73" t="s">
        <v>2271</v>
      </c>
      <c r="D128" s="78" t="s">
        <v>126</v>
      </c>
      <c r="E128" s="13">
        <v>44538</v>
      </c>
      <c r="F128" s="76" t="s">
        <v>411</v>
      </c>
      <c r="G128" s="13">
        <v>44542</v>
      </c>
      <c r="H128" s="77" t="s">
        <v>1796</v>
      </c>
      <c r="I128" s="16">
        <v>85</v>
      </c>
      <c r="J128" s="16">
        <v>41</v>
      </c>
      <c r="K128" s="16">
        <v>33</v>
      </c>
      <c r="L128" s="16">
        <v>19</v>
      </c>
      <c r="M128" s="81">
        <v>28.751249999999999</v>
      </c>
      <c r="N128" s="96">
        <v>28.751249999999999</v>
      </c>
      <c r="O128" s="64">
        <v>2530</v>
      </c>
      <c r="P128" s="65">
        <f>Table2245789101123456789101112131415161718192021222324[[#This Row],[PEMBULATAN]]*O128</f>
        <v>72740.662499999991</v>
      </c>
    </row>
    <row r="129" spans="1:16" ht="25.5" customHeight="1" x14ac:dyDescent="0.2">
      <c r="A129" s="14"/>
      <c r="B129" s="75"/>
      <c r="C129" s="73" t="s">
        <v>2272</v>
      </c>
      <c r="D129" s="78" t="s">
        <v>126</v>
      </c>
      <c r="E129" s="13">
        <v>44538</v>
      </c>
      <c r="F129" s="76" t="s">
        <v>411</v>
      </c>
      <c r="G129" s="13">
        <v>44542</v>
      </c>
      <c r="H129" s="77" t="s">
        <v>1796</v>
      </c>
      <c r="I129" s="16">
        <v>98</v>
      </c>
      <c r="J129" s="16">
        <v>58</v>
      </c>
      <c r="K129" s="16">
        <v>26</v>
      </c>
      <c r="L129" s="16">
        <v>29</v>
      </c>
      <c r="M129" s="81">
        <v>36.945999999999998</v>
      </c>
      <c r="N129" s="96">
        <v>36.945999999999998</v>
      </c>
      <c r="O129" s="64">
        <v>2530</v>
      </c>
      <c r="P129" s="65">
        <f>Table2245789101123456789101112131415161718192021222324[[#This Row],[PEMBULATAN]]*O129</f>
        <v>93473.37999999999</v>
      </c>
    </row>
    <row r="130" spans="1:16" ht="25.5" customHeight="1" x14ac:dyDescent="0.2">
      <c r="A130" s="14"/>
      <c r="B130" s="75"/>
      <c r="C130" s="73" t="s">
        <v>2273</v>
      </c>
      <c r="D130" s="78" t="s">
        <v>126</v>
      </c>
      <c r="E130" s="13">
        <v>44538</v>
      </c>
      <c r="F130" s="76" t="s">
        <v>411</v>
      </c>
      <c r="G130" s="13">
        <v>44542</v>
      </c>
      <c r="H130" s="77" t="s">
        <v>1796</v>
      </c>
      <c r="I130" s="16">
        <v>77</v>
      </c>
      <c r="J130" s="16">
        <v>61</v>
      </c>
      <c r="K130" s="16">
        <v>23</v>
      </c>
      <c r="L130" s="16">
        <v>14</v>
      </c>
      <c r="M130" s="81">
        <v>27.007750000000001</v>
      </c>
      <c r="N130" s="96">
        <v>27.007750000000001</v>
      </c>
      <c r="O130" s="64">
        <v>2530</v>
      </c>
      <c r="P130" s="65">
        <f>Table2245789101123456789101112131415161718192021222324[[#This Row],[PEMBULATAN]]*O130</f>
        <v>68329.607499999998</v>
      </c>
    </row>
    <row r="131" spans="1:16" ht="25.5" customHeight="1" x14ac:dyDescent="0.2">
      <c r="A131" s="14"/>
      <c r="B131" s="75"/>
      <c r="C131" s="73" t="s">
        <v>2274</v>
      </c>
      <c r="D131" s="78" t="s">
        <v>126</v>
      </c>
      <c r="E131" s="13">
        <v>44538</v>
      </c>
      <c r="F131" s="76" t="s">
        <v>411</v>
      </c>
      <c r="G131" s="13">
        <v>44542</v>
      </c>
      <c r="H131" s="77" t="s">
        <v>1796</v>
      </c>
      <c r="I131" s="16">
        <v>72</v>
      </c>
      <c r="J131" s="16">
        <v>52</v>
      </c>
      <c r="K131" s="16">
        <v>24</v>
      </c>
      <c r="L131" s="16">
        <v>12</v>
      </c>
      <c r="M131" s="81">
        <v>22.463999999999999</v>
      </c>
      <c r="N131" s="96">
        <v>23</v>
      </c>
      <c r="O131" s="64">
        <v>2530</v>
      </c>
      <c r="P131" s="65">
        <f>Table2245789101123456789101112131415161718192021222324[[#This Row],[PEMBULATAN]]*O131</f>
        <v>58190</v>
      </c>
    </row>
    <row r="132" spans="1:16" ht="25.5" customHeight="1" x14ac:dyDescent="0.2">
      <c r="A132" s="14"/>
      <c r="B132" s="75"/>
      <c r="C132" s="73" t="s">
        <v>2275</v>
      </c>
      <c r="D132" s="78" t="s">
        <v>126</v>
      </c>
      <c r="E132" s="13">
        <v>44538</v>
      </c>
      <c r="F132" s="76" t="s">
        <v>411</v>
      </c>
      <c r="G132" s="13">
        <v>44542</v>
      </c>
      <c r="H132" s="77" t="s">
        <v>1796</v>
      </c>
      <c r="I132" s="16">
        <v>97</v>
      </c>
      <c r="J132" s="16">
        <v>54</v>
      </c>
      <c r="K132" s="16">
        <v>32</v>
      </c>
      <c r="L132" s="16">
        <v>28</v>
      </c>
      <c r="M132" s="81">
        <v>41.904000000000003</v>
      </c>
      <c r="N132" s="96">
        <v>41.904000000000003</v>
      </c>
      <c r="O132" s="64">
        <v>2530</v>
      </c>
      <c r="P132" s="65">
        <f>Table2245789101123456789101112131415161718192021222324[[#This Row],[PEMBULATAN]]*O132</f>
        <v>106017.12000000001</v>
      </c>
    </row>
    <row r="133" spans="1:16" ht="25.5" customHeight="1" x14ac:dyDescent="0.2">
      <c r="A133" s="14"/>
      <c r="B133" s="75"/>
      <c r="C133" s="73" t="s">
        <v>2276</v>
      </c>
      <c r="D133" s="78" t="s">
        <v>126</v>
      </c>
      <c r="E133" s="13">
        <v>44538</v>
      </c>
      <c r="F133" s="76" t="s">
        <v>411</v>
      </c>
      <c r="G133" s="13">
        <v>44542</v>
      </c>
      <c r="H133" s="77" t="s">
        <v>1796</v>
      </c>
      <c r="I133" s="16">
        <v>90</v>
      </c>
      <c r="J133" s="16">
        <v>57</v>
      </c>
      <c r="K133" s="16">
        <v>28</v>
      </c>
      <c r="L133" s="16">
        <v>13</v>
      </c>
      <c r="M133" s="81">
        <v>35.909999999999997</v>
      </c>
      <c r="N133" s="96">
        <v>35.909999999999997</v>
      </c>
      <c r="O133" s="64">
        <v>2530</v>
      </c>
      <c r="P133" s="65">
        <f>Table2245789101123456789101112131415161718192021222324[[#This Row],[PEMBULATAN]]*O133</f>
        <v>90852.299999999988</v>
      </c>
    </row>
    <row r="134" spans="1:16" ht="25.5" customHeight="1" x14ac:dyDescent="0.2">
      <c r="A134" s="14"/>
      <c r="B134" s="75"/>
      <c r="C134" s="73" t="s">
        <v>2277</v>
      </c>
      <c r="D134" s="78" t="s">
        <v>126</v>
      </c>
      <c r="E134" s="13">
        <v>44538</v>
      </c>
      <c r="F134" s="76" t="s">
        <v>411</v>
      </c>
      <c r="G134" s="13">
        <v>44542</v>
      </c>
      <c r="H134" s="77" t="s">
        <v>1796</v>
      </c>
      <c r="I134" s="16">
        <v>75</v>
      </c>
      <c r="J134" s="16">
        <v>65</v>
      </c>
      <c r="K134" s="16">
        <v>23</v>
      </c>
      <c r="L134" s="16">
        <v>10</v>
      </c>
      <c r="M134" s="81">
        <v>28.03125</v>
      </c>
      <c r="N134" s="96">
        <v>28.03125</v>
      </c>
      <c r="O134" s="64">
        <v>2530</v>
      </c>
      <c r="P134" s="65">
        <f>Table2245789101123456789101112131415161718192021222324[[#This Row],[PEMBULATAN]]*O134</f>
        <v>70919.0625</v>
      </c>
    </row>
    <row r="135" spans="1:16" ht="25.5" customHeight="1" x14ac:dyDescent="0.2">
      <c r="A135" s="14"/>
      <c r="B135" s="75"/>
      <c r="C135" s="73" t="s">
        <v>2278</v>
      </c>
      <c r="D135" s="78" t="s">
        <v>126</v>
      </c>
      <c r="E135" s="13">
        <v>44538</v>
      </c>
      <c r="F135" s="76" t="s">
        <v>411</v>
      </c>
      <c r="G135" s="13">
        <v>44542</v>
      </c>
      <c r="H135" s="77" t="s">
        <v>1796</v>
      </c>
      <c r="I135" s="16">
        <v>91</v>
      </c>
      <c r="J135" s="16">
        <v>61</v>
      </c>
      <c r="K135" s="16">
        <v>32</v>
      </c>
      <c r="L135" s="16">
        <v>21</v>
      </c>
      <c r="M135" s="81">
        <v>44.408000000000001</v>
      </c>
      <c r="N135" s="96">
        <v>45</v>
      </c>
      <c r="O135" s="64">
        <v>2530</v>
      </c>
      <c r="P135" s="65">
        <f>Table2245789101123456789101112131415161718192021222324[[#This Row],[PEMBULATAN]]*O135</f>
        <v>113850</v>
      </c>
    </row>
    <row r="136" spans="1:16" ht="25.5" customHeight="1" x14ac:dyDescent="0.2">
      <c r="A136" s="14"/>
      <c r="B136" s="75"/>
      <c r="C136" s="73" t="s">
        <v>2279</v>
      </c>
      <c r="D136" s="78" t="s">
        <v>126</v>
      </c>
      <c r="E136" s="13">
        <v>44538</v>
      </c>
      <c r="F136" s="76" t="s">
        <v>411</v>
      </c>
      <c r="G136" s="13">
        <v>44542</v>
      </c>
      <c r="H136" s="77" t="s">
        <v>1796</v>
      </c>
      <c r="I136" s="16">
        <v>51</v>
      </c>
      <c r="J136" s="16">
        <v>34</v>
      </c>
      <c r="K136" s="16">
        <v>14</v>
      </c>
      <c r="L136" s="16">
        <v>5</v>
      </c>
      <c r="M136" s="81">
        <v>6.069</v>
      </c>
      <c r="N136" s="96">
        <v>6.069</v>
      </c>
      <c r="O136" s="64">
        <v>2530</v>
      </c>
      <c r="P136" s="65">
        <f>Table2245789101123456789101112131415161718192021222324[[#This Row],[PEMBULATAN]]*O136</f>
        <v>15354.57</v>
      </c>
    </row>
    <row r="137" spans="1:16" ht="25.5" customHeight="1" x14ac:dyDescent="0.2">
      <c r="A137" s="14"/>
      <c r="B137" s="75"/>
      <c r="C137" s="73" t="s">
        <v>2280</v>
      </c>
      <c r="D137" s="78" t="s">
        <v>126</v>
      </c>
      <c r="E137" s="13">
        <v>44538</v>
      </c>
      <c r="F137" s="76" t="s">
        <v>411</v>
      </c>
      <c r="G137" s="13">
        <v>44542</v>
      </c>
      <c r="H137" s="77" t="s">
        <v>1796</v>
      </c>
      <c r="I137" s="16">
        <v>97</v>
      </c>
      <c r="J137" s="16">
        <v>52</v>
      </c>
      <c r="K137" s="16">
        <v>32</v>
      </c>
      <c r="L137" s="16">
        <v>16</v>
      </c>
      <c r="M137" s="81">
        <v>40.351999999999997</v>
      </c>
      <c r="N137" s="96">
        <v>41</v>
      </c>
      <c r="O137" s="64">
        <v>2530</v>
      </c>
      <c r="P137" s="65">
        <f>Table2245789101123456789101112131415161718192021222324[[#This Row],[PEMBULATAN]]*O137</f>
        <v>103730</v>
      </c>
    </row>
    <row r="138" spans="1:16" ht="25.5" customHeight="1" x14ac:dyDescent="0.2">
      <c r="A138" s="14"/>
      <c r="B138" s="75"/>
      <c r="C138" s="73" t="s">
        <v>2281</v>
      </c>
      <c r="D138" s="78" t="s">
        <v>126</v>
      </c>
      <c r="E138" s="13">
        <v>44538</v>
      </c>
      <c r="F138" s="76" t="s">
        <v>411</v>
      </c>
      <c r="G138" s="13">
        <v>44542</v>
      </c>
      <c r="H138" s="77" t="s">
        <v>1796</v>
      </c>
      <c r="I138" s="16">
        <v>85</v>
      </c>
      <c r="J138" s="16">
        <v>54</v>
      </c>
      <c r="K138" s="16">
        <v>24</v>
      </c>
      <c r="L138" s="16">
        <v>23</v>
      </c>
      <c r="M138" s="81">
        <v>27.54</v>
      </c>
      <c r="N138" s="96">
        <v>27.54</v>
      </c>
      <c r="O138" s="64">
        <v>2530</v>
      </c>
      <c r="P138" s="65">
        <f>Table2245789101123456789101112131415161718192021222324[[#This Row],[PEMBULATAN]]*O138</f>
        <v>69676.2</v>
      </c>
    </row>
    <row r="139" spans="1:16" ht="25.5" customHeight="1" x14ac:dyDescent="0.2">
      <c r="A139" s="14"/>
      <c r="B139" s="75"/>
      <c r="C139" s="73" t="s">
        <v>2282</v>
      </c>
      <c r="D139" s="78" t="s">
        <v>126</v>
      </c>
      <c r="E139" s="13">
        <v>44538</v>
      </c>
      <c r="F139" s="76" t="s">
        <v>411</v>
      </c>
      <c r="G139" s="13">
        <v>44542</v>
      </c>
      <c r="H139" s="77" t="s">
        <v>1796</v>
      </c>
      <c r="I139" s="16">
        <v>44</v>
      </c>
      <c r="J139" s="16">
        <v>37</v>
      </c>
      <c r="K139" s="16">
        <v>17</v>
      </c>
      <c r="L139" s="16">
        <v>4</v>
      </c>
      <c r="M139" s="81">
        <v>6.9189999999999996</v>
      </c>
      <c r="N139" s="96">
        <v>6.9189999999999996</v>
      </c>
      <c r="O139" s="64">
        <v>2530</v>
      </c>
      <c r="P139" s="65">
        <f>Table2245789101123456789101112131415161718192021222324[[#This Row],[PEMBULATAN]]*O139</f>
        <v>17505.07</v>
      </c>
    </row>
    <row r="140" spans="1:16" ht="25.5" customHeight="1" x14ac:dyDescent="0.2">
      <c r="A140" s="14"/>
      <c r="B140" s="75"/>
      <c r="C140" s="73" t="s">
        <v>2283</v>
      </c>
      <c r="D140" s="78" t="s">
        <v>126</v>
      </c>
      <c r="E140" s="13">
        <v>44538</v>
      </c>
      <c r="F140" s="76" t="s">
        <v>411</v>
      </c>
      <c r="G140" s="13">
        <v>44542</v>
      </c>
      <c r="H140" s="77" t="s">
        <v>1796</v>
      </c>
      <c r="I140" s="16">
        <v>67</v>
      </c>
      <c r="J140" s="16">
        <v>54</v>
      </c>
      <c r="K140" s="16">
        <v>27</v>
      </c>
      <c r="L140" s="16">
        <v>8</v>
      </c>
      <c r="M140" s="81">
        <v>24.421500000000002</v>
      </c>
      <c r="N140" s="96">
        <v>25</v>
      </c>
      <c r="O140" s="64">
        <v>2530</v>
      </c>
      <c r="P140" s="65">
        <f>Table2245789101123456789101112131415161718192021222324[[#This Row],[PEMBULATAN]]*O140</f>
        <v>63250</v>
      </c>
    </row>
    <row r="141" spans="1:16" ht="25.5" customHeight="1" x14ac:dyDescent="0.2">
      <c r="A141" s="14"/>
      <c r="B141" s="75"/>
      <c r="C141" s="73" t="s">
        <v>2284</v>
      </c>
      <c r="D141" s="78" t="s">
        <v>126</v>
      </c>
      <c r="E141" s="13">
        <v>44538</v>
      </c>
      <c r="F141" s="76" t="s">
        <v>411</v>
      </c>
      <c r="G141" s="13">
        <v>44542</v>
      </c>
      <c r="H141" s="77" t="s">
        <v>1796</v>
      </c>
      <c r="I141" s="16">
        <v>76</v>
      </c>
      <c r="J141" s="16">
        <v>64</v>
      </c>
      <c r="K141" s="16">
        <v>27</v>
      </c>
      <c r="L141" s="16">
        <v>21</v>
      </c>
      <c r="M141" s="81">
        <v>32.832000000000001</v>
      </c>
      <c r="N141" s="96">
        <v>32.832000000000001</v>
      </c>
      <c r="O141" s="64">
        <v>2530</v>
      </c>
      <c r="P141" s="65">
        <f>Table2245789101123456789101112131415161718192021222324[[#This Row],[PEMBULATAN]]*O141</f>
        <v>83064.960000000006</v>
      </c>
    </row>
    <row r="142" spans="1:16" ht="25.5" customHeight="1" x14ac:dyDescent="0.2">
      <c r="A142" s="14"/>
      <c r="B142" s="75"/>
      <c r="C142" s="73" t="s">
        <v>2285</v>
      </c>
      <c r="D142" s="78" t="s">
        <v>126</v>
      </c>
      <c r="E142" s="13">
        <v>44538</v>
      </c>
      <c r="F142" s="76" t="s">
        <v>411</v>
      </c>
      <c r="G142" s="13">
        <v>44542</v>
      </c>
      <c r="H142" s="77" t="s">
        <v>1796</v>
      </c>
      <c r="I142" s="16">
        <v>94</v>
      </c>
      <c r="J142" s="16">
        <v>64</v>
      </c>
      <c r="K142" s="16">
        <v>34</v>
      </c>
      <c r="L142" s="16">
        <v>24</v>
      </c>
      <c r="M142" s="81">
        <v>51.136000000000003</v>
      </c>
      <c r="N142" s="96">
        <v>51.136000000000003</v>
      </c>
      <c r="O142" s="64">
        <v>2530</v>
      </c>
      <c r="P142" s="65">
        <f>Table2245789101123456789101112131415161718192021222324[[#This Row],[PEMBULATAN]]*O142</f>
        <v>129374.08</v>
      </c>
    </row>
    <row r="143" spans="1:16" ht="25.5" customHeight="1" x14ac:dyDescent="0.2">
      <c r="A143" s="14"/>
      <c r="B143" s="75"/>
      <c r="C143" s="73" t="s">
        <v>2286</v>
      </c>
      <c r="D143" s="78" t="s">
        <v>126</v>
      </c>
      <c r="E143" s="13">
        <v>44538</v>
      </c>
      <c r="F143" s="76" t="s">
        <v>411</v>
      </c>
      <c r="G143" s="13">
        <v>44542</v>
      </c>
      <c r="H143" s="77" t="s">
        <v>1796</v>
      </c>
      <c r="I143" s="16">
        <v>83</v>
      </c>
      <c r="J143" s="16">
        <v>56</v>
      </c>
      <c r="K143" s="16">
        <v>21</v>
      </c>
      <c r="L143" s="16">
        <v>15</v>
      </c>
      <c r="M143" s="81">
        <v>24.402000000000001</v>
      </c>
      <c r="N143" s="96">
        <v>25</v>
      </c>
      <c r="O143" s="64">
        <v>2530</v>
      </c>
      <c r="P143" s="65">
        <f>Table2245789101123456789101112131415161718192021222324[[#This Row],[PEMBULATAN]]*O143</f>
        <v>63250</v>
      </c>
    </row>
    <row r="144" spans="1:16" ht="25.5" customHeight="1" x14ac:dyDescent="0.2">
      <c r="A144" s="14"/>
      <c r="B144" s="75"/>
      <c r="C144" s="73" t="s">
        <v>2287</v>
      </c>
      <c r="D144" s="78" t="s">
        <v>126</v>
      </c>
      <c r="E144" s="13">
        <v>44538</v>
      </c>
      <c r="F144" s="76" t="s">
        <v>411</v>
      </c>
      <c r="G144" s="13">
        <v>44542</v>
      </c>
      <c r="H144" s="77" t="s">
        <v>1796</v>
      </c>
      <c r="I144" s="16">
        <v>57</v>
      </c>
      <c r="J144" s="16">
        <v>34</v>
      </c>
      <c r="K144" s="16">
        <v>11</v>
      </c>
      <c r="L144" s="16">
        <v>3</v>
      </c>
      <c r="M144" s="81">
        <v>5.3295000000000003</v>
      </c>
      <c r="N144" s="96">
        <v>6</v>
      </c>
      <c r="O144" s="64">
        <v>2530</v>
      </c>
      <c r="P144" s="65">
        <f>Table2245789101123456789101112131415161718192021222324[[#This Row],[PEMBULATAN]]*O144</f>
        <v>15180</v>
      </c>
    </row>
    <row r="145" spans="1:16" ht="25.5" customHeight="1" x14ac:dyDescent="0.2">
      <c r="A145" s="14"/>
      <c r="B145" s="75"/>
      <c r="C145" s="73" t="s">
        <v>2288</v>
      </c>
      <c r="D145" s="78" t="s">
        <v>126</v>
      </c>
      <c r="E145" s="13">
        <v>44538</v>
      </c>
      <c r="F145" s="76" t="s">
        <v>411</v>
      </c>
      <c r="G145" s="13">
        <v>44542</v>
      </c>
      <c r="H145" s="77" t="s">
        <v>1796</v>
      </c>
      <c r="I145" s="16">
        <v>34</v>
      </c>
      <c r="J145" s="16">
        <v>30</v>
      </c>
      <c r="K145" s="16">
        <v>22</v>
      </c>
      <c r="L145" s="16">
        <v>3</v>
      </c>
      <c r="M145" s="81">
        <v>5.61</v>
      </c>
      <c r="N145" s="96">
        <v>5.61</v>
      </c>
      <c r="O145" s="64">
        <v>2530</v>
      </c>
      <c r="P145" s="65">
        <f>Table2245789101123456789101112131415161718192021222324[[#This Row],[PEMBULATAN]]*O145</f>
        <v>14193.300000000001</v>
      </c>
    </row>
    <row r="146" spans="1:16" ht="25.5" customHeight="1" x14ac:dyDescent="0.2">
      <c r="A146" s="14"/>
      <c r="B146" s="75"/>
      <c r="C146" s="73" t="s">
        <v>2289</v>
      </c>
      <c r="D146" s="78" t="s">
        <v>126</v>
      </c>
      <c r="E146" s="13">
        <v>44538</v>
      </c>
      <c r="F146" s="76" t="s">
        <v>411</v>
      </c>
      <c r="G146" s="13">
        <v>44542</v>
      </c>
      <c r="H146" s="77" t="s">
        <v>1796</v>
      </c>
      <c r="I146" s="16">
        <v>48</v>
      </c>
      <c r="J146" s="16">
        <v>48</v>
      </c>
      <c r="K146" s="16">
        <v>22</v>
      </c>
      <c r="L146" s="16">
        <v>5</v>
      </c>
      <c r="M146" s="81">
        <v>12.672000000000001</v>
      </c>
      <c r="N146" s="96">
        <v>12.672000000000001</v>
      </c>
      <c r="O146" s="64">
        <v>2530</v>
      </c>
      <c r="P146" s="65">
        <f>Table2245789101123456789101112131415161718192021222324[[#This Row],[PEMBULATAN]]*O146</f>
        <v>32060.16</v>
      </c>
    </row>
    <row r="147" spans="1:16" ht="25.5" customHeight="1" x14ac:dyDescent="0.2">
      <c r="A147" s="14"/>
      <c r="B147" s="75"/>
      <c r="C147" s="73" t="s">
        <v>2290</v>
      </c>
      <c r="D147" s="78" t="s">
        <v>126</v>
      </c>
      <c r="E147" s="13">
        <v>44538</v>
      </c>
      <c r="F147" s="76" t="s">
        <v>411</v>
      </c>
      <c r="G147" s="13">
        <v>44542</v>
      </c>
      <c r="H147" s="77" t="s">
        <v>1796</v>
      </c>
      <c r="I147" s="16">
        <v>96</v>
      </c>
      <c r="J147" s="16">
        <v>46</v>
      </c>
      <c r="K147" s="16">
        <v>23</v>
      </c>
      <c r="L147" s="16">
        <v>15</v>
      </c>
      <c r="M147" s="81">
        <v>25.391999999999999</v>
      </c>
      <c r="N147" s="96">
        <v>26</v>
      </c>
      <c r="O147" s="64">
        <v>2530</v>
      </c>
      <c r="P147" s="65">
        <f>Table2245789101123456789101112131415161718192021222324[[#This Row],[PEMBULATAN]]*O147</f>
        <v>65780</v>
      </c>
    </row>
    <row r="148" spans="1:16" ht="25.5" customHeight="1" x14ac:dyDescent="0.2">
      <c r="A148" s="14"/>
      <c r="B148" s="75"/>
      <c r="C148" s="73" t="s">
        <v>2291</v>
      </c>
      <c r="D148" s="78" t="s">
        <v>126</v>
      </c>
      <c r="E148" s="13">
        <v>44538</v>
      </c>
      <c r="F148" s="76" t="s">
        <v>411</v>
      </c>
      <c r="G148" s="13">
        <v>44542</v>
      </c>
      <c r="H148" s="77" t="s">
        <v>1796</v>
      </c>
      <c r="I148" s="16">
        <v>89</v>
      </c>
      <c r="J148" s="16">
        <v>40</v>
      </c>
      <c r="K148" s="16">
        <v>38</v>
      </c>
      <c r="L148" s="16">
        <v>17</v>
      </c>
      <c r="M148" s="81">
        <v>33.82</v>
      </c>
      <c r="N148" s="96">
        <v>33.82</v>
      </c>
      <c r="O148" s="64">
        <v>2530</v>
      </c>
      <c r="P148" s="65">
        <f>Table2245789101123456789101112131415161718192021222324[[#This Row],[PEMBULATAN]]*O148</f>
        <v>85564.6</v>
      </c>
    </row>
    <row r="149" spans="1:16" ht="25.5" customHeight="1" x14ac:dyDescent="0.2">
      <c r="A149" s="14"/>
      <c r="B149" s="75"/>
      <c r="C149" s="73" t="s">
        <v>2292</v>
      </c>
      <c r="D149" s="78" t="s">
        <v>126</v>
      </c>
      <c r="E149" s="13">
        <v>44538</v>
      </c>
      <c r="F149" s="76" t="s">
        <v>411</v>
      </c>
      <c r="G149" s="13">
        <v>44542</v>
      </c>
      <c r="H149" s="77" t="s">
        <v>1796</v>
      </c>
      <c r="I149" s="16">
        <v>90</v>
      </c>
      <c r="J149" s="16">
        <v>56</v>
      </c>
      <c r="K149" s="16">
        <v>30</v>
      </c>
      <c r="L149" s="16">
        <v>26</v>
      </c>
      <c r="M149" s="81">
        <v>37.799999999999997</v>
      </c>
      <c r="N149" s="96">
        <v>37.799999999999997</v>
      </c>
      <c r="O149" s="64">
        <v>2530</v>
      </c>
      <c r="P149" s="65">
        <f>Table2245789101123456789101112131415161718192021222324[[#This Row],[PEMBULATAN]]*O149</f>
        <v>95634</v>
      </c>
    </row>
    <row r="150" spans="1:16" ht="25.5" customHeight="1" x14ac:dyDescent="0.2">
      <c r="A150" s="14"/>
      <c r="B150" s="75"/>
      <c r="C150" s="73" t="s">
        <v>2293</v>
      </c>
      <c r="D150" s="78" t="s">
        <v>126</v>
      </c>
      <c r="E150" s="13">
        <v>44538</v>
      </c>
      <c r="F150" s="76" t="s">
        <v>411</v>
      </c>
      <c r="G150" s="13">
        <v>44542</v>
      </c>
      <c r="H150" s="77" t="s">
        <v>1796</v>
      </c>
      <c r="I150" s="16">
        <v>50</v>
      </c>
      <c r="J150" s="16">
        <v>36</v>
      </c>
      <c r="K150" s="16">
        <v>13</v>
      </c>
      <c r="L150" s="16">
        <v>3</v>
      </c>
      <c r="M150" s="81">
        <v>5.85</v>
      </c>
      <c r="N150" s="96">
        <v>5.85</v>
      </c>
      <c r="O150" s="64">
        <v>2530</v>
      </c>
      <c r="P150" s="65">
        <f>Table2245789101123456789101112131415161718192021222324[[#This Row],[PEMBULATAN]]*O150</f>
        <v>14800.5</v>
      </c>
    </row>
    <row r="151" spans="1:16" ht="25.5" customHeight="1" x14ac:dyDescent="0.2">
      <c r="A151" s="14"/>
      <c r="B151" s="75"/>
      <c r="C151" s="73" t="s">
        <v>2294</v>
      </c>
      <c r="D151" s="78" t="s">
        <v>126</v>
      </c>
      <c r="E151" s="13">
        <v>44538</v>
      </c>
      <c r="F151" s="76" t="s">
        <v>411</v>
      </c>
      <c r="G151" s="13">
        <v>44542</v>
      </c>
      <c r="H151" s="77" t="s">
        <v>1796</v>
      </c>
      <c r="I151" s="16">
        <v>76</v>
      </c>
      <c r="J151" s="16">
        <v>54</v>
      </c>
      <c r="K151" s="16">
        <v>24</v>
      </c>
      <c r="L151" s="16">
        <v>15</v>
      </c>
      <c r="M151" s="81">
        <v>24.623999999999999</v>
      </c>
      <c r="N151" s="96">
        <v>24.623999999999999</v>
      </c>
      <c r="O151" s="64">
        <v>2530</v>
      </c>
      <c r="P151" s="65">
        <f>Table2245789101123456789101112131415161718192021222324[[#This Row],[PEMBULATAN]]*O151</f>
        <v>62298.719999999994</v>
      </c>
    </row>
    <row r="152" spans="1:16" ht="25.5" customHeight="1" x14ac:dyDescent="0.2">
      <c r="A152" s="14"/>
      <c r="B152" s="75"/>
      <c r="C152" s="73" t="s">
        <v>2295</v>
      </c>
      <c r="D152" s="78" t="s">
        <v>126</v>
      </c>
      <c r="E152" s="13">
        <v>44538</v>
      </c>
      <c r="F152" s="76" t="s">
        <v>411</v>
      </c>
      <c r="G152" s="13">
        <v>44542</v>
      </c>
      <c r="H152" s="77" t="s">
        <v>1796</v>
      </c>
      <c r="I152" s="16">
        <v>96</v>
      </c>
      <c r="J152" s="16">
        <v>58</v>
      </c>
      <c r="K152" s="16">
        <v>27</v>
      </c>
      <c r="L152" s="16">
        <v>9</v>
      </c>
      <c r="M152" s="81">
        <v>37.584000000000003</v>
      </c>
      <c r="N152" s="96">
        <v>37.584000000000003</v>
      </c>
      <c r="O152" s="64">
        <v>2530</v>
      </c>
      <c r="P152" s="65">
        <f>Table2245789101123456789101112131415161718192021222324[[#This Row],[PEMBULATAN]]*O152</f>
        <v>95087.52</v>
      </c>
    </row>
    <row r="153" spans="1:16" ht="25.5" customHeight="1" x14ac:dyDescent="0.2">
      <c r="A153" s="14"/>
      <c r="B153" s="75"/>
      <c r="C153" s="73" t="s">
        <v>2296</v>
      </c>
      <c r="D153" s="78" t="s">
        <v>126</v>
      </c>
      <c r="E153" s="13">
        <v>44538</v>
      </c>
      <c r="F153" s="76" t="s">
        <v>411</v>
      </c>
      <c r="G153" s="13">
        <v>44542</v>
      </c>
      <c r="H153" s="77" t="s">
        <v>1796</v>
      </c>
      <c r="I153" s="16">
        <v>66</v>
      </c>
      <c r="J153" s="16">
        <v>56</v>
      </c>
      <c r="K153" s="16">
        <v>22</v>
      </c>
      <c r="L153" s="16">
        <v>7</v>
      </c>
      <c r="M153" s="81">
        <v>20.327999999999999</v>
      </c>
      <c r="N153" s="96">
        <v>21</v>
      </c>
      <c r="O153" s="64">
        <v>2530</v>
      </c>
      <c r="P153" s="65">
        <f>Table2245789101123456789101112131415161718192021222324[[#This Row],[PEMBULATAN]]*O153</f>
        <v>53130</v>
      </c>
    </row>
    <row r="154" spans="1:16" ht="25.5" customHeight="1" x14ac:dyDescent="0.2">
      <c r="A154" s="14"/>
      <c r="B154" s="75"/>
      <c r="C154" s="73" t="s">
        <v>2297</v>
      </c>
      <c r="D154" s="78" t="s">
        <v>126</v>
      </c>
      <c r="E154" s="13">
        <v>44538</v>
      </c>
      <c r="F154" s="76" t="s">
        <v>411</v>
      </c>
      <c r="G154" s="13">
        <v>44542</v>
      </c>
      <c r="H154" s="77" t="s">
        <v>1796</v>
      </c>
      <c r="I154" s="16">
        <v>62</v>
      </c>
      <c r="J154" s="16">
        <v>48</v>
      </c>
      <c r="K154" s="16">
        <v>25</v>
      </c>
      <c r="L154" s="16">
        <v>8</v>
      </c>
      <c r="M154" s="81">
        <v>18.600000000000001</v>
      </c>
      <c r="N154" s="96">
        <v>18.600000000000001</v>
      </c>
      <c r="O154" s="64">
        <v>2530</v>
      </c>
      <c r="P154" s="65">
        <f>Table2245789101123456789101112131415161718192021222324[[#This Row],[PEMBULATAN]]*O154</f>
        <v>47058</v>
      </c>
    </row>
    <row r="155" spans="1:16" ht="25.5" customHeight="1" x14ac:dyDescent="0.2">
      <c r="A155" s="14"/>
      <c r="B155" s="75"/>
      <c r="C155" s="73" t="s">
        <v>2298</v>
      </c>
      <c r="D155" s="78" t="s">
        <v>126</v>
      </c>
      <c r="E155" s="13">
        <v>44538</v>
      </c>
      <c r="F155" s="76" t="s">
        <v>411</v>
      </c>
      <c r="G155" s="13">
        <v>44542</v>
      </c>
      <c r="H155" s="77" t="s">
        <v>1796</v>
      </c>
      <c r="I155" s="16">
        <v>87</v>
      </c>
      <c r="J155" s="16">
        <v>47</v>
      </c>
      <c r="K155" s="16">
        <v>32</v>
      </c>
      <c r="L155" s="16">
        <v>17</v>
      </c>
      <c r="M155" s="81">
        <v>32.712000000000003</v>
      </c>
      <c r="N155" s="96">
        <v>32.712000000000003</v>
      </c>
      <c r="O155" s="64">
        <v>2530</v>
      </c>
      <c r="P155" s="65">
        <f>Table2245789101123456789101112131415161718192021222324[[#This Row],[PEMBULATAN]]*O155</f>
        <v>82761.360000000015</v>
      </c>
    </row>
    <row r="156" spans="1:16" ht="25.5" customHeight="1" x14ac:dyDescent="0.2">
      <c r="A156" s="14"/>
      <c r="B156" s="75"/>
      <c r="C156" s="73" t="s">
        <v>2299</v>
      </c>
      <c r="D156" s="78" t="s">
        <v>126</v>
      </c>
      <c r="E156" s="13">
        <v>44538</v>
      </c>
      <c r="F156" s="76" t="s">
        <v>411</v>
      </c>
      <c r="G156" s="13">
        <v>44542</v>
      </c>
      <c r="H156" s="77" t="s">
        <v>1796</v>
      </c>
      <c r="I156" s="16">
        <v>66</v>
      </c>
      <c r="J156" s="16">
        <v>58</v>
      </c>
      <c r="K156" s="16">
        <v>20</v>
      </c>
      <c r="L156" s="16">
        <v>15</v>
      </c>
      <c r="M156" s="81">
        <v>19.14</v>
      </c>
      <c r="N156" s="96">
        <v>19.14</v>
      </c>
      <c r="O156" s="64">
        <v>2530</v>
      </c>
      <c r="P156" s="65">
        <f>Table2245789101123456789101112131415161718192021222324[[#This Row],[PEMBULATAN]]*O156</f>
        <v>48424.200000000004</v>
      </c>
    </row>
    <row r="157" spans="1:16" ht="25.5" customHeight="1" x14ac:dyDescent="0.2">
      <c r="A157" s="14"/>
      <c r="B157" s="75"/>
      <c r="C157" s="73" t="s">
        <v>2300</v>
      </c>
      <c r="D157" s="78" t="s">
        <v>126</v>
      </c>
      <c r="E157" s="13">
        <v>44538</v>
      </c>
      <c r="F157" s="76" t="s">
        <v>411</v>
      </c>
      <c r="G157" s="13">
        <v>44542</v>
      </c>
      <c r="H157" s="77" t="s">
        <v>1796</v>
      </c>
      <c r="I157" s="16">
        <v>72</v>
      </c>
      <c r="J157" s="16">
        <v>56</v>
      </c>
      <c r="K157" s="16">
        <v>23</v>
      </c>
      <c r="L157" s="16">
        <v>11</v>
      </c>
      <c r="M157" s="81">
        <v>23.184000000000001</v>
      </c>
      <c r="N157" s="96">
        <v>23.184000000000001</v>
      </c>
      <c r="O157" s="64">
        <v>2530</v>
      </c>
      <c r="P157" s="65">
        <f>Table2245789101123456789101112131415161718192021222324[[#This Row],[PEMBULATAN]]*O157</f>
        <v>58655.520000000004</v>
      </c>
    </row>
    <row r="158" spans="1:16" ht="25.5" customHeight="1" x14ac:dyDescent="0.2">
      <c r="A158" s="14"/>
      <c r="B158" s="75"/>
      <c r="C158" s="73" t="s">
        <v>2301</v>
      </c>
      <c r="D158" s="78" t="s">
        <v>126</v>
      </c>
      <c r="E158" s="13">
        <v>44538</v>
      </c>
      <c r="F158" s="76" t="s">
        <v>411</v>
      </c>
      <c r="G158" s="13">
        <v>44542</v>
      </c>
      <c r="H158" s="77" t="s">
        <v>1796</v>
      </c>
      <c r="I158" s="16">
        <v>86</v>
      </c>
      <c r="J158" s="16">
        <v>57</v>
      </c>
      <c r="K158" s="16">
        <v>34</v>
      </c>
      <c r="L158" s="16">
        <v>24</v>
      </c>
      <c r="M158" s="81">
        <v>41.667000000000002</v>
      </c>
      <c r="N158" s="96">
        <v>41.667000000000002</v>
      </c>
      <c r="O158" s="64">
        <v>2530</v>
      </c>
      <c r="P158" s="65">
        <f>Table2245789101123456789101112131415161718192021222324[[#This Row],[PEMBULATAN]]*O158</f>
        <v>105417.51000000001</v>
      </c>
    </row>
    <row r="159" spans="1:16" ht="25.5" customHeight="1" x14ac:dyDescent="0.2">
      <c r="A159" s="14"/>
      <c r="B159" s="75"/>
      <c r="C159" s="73" t="s">
        <v>2302</v>
      </c>
      <c r="D159" s="78" t="s">
        <v>126</v>
      </c>
      <c r="E159" s="13">
        <v>44538</v>
      </c>
      <c r="F159" s="76" t="s">
        <v>411</v>
      </c>
      <c r="G159" s="13">
        <v>44542</v>
      </c>
      <c r="H159" s="77" t="s">
        <v>1796</v>
      </c>
      <c r="I159" s="16">
        <v>80</v>
      </c>
      <c r="J159" s="16">
        <v>54</v>
      </c>
      <c r="K159" s="16">
        <v>28</v>
      </c>
      <c r="L159" s="16">
        <v>22</v>
      </c>
      <c r="M159" s="81">
        <v>30.24</v>
      </c>
      <c r="N159" s="96">
        <v>30.24</v>
      </c>
      <c r="O159" s="64">
        <v>2530</v>
      </c>
      <c r="P159" s="65">
        <f>Table2245789101123456789101112131415161718192021222324[[#This Row],[PEMBULATAN]]*O159</f>
        <v>76507.199999999997</v>
      </c>
    </row>
    <row r="160" spans="1:16" ht="25.5" customHeight="1" x14ac:dyDescent="0.2">
      <c r="A160" s="14"/>
      <c r="B160" s="75"/>
      <c r="C160" s="73" t="s">
        <v>2303</v>
      </c>
      <c r="D160" s="78" t="s">
        <v>126</v>
      </c>
      <c r="E160" s="13">
        <v>44538</v>
      </c>
      <c r="F160" s="76" t="s">
        <v>411</v>
      </c>
      <c r="G160" s="13">
        <v>44542</v>
      </c>
      <c r="H160" s="77" t="s">
        <v>1796</v>
      </c>
      <c r="I160" s="16">
        <v>89</v>
      </c>
      <c r="J160" s="16">
        <v>56</v>
      </c>
      <c r="K160" s="16">
        <v>35</v>
      </c>
      <c r="L160" s="16">
        <v>27</v>
      </c>
      <c r="M160" s="81">
        <v>43.61</v>
      </c>
      <c r="N160" s="96">
        <v>43.61</v>
      </c>
      <c r="O160" s="64">
        <v>2530</v>
      </c>
      <c r="P160" s="65">
        <f>Table2245789101123456789101112131415161718192021222324[[#This Row],[PEMBULATAN]]*O160</f>
        <v>110333.3</v>
      </c>
    </row>
    <row r="161" spans="1:16" ht="25.5" customHeight="1" x14ac:dyDescent="0.2">
      <c r="A161" s="14"/>
      <c r="B161" s="75"/>
      <c r="C161" s="73" t="s">
        <v>2304</v>
      </c>
      <c r="D161" s="78" t="s">
        <v>126</v>
      </c>
      <c r="E161" s="13">
        <v>44538</v>
      </c>
      <c r="F161" s="76" t="s">
        <v>411</v>
      </c>
      <c r="G161" s="13">
        <v>44542</v>
      </c>
      <c r="H161" s="77" t="s">
        <v>1796</v>
      </c>
      <c r="I161" s="16">
        <v>59</v>
      </c>
      <c r="J161" s="16">
        <v>36</v>
      </c>
      <c r="K161" s="16">
        <v>14</v>
      </c>
      <c r="L161" s="16">
        <v>8</v>
      </c>
      <c r="M161" s="81">
        <v>7.4340000000000002</v>
      </c>
      <c r="N161" s="96">
        <v>9</v>
      </c>
      <c r="O161" s="64">
        <v>2530</v>
      </c>
      <c r="P161" s="65">
        <f>Table2245789101123456789101112131415161718192021222324[[#This Row],[PEMBULATAN]]*O161</f>
        <v>22770</v>
      </c>
    </row>
    <row r="162" spans="1:16" ht="25.5" customHeight="1" x14ac:dyDescent="0.2">
      <c r="A162" s="14"/>
      <c r="B162" s="75"/>
      <c r="C162" s="73" t="s">
        <v>2305</v>
      </c>
      <c r="D162" s="78" t="s">
        <v>126</v>
      </c>
      <c r="E162" s="13">
        <v>44538</v>
      </c>
      <c r="F162" s="76" t="s">
        <v>411</v>
      </c>
      <c r="G162" s="13">
        <v>44542</v>
      </c>
      <c r="H162" s="77" t="s">
        <v>1796</v>
      </c>
      <c r="I162" s="16">
        <v>64</v>
      </c>
      <c r="J162" s="16">
        <v>52</v>
      </c>
      <c r="K162" s="16">
        <v>31</v>
      </c>
      <c r="L162" s="16">
        <v>10</v>
      </c>
      <c r="M162" s="81">
        <v>25.792000000000002</v>
      </c>
      <c r="N162" s="96">
        <v>25.792000000000002</v>
      </c>
      <c r="O162" s="64">
        <v>2530</v>
      </c>
      <c r="P162" s="65">
        <f>Table2245789101123456789101112131415161718192021222324[[#This Row],[PEMBULATAN]]*O162</f>
        <v>65253.760000000002</v>
      </c>
    </row>
    <row r="163" spans="1:16" ht="25.5" customHeight="1" x14ac:dyDescent="0.2">
      <c r="A163" s="14"/>
      <c r="B163" s="75"/>
      <c r="C163" s="73" t="s">
        <v>2306</v>
      </c>
      <c r="D163" s="78" t="s">
        <v>126</v>
      </c>
      <c r="E163" s="13">
        <v>44538</v>
      </c>
      <c r="F163" s="76" t="s">
        <v>411</v>
      </c>
      <c r="G163" s="13">
        <v>44542</v>
      </c>
      <c r="H163" s="77" t="s">
        <v>1796</v>
      </c>
      <c r="I163" s="16">
        <v>66</v>
      </c>
      <c r="J163" s="16">
        <v>57</v>
      </c>
      <c r="K163" s="16">
        <v>22</v>
      </c>
      <c r="L163" s="16">
        <v>10</v>
      </c>
      <c r="M163" s="81">
        <v>20.690999999999999</v>
      </c>
      <c r="N163" s="96">
        <v>20.690999999999999</v>
      </c>
      <c r="O163" s="64">
        <v>2530</v>
      </c>
      <c r="P163" s="65">
        <f>Table2245789101123456789101112131415161718192021222324[[#This Row],[PEMBULATAN]]*O163</f>
        <v>52348.229999999996</v>
      </c>
    </row>
    <row r="164" spans="1:16" ht="25.5" customHeight="1" x14ac:dyDescent="0.2">
      <c r="A164" s="14"/>
      <c r="B164" s="75"/>
      <c r="C164" s="73" t="s">
        <v>2307</v>
      </c>
      <c r="D164" s="78" t="s">
        <v>126</v>
      </c>
      <c r="E164" s="13">
        <v>44538</v>
      </c>
      <c r="F164" s="76" t="s">
        <v>411</v>
      </c>
      <c r="G164" s="13">
        <v>44542</v>
      </c>
      <c r="H164" s="77" t="s">
        <v>1796</v>
      </c>
      <c r="I164" s="16">
        <v>93</v>
      </c>
      <c r="J164" s="16">
        <v>62</v>
      </c>
      <c r="K164" s="16">
        <v>31</v>
      </c>
      <c r="L164" s="16">
        <v>22</v>
      </c>
      <c r="M164" s="81">
        <v>44.686500000000002</v>
      </c>
      <c r="N164" s="96">
        <v>44.686500000000002</v>
      </c>
      <c r="O164" s="64">
        <v>2530</v>
      </c>
      <c r="P164" s="65">
        <f>Table2245789101123456789101112131415161718192021222324[[#This Row],[PEMBULATAN]]*O164</f>
        <v>113056.845</v>
      </c>
    </row>
    <row r="165" spans="1:16" ht="25.5" customHeight="1" x14ac:dyDescent="0.2">
      <c r="A165" s="14"/>
      <c r="B165" s="75"/>
      <c r="C165" s="73" t="s">
        <v>2308</v>
      </c>
      <c r="D165" s="78" t="s">
        <v>126</v>
      </c>
      <c r="E165" s="13">
        <v>44538</v>
      </c>
      <c r="F165" s="76" t="s">
        <v>411</v>
      </c>
      <c r="G165" s="13">
        <v>44542</v>
      </c>
      <c r="H165" s="77" t="s">
        <v>1796</v>
      </c>
      <c r="I165" s="16">
        <v>62</v>
      </c>
      <c r="J165" s="16">
        <v>62</v>
      </c>
      <c r="K165" s="16">
        <v>8</v>
      </c>
      <c r="L165" s="16">
        <v>2</v>
      </c>
      <c r="M165" s="81">
        <v>7.6879999999999997</v>
      </c>
      <c r="N165" s="96">
        <v>7.6879999999999997</v>
      </c>
      <c r="O165" s="64">
        <v>2530</v>
      </c>
      <c r="P165" s="65">
        <f>Table2245789101123456789101112131415161718192021222324[[#This Row],[PEMBULATAN]]*O165</f>
        <v>19450.64</v>
      </c>
    </row>
    <row r="166" spans="1:16" ht="25.5" customHeight="1" x14ac:dyDescent="0.2">
      <c r="A166" s="14"/>
      <c r="B166" s="75"/>
      <c r="C166" s="73" t="s">
        <v>2309</v>
      </c>
      <c r="D166" s="78" t="s">
        <v>126</v>
      </c>
      <c r="E166" s="13">
        <v>44538</v>
      </c>
      <c r="F166" s="76" t="s">
        <v>411</v>
      </c>
      <c r="G166" s="13">
        <v>44542</v>
      </c>
      <c r="H166" s="77" t="s">
        <v>1796</v>
      </c>
      <c r="I166" s="16">
        <v>46</v>
      </c>
      <c r="J166" s="16">
        <v>37</v>
      </c>
      <c r="K166" s="16">
        <v>27</v>
      </c>
      <c r="L166" s="16">
        <v>2</v>
      </c>
      <c r="M166" s="81">
        <v>11.4885</v>
      </c>
      <c r="N166" s="96">
        <v>12</v>
      </c>
      <c r="O166" s="64">
        <v>2530</v>
      </c>
      <c r="P166" s="65">
        <f>Table2245789101123456789101112131415161718192021222324[[#This Row],[PEMBULATAN]]*O166</f>
        <v>30360</v>
      </c>
    </row>
    <row r="167" spans="1:16" ht="25.5" customHeight="1" x14ac:dyDescent="0.2">
      <c r="A167" s="14"/>
      <c r="B167" s="75"/>
      <c r="C167" s="73" t="s">
        <v>2310</v>
      </c>
      <c r="D167" s="78" t="s">
        <v>126</v>
      </c>
      <c r="E167" s="13">
        <v>44538</v>
      </c>
      <c r="F167" s="76" t="s">
        <v>411</v>
      </c>
      <c r="G167" s="13">
        <v>44542</v>
      </c>
      <c r="H167" s="77" t="s">
        <v>1796</v>
      </c>
      <c r="I167" s="16">
        <v>56</v>
      </c>
      <c r="J167" s="16">
        <v>44</v>
      </c>
      <c r="K167" s="16">
        <v>37</v>
      </c>
      <c r="L167" s="16">
        <v>12</v>
      </c>
      <c r="M167" s="81">
        <v>22.792000000000002</v>
      </c>
      <c r="N167" s="96">
        <v>22.792000000000002</v>
      </c>
      <c r="O167" s="64">
        <v>2530</v>
      </c>
      <c r="P167" s="65">
        <f>Table2245789101123456789101112131415161718192021222324[[#This Row],[PEMBULATAN]]*O167</f>
        <v>57663.76</v>
      </c>
    </row>
    <row r="168" spans="1:16" ht="25.5" customHeight="1" x14ac:dyDescent="0.2">
      <c r="A168" s="14"/>
      <c r="B168" s="75"/>
      <c r="C168" s="73" t="s">
        <v>2311</v>
      </c>
      <c r="D168" s="78" t="s">
        <v>126</v>
      </c>
      <c r="E168" s="13">
        <v>44538</v>
      </c>
      <c r="F168" s="76" t="s">
        <v>411</v>
      </c>
      <c r="G168" s="13">
        <v>44542</v>
      </c>
      <c r="H168" s="77" t="s">
        <v>1796</v>
      </c>
      <c r="I168" s="16">
        <v>70</v>
      </c>
      <c r="J168" s="16">
        <v>64</v>
      </c>
      <c r="K168" s="16">
        <v>25</v>
      </c>
      <c r="L168" s="16">
        <v>17</v>
      </c>
      <c r="M168" s="81">
        <v>28</v>
      </c>
      <c r="N168" s="96">
        <v>28</v>
      </c>
      <c r="O168" s="64">
        <v>2530</v>
      </c>
      <c r="P168" s="65">
        <f>Table2245789101123456789101112131415161718192021222324[[#This Row],[PEMBULATAN]]*O168</f>
        <v>70840</v>
      </c>
    </row>
    <row r="169" spans="1:16" ht="25.5" customHeight="1" x14ac:dyDescent="0.2">
      <c r="A169" s="14"/>
      <c r="B169" s="75"/>
      <c r="C169" s="73" t="s">
        <v>2312</v>
      </c>
      <c r="D169" s="78" t="s">
        <v>126</v>
      </c>
      <c r="E169" s="13">
        <v>44538</v>
      </c>
      <c r="F169" s="76" t="s">
        <v>411</v>
      </c>
      <c r="G169" s="13">
        <v>44542</v>
      </c>
      <c r="H169" s="77" t="s">
        <v>1796</v>
      </c>
      <c r="I169" s="16">
        <v>72</v>
      </c>
      <c r="J169" s="16">
        <v>53</v>
      </c>
      <c r="K169" s="16">
        <v>24</v>
      </c>
      <c r="L169" s="16">
        <v>7</v>
      </c>
      <c r="M169" s="81">
        <v>22.896000000000001</v>
      </c>
      <c r="N169" s="96">
        <v>22.896000000000001</v>
      </c>
      <c r="O169" s="64">
        <v>2530</v>
      </c>
      <c r="P169" s="65">
        <f>Table2245789101123456789101112131415161718192021222324[[#This Row],[PEMBULATAN]]*O169</f>
        <v>57926.880000000005</v>
      </c>
    </row>
    <row r="170" spans="1:16" ht="25.5" customHeight="1" x14ac:dyDescent="0.2">
      <c r="A170" s="14"/>
      <c r="B170" s="75"/>
      <c r="C170" s="73" t="s">
        <v>2313</v>
      </c>
      <c r="D170" s="78" t="s">
        <v>126</v>
      </c>
      <c r="E170" s="13">
        <v>44538</v>
      </c>
      <c r="F170" s="76" t="s">
        <v>411</v>
      </c>
      <c r="G170" s="13">
        <v>44542</v>
      </c>
      <c r="H170" s="77" t="s">
        <v>1796</v>
      </c>
      <c r="I170" s="16">
        <v>76</v>
      </c>
      <c r="J170" s="16">
        <v>56</v>
      </c>
      <c r="K170" s="16">
        <v>28</v>
      </c>
      <c r="L170" s="16">
        <v>8</v>
      </c>
      <c r="M170" s="81">
        <v>29.792000000000002</v>
      </c>
      <c r="N170" s="96">
        <v>29.792000000000002</v>
      </c>
      <c r="O170" s="64">
        <v>2530</v>
      </c>
      <c r="P170" s="65">
        <f>Table2245789101123456789101112131415161718192021222324[[#This Row],[PEMBULATAN]]*O170</f>
        <v>75373.760000000009</v>
      </c>
    </row>
    <row r="171" spans="1:16" ht="25.5" customHeight="1" x14ac:dyDescent="0.2">
      <c r="A171" s="14"/>
      <c r="B171" s="75"/>
      <c r="C171" s="73" t="s">
        <v>2314</v>
      </c>
      <c r="D171" s="78" t="s">
        <v>126</v>
      </c>
      <c r="E171" s="13">
        <v>44538</v>
      </c>
      <c r="F171" s="76" t="s">
        <v>411</v>
      </c>
      <c r="G171" s="13">
        <v>44542</v>
      </c>
      <c r="H171" s="77" t="s">
        <v>1796</v>
      </c>
      <c r="I171" s="16">
        <v>67</v>
      </c>
      <c r="J171" s="16">
        <v>58</v>
      </c>
      <c r="K171" s="16">
        <v>20</v>
      </c>
      <c r="L171" s="16">
        <v>6</v>
      </c>
      <c r="M171" s="81">
        <v>19.43</v>
      </c>
      <c r="N171" s="96">
        <v>20</v>
      </c>
      <c r="O171" s="64">
        <v>2530</v>
      </c>
      <c r="P171" s="65">
        <f>Table2245789101123456789101112131415161718192021222324[[#This Row],[PEMBULATAN]]*O171</f>
        <v>50600</v>
      </c>
    </row>
    <row r="172" spans="1:16" ht="25.5" customHeight="1" x14ac:dyDescent="0.2">
      <c r="A172" s="14"/>
      <c r="B172" s="75"/>
      <c r="C172" s="73" t="s">
        <v>2315</v>
      </c>
      <c r="D172" s="78" t="s">
        <v>126</v>
      </c>
      <c r="E172" s="13">
        <v>44538</v>
      </c>
      <c r="F172" s="76" t="s">
        <v>411</v>
      </c>
      <c r="G172" s="13">
        <v>44542</v>
      </c>
      <c r="H172" s="77" t="s">
        <v>1796</v>
      </c>
      <c r="I172" s="16">
        <v>30</v>
      </c>
      <c r="J172" s="16">
        <v>28</v>
      </c>
      <c r="K172" s="16">
        <v>26</v>
      </c>
      <c r="L172" s="16">
        <v>2</v>
      </c>
      <c r="M172" s="81">
        <v>5.46</v>
      </c>
      <c r="N172" s="96">
        <v>6</v>
      </c>
      <c r="O172" s="64">
        <v>2530</v>
      </c>
      <c r="P172" s="65">
        <f>Table2245789101123456789101112131415161718192021222324[[#This Row],[PEMBULATAN]]*O172</f>
        <v>15180</v>
      </c>
    </row>
    <row r="173" spans="1:16" ht="25.5" customHeight="1" x14ac:dyDescent="0.2">
      <c r="A173" s="14"/>
      <c r="B173" s="75"/>
      <c r="C173" s="73" t="s">
        <v>2316</v>
      </c>
      <c r="D173" s="78" t="s">
        <v>126</v>
      </c>
      <c r="E173" s="13">
        <v>44538</v>
      </c>
      <c r="F173" s="76" t="s">
        <v>411</v>
      </c>
      <c r="G173" s="13">
        <v>44542</v>
      </c>
      <c r="H173" s="77" t="s">
        <v>1796</v>
      </c>
      <c r="I173" s="16">
        <v>87</v>
      </c>
      <c r="J173" s="16">
        <v>62</v>
      </c>
      <c r="K173" s="16">
        <v>21</v>
      </c>
      <c r="L173" s="16">
        <v>18</v>
      </c>
      <c r="M173" s="81">
        <v>28.3185</v>
      </c>
      <c r="N173" s="96">
        <v>29</v>
      </c>
      <c r="O173" s="64">
        <v>2530</v>
      </c>
      <c r="P173" s="65">
        <f>Table2245789101123456789101112131415161718192021222324[[#This Row],[PEMBULATAN]]*O173</f>
        <v>73370</v>
      </c>
    </row>
    <row r="174" spans="1:16" ht="25.5" customHeight="1" x14ac:dyDescent="0.2">
      <c r="A174" s="14"/>
      <c r="B174" s="75"/>
      <c r="C174" s="73" t="s">
        <v>2317</v>
      </c>
      <c r="D174" s="78" t="s">
        <v>126</v>
      </c>
      <c r="E174" s="13">
        <v>44538</v>
      </c>
      <c r="F174" s="76" t="s">
        <v>411</v>
      </c>
      <c r="G174" s="13">
        <v>44542</v>
      </c>
      <c r="H174" s="77" t="s">
        <v>1796</v>
      </c>
      <c r="I174" s="16">
        <v>82</v>
      </c>
      <c r="J174" s="16">
        <v>43</v>
      </c>
      <c r="K174" s="16">
        <v>27</v>
      </c>
      <c r="L174" s="16">
        <v>7</v>
      </c>
      <c r="M174" s="81">
        <v>23.8005</v>
      </c>
      <c r="N174" s="96">
        <v>23.8005</v>
      </c>
      <c r="O174" s="64">
        <v>2530</v>
      </c>
      <c r="P174" s="65">
        <f>Table2245789101123456789101112131415161718192021222324[[#This Row],[PEMBULATAN]]*O174</f>
        <v>60215.264999999999</v>
      </c>
    </row>
    <row r="175" spans="1:16" ht="25.5" customHeight="1" x14ac:dyDescent="0.2">
      <c r="A175" s="14"/>
      <c r="B175" s="75"/>
      <c r="C175" s="73" t="s">
        <v>2318</v>
      </c>
      <c r="D175" s="78" t="s">
        <v>126</v>
      </c>
      <c r="E175" s="13">
        <v>44538</v>
      </c>
      <c r="F175" s="76" t="s">
        <v>411</v>
      </c>
      <c r="G175" s="13">
        <v>44542</v>
      </c>
      <c r="H175" s="77" t="s">
        <v>1796</v>
      </c>
      <c r="I175" s="16">
        <v>62</v>
      </c>
      <c r="J175" s="16">
        <v>47</v>
      </c>
      <c r="K175" s="16">
        <v>21</v>
      </c>
      <c r="L175" s="16">
        <v>6</v>
      </c>
      <c r="M175" s="81">
        <v>15.298500000000001</v>
      </c>
      <c r="N175" s="96">
        <v>16</v>
      </c>
      <c r="O175" s="64">
        <v>2530</v>
      </c>
      <c r="P175" s="65">
        <f>Table2245789101123456789101112131415161718192021222324[[#This Row],[PEMBULATAN]]*O175</f>
        <v>40480</v>
      </c>
    </row>
    <row r="176" spans="1:16" ht="25.5" customHeight="1" x14ac:dyDescent="0.2">
      <c r="A176" s="14"/>
      <c r="B176" s="75"/>
      <c r="C176" s="73" t="s">
        <v>2319</v>
      </c>
      <c r="D176" s="78" t="s">
        <v>126</v>
      </c>
      <c r="E176" s="13">
        <v>44538</v>
      </c>
      <c r="F176" s="76" t="s">
        <v>411</v>
      </c>
      <c r="G176" s="13">
        <v>44542</v>
      </c>
      <c r="H176" s="77" t="s">
        <v>1796</v>
      </c>
      <c r="I176" s="16">
        <v>87</v>
      </c>
      <c r="J176" s="16">
        <v>58</v>
      </c>
      <c r="K176" s="16">
        <v>34</v>
      </c>
      <c r="L176" s="16">
        <v>17</v>
      </c>
      <c r="M176" s="81">
        <v>42.890999999999998</v>
      </c>
      <c r="N176" s="96">
        <v>42.890999999999998</v>
      </c>
      <c r="O176" s="64">
        <v>2530</v>
      </c>
      <c r="P176" s="65">
        <f>Table2245789101123456789101112131415161718192021222324[[#This Row],[PEMBULATAN]]*O176</f>
        <v>108514.23</v>
      </c>
    </row>
    <row r="177" spans="1:16" ht="25.5" customHeight="1" x14ac:dyDescent="0.2">
      <c r="A177" s="14"/>
      <c r="B177" s="75"/>
      <c r="C177" s="73" t="s">
        <v>2320</v>
      </c>
      <c r="D177" s="78" t="s">
        <v>126</v>
      </c>
      <c r="E177" s="13">
        <v>44538</v>
      </c>
      <c r="F177" s="76" t="s">
        <v>411</v>
      </c>
      <c r="G177" s="13">
        <v>44542</v>
      </c>
      <c r="H177" s="77" t="s">
        <v>1796</v>
      </c>
      <c r="I177" s="16">
        <v>64</v>
      </c>
      <c r="J177" s="16">
        <v>57</v>
      </c>
      <c r="K177" s="16">
        <v>27</v>
      </c>
      <c r="L177" s="16">
        <v>7</v>
      </c>
      <c r="M177" s="81">
        <v>24.623999999999999</v>
      </c>
      <c r="N177" s="96">
        <v>24.623999999999999</v>
      </c>
      <c r="O177" s="64">
        <v>2530</v>
      </c>
      <c r="P177" s="65">
        <f>Table2245789101123456789101112131415161718192021222324[[#This Row],[PEMBULATAN]]*O177</f>
        <v>62298.719999999994</v>
      </c>
    </row>
    <row r="178" spans="1:16" ht="25.5" customHeight="1" x14ac:dyDescent="0.2">
      <c r="A178" s="14"/>
      <c r="B178" s="75"/>
      <c r="C178" s="73" t="s">
        <v>2321</v>
      </c>
      <c r="D178" s="78" t="s">
        <v>126</v>
      </c>
      <c r="E178" s="13">
        <v>44538</v>
      </c>
      <c r="F178" s="76" t="s">
        <v>411</v>
      </c>
      <c r="G178" s="13">
        <v>44542</v>
      </c>
      <c r="H178" s="77" t="s">
        <v>1796</v>
      </c>
      <c r="I178" s="16">
        <v>82</v>
      </c>
      <c r="J178" s="16">
        <v>62</v>
      </c>
      <c r="K178" s="16">
        <v>15</v>
      </c>
      <c r="L178" s="16">
        <v>8</v>
      </c>
      <c r="M178" s="81">
        <v>19.065000000000001</v>
      </c>
      <c r="N178" s="96">
        <v>19.065000000000001</v>
      </c>
      <c r="O178" s="64">
        <v>2530</v>
      </c>
      <c r="P178" s="65">
        <f>Table2245789101123456789101112131415161718192021222324[[#This Row],[PEMBULATAN]]*O178</f>
        <v>48234.450000000004</v>
      </c>
    </row>
    <row r="179" spans="1:16" ht="25.5" customHeight="1" x14ac:dyDescent="0.2">
      <c r="A179" s="14"/>
      <c r="B179" s="75"/>
      <c r="C179" s="73" t="s">
        <v>2322</v>
      </c>
      <c r="D179" s="78" t="s">
        <v>126</v>
      </c>
      <c r="E179" s="13">
        <v>44538</v>
      </c>
      <c r="F179" s="76" t="s">
        <v>411</v>
      </c>
      <c r="G179" s="13">
        <v>44542</v>
      </c>
      <c r="H179" s="77" t="s">
        <v>1796</v>
      </c>
      <c r="I179" s="16">
        <v>87</v>
      </c>
      <c r="J179" s="16">
        <v>53</v>
      </c>
      <c r="K179" s="16">
        <v>27</v>
      </c>
      <c r="L179" s="16">
        <v>13</v>
      </c>
      <c r="M179" s="81">
        <v>31.12425</v>
      </c>
      <c r="N179" s="96">
        <v>31.12425</v>
      </c>
      <c r="O179" s="64">
        <v>2530</v>
      </c>
      <c r="P179" s="65">
        <f>Table2245789101123456789101112131415161718192021222324[[#This Row],[PEMBULATAN]]*O179</f>
        <v>78744.352499999994</v>
      </c>
    </row>
    <row r="180" spans="1:16" ht="25.5" customHeight="1" x14ac:dyDescent="0.2">
      <c r="A180" s="14"/>
      <c r="B180" s="75"/>
      <c r="C180" s="73" t="s">
        <v>2323</v>
      </c>
      <c r="D180" s="78" t="s">
        <v>126</v>
      </c>
      <c r="E180" s="13">
        <v>44538</v>
      </c>
      <c r="F180" s="76" t="s">
        <v>411</v>
      </c>
      <c r="G180" s="13">
        <v>44542</v>
      </c>
      <c r="H180" s="77" t="s">
        <v>1796</v>
      </c>
      <c r="I180" s="16">
        <v>80</v>
      </c>
      <c r="J180" s="16">
        <v>68</v>
      </c>
      <c r="K180" s="16">
        <v>24</v>
      </c>
      <c r="L180" s="16">
        <v>12</v>
      </c>
      <c r="M180" s="81">
        <v>32.64</v>
      </c>
      <c r="N180" s="96">
        <v>32.64</v>
      </c>
      <c r="O180" s="64">
        <v>2530</v>
      </c>
      <c r="P180" s="65">
        <f>Table2245789101123456789101112131415161718192021222324[[#This Row],[PEMBULATAN]]*O180</f>
        <v>82579.199999999997</v>
      </c>
    </row>
    <row r="181" spans="1:16" ht="25.5" customHeight="1" x14ac:dyDescent="0.2">
      <c r="A181" s="14"/>
      <c r="B181" s="75"/>
      <c r="C181" s="73" t="s">
        <v>2324</v>
      </c>
      <c r="D181" s="78" t="s">
        <v>126</v>
      </c>
      <c r="E181" s="13">
        <v>44538</v>
      </c>
      <c r="F181" s="76" t="s">
        <v>411</v>
      </c>
      <c r="G181" s="13">
        <v>44542</v>
      </c>
      <c r="H181" s="77" t="s">
        <v>1796</v>
      </c>
      <c r="I181" s="16">
        <v>85</v>
      </c>
      <c r="J181" s="16">
        <v>58</v>
      </c>
      <c r="K181" s="16">
        <v>22</v>
      </c>
      <c r="L181" s="16">
        <v>11</v>
      </c>
      <c r="M181" s="81">
        <v>27.114999999999998</v>
      </c>
      <c r="N181" s="96">
        <v>27.114999999999998</v>
      </c>
      <c r="O181" s="64">
        <v>2530</v>
      </c>
      <c r="P181" s="65">
        <f>Table2245789101123456789101112131415161718192021222324[[#This Row],[PEMBULATAN]]*O181</f>
        <v>68600.95</v>
      </c>
    </row>
    <row r="182" spans="1:16" ht="25.5" customHeight="1" x14ac:dyDescent="0.2">
      <c r="A182" s="14"/>
      <c r="B182" s="75"/>
      <c r="C182" s="73" t="s">
        <v>2325</v>
      </c>
      <c r="D182" s="78" t="s">
        <v>126</v>
      </c>
      <c r="E182" s="13">
        <v>44538</v>
      </c>
      <c r="F182" s="76" t="s">
        <v>411</v>
      </c>
      <c r="G182" s="13">
        <v>44542</v>
      </c>
      <c r="H182" s="77" t="s">
        <v>1796</v>
      </c>
      <c r="I182" s="16">
        <v>88</v>
      </c>
      <c r="J182" s="16">
        <v>57</v>
      </c>
      <c r="K182" s="16">
        <v>26</v>
      </c>
      <c r="L182" s="16">
        <v>21</v>
      </c>
      <c r="M182" s="81">
        <v>32.603999999999999</v>
      </c>
      <c r="N182" s="96">
        <v>32.603999999999999</v>
      </c>
      <c r="O182" s="64">
        <v>2530</v>
      </c>
      <c r="P182" s="65">
        <f>Table2245789101123456789101112131415161718192021222324[[#This Row],[PEMBULATAN]]*O182</f>
        <v>82488.12</v>
      </c>
    </row>
    <row r="183" spans="1:16" ht="25.5" customHeight="1" x14ac:dyDescent="0.2">
      <c r="A183" s="14"/>
      <c r="B183" s="75"/>
      <c r="C183" s="73" t="s">
        <v>2326</v>
      </c>
      <c r="D183" s="78" t="s">
        <v>126</v>
      </c>
      <c r="E183" s="13">
        <v>44538</v>
      </c>
      <c r="F183" s="76" t="s">
        <v>411</v>
      </c>
      <c r="G183" s="13">
        <v>44542</v>
      </c>
      <c r="H183" s="77" t="s">
        <v>1796</v>
      </c>
      <c r="I183" s="16">
        <v>82</v>
      </c>
      <c r="J183" s="16">
        <v>64</v>
      </c>
      <c r="K183" s="16">
        <v>17</v>
      </c>
      <c r="L183" s="16">
        <v>7</v>
      </c>
      <c r="M183" s="81">
        <v>22.303999999999998</v>
      </c>
      <c r="N183" s="96">
        <v>23</v>
      </c>
      <c r="O183" s="64">
        <v>2530</v>
      </c>
      <c r="P183" s="65">
        <f>Table2245789101123456789101112131415161718192021222324[[#This Row],[PEMBULATAN]]*O183</f>
        <v>58190</v>
      </c>
    </row>
    <row r="184" spans="1:16" ht="25.5" customHeight="1" x14ac:dyDescent="0.2">
      <c r="A184" s="14"/>
      <c r="B184" s="75"/>
      <c r="C184" s="73" t="s">
        <v>2327</v>
      </c>
      <c r="D184" s="78" t="s">
        <v>126</v>
      </c>
      <c r="E184" s="13">
        <v>44538</v>
      </c>
      <c r="F184" s="76" t="s">
        <v>411</v>
      </c>
      <c r="G184" s="13">
        <v>44542</v>
      </c>
      <c r="H184" s="77" t="s">
        <v>1796</v>
      </c>
      <c r="I184" s="16">
        <v>75</v>
      </c>
      <c r="J184" s="16">
        <v>58</v>
      </c>
      <c r="K184" s="16">
        <v>23</v>
      </c>
      <c r="L184" s="16">
        <v>7</v>
      </c>
      <c r="M184" s="81">
        <v>25.012499999999999</v>
      </c>
      <c r="N184" s="96">
        <v>25.012499999999999</v>
      </c>
      <c r="O184" s="64">
        <v>2530</v>
      </c>
      <c r="P184" s="65">
        <f>Table2245789101123456789101112131415161718192021222324[[#This Row],[PEMBULATAN]]*O184</f>
        <v>63281.625</v>
      </c>
    </row>
    <row r="185" spans="1:16" ht="25.5" customHeight="1" x14ac:dyDescent="0.2">
      <c r="A185" s="14"/>
      <c r="B185" s="75"/>
      <c r="C185" s="73" t="s">
        <v>2328</v>
      </c>
      <c r="D185" s="78" t="s">
        <v>126</v>
      </c>
      <c r="E185" s="13">
        <v>44538</v>
      </c>
      <c r="F185" s="76" t="s">
        <v>411</v>
      </c>
      <c r="G185" s="13">
        <v>44542</v>
      </c>
      <c r="H185" s="77" t="s">
        <v>1796</v>
      </c>
      <c r="I185" s="16">
        <v>74</v>
      </c>
      <c r="J185" s="16">
        <v>54</v>
      </c>
      <c r="K185" s="16">
        <v>14</v>
      </c>
      <c r="L185" s="16">
        <v>4</v>
      </c>
      <c r="M185" s="81">
        <v>13.986000000000001</v>
      </c>
      <c r="N185" s="96">
        <v>13.986000000000001</v>
      </c>
      <c r="O185" s="64">
        <v>2530</v>
      </c>
      <c r="P185" s="65">
        <f>Table2245789101123456789101112131415161718192021222324[[#This Row],[PEMBULATAN]]*O185</f>
        <v>35384.58</v>
      </c>
    </row>
    <row r="186" spans="1:16" ht="25.5" customHeight="1" x14ac:dyDescent="0.2">
      <c r="A186" s="14"/>
      <c r="B186" s="75"/>
      <c r="C186" s="73" t="s">
        <v>2329</v>
      </c>
      <c r="D186" s="78" t="s">
        <v>126</v>
      </c>
      <c r="E186" s="13">
        <v>44538</v>
      </c>
      <c r="F186" s="76" t="s">
        <v>411</v>
      </c>
      <c r="G186" s="13">
        <v>44542</v>
      </c>
      <c r="H186" s="77" t="s">
        <v>1796</v>
      </c>
      <c r="I186" s="16">
        <v>77</v>
      </c>
      <c r="J186" s="16">
        <v>62</v>
      </c>
      <c r="K186" s="16">
        <v>27</v>
      </c>
      <c r="L186" s="16">
        <v>22</v>
      </c>
      <c r="M186" s="81">
        <v>32.224499999999999</v>
      </c>
      <c r="N186" s="96">
        <v>32.224499999999999</v>
      </c>
      <c r="O186" s="64">
        <v>2530</v>
      </c>
      <c r="P186" s="65">
        <f>Table2245789101123456789101112131415161718192021222324[[#This Row],[PEMBULATAN]]*O186</f>
        <v>81527.985000000001</v>
      </c>
    </row>
    <row r="187" spans="1:16" ht="25.5" customHeight="1" x14ac:dyDescent="0.2">
      <c r="A187" s="14"/>
      <c r="B187" s="75"/>
      <c r="C187" s="73" t="s">
        <v>2330</v>
      </c>
      <c r="D187" s="78" t="s">
        <v>126</v>
      </c>
      <c r="E187" s="13">
        <v>44538</v>
      </c>
      <c r="F187" s="76" t="s">
        <v>411</v>
      </c>
      <c r="G187" s="13">
        <v>44542</v>
      </c>
      <c r="H187" s="77" t="s">
        <v>1796</v>
      </c>
      <c r="I187" s="16">
        <v>127</v>
      </c>
      <c r="J187" s="16">
        <v>10</v>
      </c>
      <c r="K187" s="16">
        <v>10</v>
      </c>
      <c r="L187" s="16">
        <v>1</v>
      </c>
      <c r="M187" s="81">
        <v>3.1749999999999998</v>
      </c>
      <c r="N187" s="96">
        <v>3.1749999999999998</v>
      </c>
      <c r="O187" s="64">
        <v>2530</v>
      </c>
      <c r="P187" s="65">
        <f>Table2245789101123456789101112131415161718192021222324[[#This Row],[PEMBULATAN]]*O187</f>
        <v>8032.75</v>
      </c>
    </row>
    <row r="188" spans="1:16" ht="25.5" customHeight="1" x14ac:dyDescent="0.2">
      <c r="A188" s="14"/>
      <c r="B188" s="75"/>
      <c r="C188" s="73" t="s">
        <v>2331</v>
      </c>
      <c r="D188" s="78" t="s">
        <v>126</v>
      </c>
      <c r="E188" s="13">
        <v>44538</v>
      </c>
      <c r="F188" s="76" t="s">
        <v>411</v>
      </c>
      <c r="G188" s="13">
        <v>44542</v>
      </c>
      <c r="H188" s="77" t="s">
        <v>1796</v>
      </c>
      <c r="I188" s="16">
        <v>86</v>
      </c>
      <c r="J188" s="16">
        <v>54</v>
      </c>
      <c r="K188" s="16">
        <v>24</v>
      </c>
      <c r="L188" s="16">
        <v>12</v>
      </c>
      <c r="M188" s="81">
        <v>27.864000000000001</v>
      </c>
      <c r="N188" s="96">
        <v>27.864000000000001</v>
      </c>
      <c r="O188" s="64">
        <v>2530</v>
      </c>
      <c r="P188" s="65">
        <f>Table2245789101123456789101112131415161718192021222324[[#This Row],[PEMBULATAN]]*O188</f>
        <v>70495.92</v>
      </c>
    </row>
    <row r="189" spans="1:16" ht="25.5" customHeight="1" x14ac:dyDescent="0.2">
      <c r="A189" s="14"/>
      <c r="B189" s="75"/>
      <c r="C189" s="73" t="s">
        <v>2332</v>
      </c>
      <c r="D189" s="78" t="s">
        <v>126</v>
      </c>
      <c r="E189" s="13">
        <v>44538</v>
      </c>
      <c r="F189" s="76" t="s">
        <v>411</v>
      </c>
      <c r="G189" s="13">
        <v>44542</v>
      </c>
      <c r="H189" s="77" t="s">
        <v>1796</v>
      </c>
      <c r="I189" s="16">
        <v>82</v>
      </c>
      <c r="J189" s="16">
        <v>54</v>
      </c>
      <c r="K189" s="16">
        <v>21</v>
      </c>
      <c r="L189" s="16">
        <v>8</v>
      </c>
      <c r="M189" s="81">
        <v>23.247</v>
      </c>
      <c r="N189" s="96">
        <v>23.247</v>
      </c>
      <c r="O189" s="64">
        <v>2530</v>
      </c>
      <c r="P189" s="65">
        <f>Table2245789101123456789101112131415161718192021222324[[#This Row],[PEMBULATAN]]*O189</f>
        <v>58814.909999999996</v>
      </c>
    </row>
    <row r="190" spans="1:16" ht="25.5" customHeight="1" x14ac:dyDescent="0.2">
      <c r="A190" s="14"/>
      <c r="B190" s="75"/>
      <c r="C190" s="73" t="s">
        <v>2333</v>
      </c>
      <c r="D190" s="78" t="s">
        <v>126</v>
      </c>
      <c r="E190" s="13">
        <v>44538</v>
      </c>
      <c r="F190" s="76" t="s">
        <v>411</v>
      </c>
      <c r="G190" s="13">
        <v>44542</v>
      </c>
      <c r="H190" s="77" t="s">
        <v>1796</v>
      </c>
      <c r="I190" s="16">
        <v>68</v>
      </c>
      <c r="J190" s="16">
        <v>52</v>
      </c>
      <c r="K190" s="16">
        <v>24</v>
      </c>
      <c r="L190" s="16">
        <v>12</v>
      </c>
      <c r="M190" s="81">
        <v>21.216000000000001</v>
      </c>
      <c r="N190" s="96">
        <v>21.216000000000001</v>
      </c>
      <c r="O190" s="64">
        <v>2530</v>
      </c>
      <c r="P190" s="65">
        <f>Table2245789101123456789101112131415161718192021222324[[#This Row],[PEMBULATAN]]*O190</f>
        <v>53676.480000000003</v>
      </c>
    </row>
    <row r="191" spans="1:16" ht="25.5" customHeight="1" x14ac:dyDescent="0.2">
      <c r="A191" s="14"/>
      <c r="B191" s="75"/>
      <c r="C191" s="73" t="s">
        <v>2334</v>
      </c>
      <c r="D191" s="78" t="s">
        <v>126</v>
      </c>
      <c r="E191" s="13">
        <v>44538</v>
      </c>
      <c r="F191" s="76" t="s">
        <v>411</v>
      </c>
      <c r="G191" s="13">
        <v>44542</v>
      </c>
      <c r="H191" s="77" t="s">
        <v>1796</v>
      </c>
      <c r="I191" s="16">
        <v>54</v>
      </c>
      <c r="J191" s="16">
        <v>27</v>
      </c>
      <c r="K191" s="16">
        <v>27</v>
      </c>
      <c r="L191" s="16">
        <v>3</v>
      </c>
      <c r="M191" s="81">
        <v>9.8414999999999999</v>
      </c>
      <c r="N191" s="96">
        <v>9.8414999999999999</v>
      </c>
      <c r="O191" s="64">
        <v>2530</v>
      </c>
      <c r="P191" s="65">
        <f>Table2245789101123456789101112131415161718192021222324[[#This Row],[PEMBULATAN]]*O191</f>
        <v>24898.994999999999</v>
      </c>
    </row>
    <row r="192" spans="1:16" ht="25.5" customHeight="1" x14ac:dyDescent="0.2">
      <c r="A192" s="14"/>
      <c r="B192" s="75"/>
      <c r="C192" s="73" t="s">
        <v>2335</v>
      </c>
      <c r="D192" s="78" t="s">
        <v>126</v>
      </c>
      <c r="E192" s="13">
        <v>44538</v>
      </c>
      <c r="F192" s="76" t="s">
        <v>411</v>
      </c>
      <c r="G192" s="13">
        <v>44542</v>
      </c>
      <c r="H192" s="77" t="s">
        <v>1796</v>
      </c>
      <c r="I192" s="16">
        <v>57</v>
      </c>
      <c r="J192" s="16">
        <v>33</v>
      </c>
      <c r="K192" s="16">
        <v>27</v>
      </c>
      <c r="L192" s="16">
        <v>1</v>
      </c>
      <c r="M192" s="81">
        <v>12.69675</v>
      </c>
      <c r="N192" s="96">
        <v>12.69675</v>
      </c>
      <c r="O192" s="64">
        <v>2530</v>
      </c>
      <c r="P192" s="65">
        <f>Table2245789101123456789101112131415161718192021222324[[#This Row],[PEMBULATAN]]*O192</f>
        <v>32122.7775</v>
      </c>
    </row>
    <row r="193" spans="1:16" ht="25.5" customHeight="1" x14ac:dyDescent="0.2">
      <c r="A193" s="14"/>
      <c r="B193" s="75"/>
      <c r="C193" s="73" t="s">
        <v>2336</v>
      </c>
      <c r="D193" s="78" t="s">
        <v>126</v>
      </c>
      <c r="E193" s="13">
        <v>44538</v>
      </c>
      <c r="F193" s="76" t="s">
        <v>411</v>
      </c>
      <c r="G193" s="13">
        <v>44542</v>
      </c>
      <c r="H193" s="77" t="s">
        <v>1796</v>
      </c>
      <c r="I193" s="16">
        <v>76</v>
      </c>
      <c r="J193" s="16">
        <v>55</v>
      </c>
      <c r="K193" s="16">
        <v>21</v>
      </c>
      <c r="L193" s="16">
        <v>12</v>
      </c>
      <c r="M193" s="81">
        <v>21.945</v>
      </c>
      <c r="N193" s="96">
        <v>21.945</v>
      </c>
      <c r="O193" s="64">
        <v>2530</v>
      </c>
      <c r="P193" s="65">
        <f>Table2245789101123456789101112131415161718192021222324[[#This Row],[PEMBULATAN]]*O193</f>
        <v>55520.85</v>
      </c>
    </row>
    <row r="194" spans="1:16" ht="25.5" customHeight="1" x14ac:dyDescent="0.2">
      <c r="A194" s="14"/>
      <c r="B194" s="75"/>
      <c r="C194" s="73" t="s">
        <v>2337</v>
      </c>
      <c r="D194" s="78" t="s">
        <v>126</v>
      </c>
      <c r="E194" s="13">
        <v>44538</v>
      </c>
      <c r="F194" s="76" t="s">
        <v>411</v>
      </c>
      <c r="G194" s="13">
        <v>44542</v>
      </c>
      <c r="H194" s="77" t="s">
        <v>1796</v>
      </c>
      <c r="I194" s="16">
        <v>100</v>
      </c>
      <c r="J194" s="16">
        <v>52</v>
      </c>
      <c r="K194" s="16">
        <v>25</v>
      </c>
      <c r="L194" s="16">
        <v>18</v>
      </c>
      <c r="M194" s="81">
        <v>32.5</v>
      </c>
      <c r="N194" s="96">
        <v>33</v>
      </c>
      <c r="O194" s="64">
        <v>2530</v>
      </c>
      <c r="P194" s="65">
        <f>Table2245789101123456789101112131415161718192021222324[[#This Row],[PEMBULATAN]]*O194</f>
        <v>83490</v>
      </c>
    </row>
    <row r="195" spans="1:16" ht="25.5" customHeight="1" x14ac:dyDescent="0.2">
      <c r="A195" s="14"/>
      <c r="B195" s="75"/>
      <c r="C195" s="73" t="s">
        <v>2338</v>
      </c>
      <c r="D195" s="78" t="s">
        <v>126</v>
      </c>
      <c r="E195" s="13">
        <v>44538</v>
      </c>
      <c r="F195" s="76" t="s">
        <v>411</v>
      </c>
      <c r="G195" s="13">
        <v>44542</v>
      </c>
      <c r="H195" s="77" t="s">
        <v>1796</v>
      </c>
      <c r="I195" s="16">
        <v>62</v>
      </c>
      <c r="J195" s="16">
        <v>58</v>
      </c>
      <c r="K195" s="16">
        <v>18</v>
      </c>
      <c r="L195" s="16">
        <v>7</v>
      </c>
      <c r="M195" s="81">
        <v>16.181999999999999</v>
      </c>
      <c r="N195" s="96">
        <v>16.181999999999999</v>
      </c>
      <c r="O195" s="64">
        <v>2530</v>
      </c>
      <c r="P195" s="65">
        <f>Table2245789101123456789101112131415161718192021222324[[#This Row],[PEMBULATAN]]*O195</f>
        <v>40940.46</v>
      </c>
    </row>
    <row r="196" spans="1:16" ht="25.5" customHeight="1" x14ac:dyDescent="0.2">
      <c r="A196" s="14"/>
      <c r="B196" s="75"/>
      <c r="C196" s="73" t="s">
        <v>2339</v>
      </c>
      <c r="D196" s="78" t="s">
        <v>126</v>
      </c>
      <c r="E196" s="13">
        <v>44538</v>
      </c>
      <c r="F196" s="76" t="s">
        <v>411</v>
      </c>
      <c r="G196" s="13">
        <v>44542</v>
      </c>
      <c r="H196" s="77" t="s">
        <v>1796</v>
      </c>
      <c r="I196" s="16">
        <v>100</v>
      </c>
      <c r="J196" s="16">
        <v>62</v>
      </c>
      <c r="K196" s="16">
        <v>37</v>
      </c>
      <c r="L196" s="16">
        <v>29</v>
      </c>
      <c r="M196" s="81">
        <v>57.35</v>
      </c>
      <c r="N196" s="96">
        <v>58</v>
      </c>
      <c r="O196" s="64">
        <v>2530</v>
      </c>
      <c r="P196" s="65">
        <f>Table2245789101123456789101112131415161718192021222324[[#This Row],[PEMBULATAN]]*O196</f>
        <v>146740</v>
      </c>
    </row>
    <row r="197" spans="1:16" ht="25.5" customHeight="1" x14ac:dyDescent="0.2">
      <c r="A197" s="14"/>
      <c r="B197" s="75"/>
      <c r="C197" s="73" t="s">
        <v>2340</v>
      </c>
      <c r="D197" s="78" t="s">
        <v>126</v>
      </c>
      <c r="E197" s="13">
        <v>44538</v>
      </c>
      <c r="F197" s="76" t="s">
        <v>411</v>
      </c>
      <c r="G197" s="13">
        <v>44542</v>
      </c>
      <c r="H197" s="77" t="s">
        <v>1796</v>
      </c>
      <c r="I197" s="16">
        <v>81</v>
      </c>
      <c r="J197" s="16">
        <v>54</v>
      </c>
      <c r="K197" s="16">
        <v>36</v>
      </c>
      <c r="L197" s="16">
        <v>16</v>
      </c>
      <c r="M197" s="81">
        <v>39.366</v>
      </c>
      <c r="N197" s="96">
        <v>40</v>
      </c>
      <c r="O197" s="64">
        <v>2530</v>
      </c>
      <c r="P197" s="65">
        <f>Table2245789101123456789101112131415161718192021222324[[#This Row],[PEMBULATAN]]*O197</f>
        <v>101200</v>
      </c>
    </row>
    <row r="198" spans="1:16" ht="25.5" customHeight="1" x14ac:dyDescent="0.2">
      <c r="A198" s="14"/>
      <c r="B198" s="75"/>
      <c r="C198" s="73" t="s">
        <v>2341</v>
      </c>
      <c r="D198" s="78" t="s">
        <v>126</v>
      </c>
      <c r="E198" s="13">
        <v>44538</v>
      </c>
      <c r="F198" s="76" t="s">
        <v>411</v>
      </c>
      <c r="G198" s="13">
        <v>44542</v>
      </c>
      <c r="H198" s="77" t="s">
        <v>1796</v>
      </c>
      <c r="I198" s="16">
        <v>82</v>
      </c>
      <c r="J198" s="16">
        <v>57</v>
      </c>
      <c r="K198" s="16">
        <v>24</v>
      </c>
      <c r="L198" s="16">
        <v>18</v>
      </c>
      <c r="M198" s="81">
        <v>28.044</v>
      </c>
      <c r="N198" s="96">
        <v>28.044</v>
      </c>
      <c r="O198" s="64">
        <v>2530</v>
      </c>
      <c r="P198" s="65">
        <f>Table2245789101123456789101112131415161718192021222324[[#This Row],[PEMBULATAN]]*O198</f>
        <v>70951.320000000007</v>
      </c>
    </row>
    <row r="199" spans="1:16" ht="25.5" customHeight="1" x14ac:dyDescent="0.2">
      <c r="A199" s="14"/>
      <c r="B199" s="75"/>
      <c r="C199" s="73" t="s">
        <v>2342</v>
      </c>
      <c r="D199" s="78" t="s">
        <v>126</v>
      </c>
      <c r="E199" s="13">
        <v>44538</v>
      </c>
      <c r="F199" s="76" t="s">
        <v>411</v>
      </c>
      <c r="G199" s="13">
        <v>44542</v>
      </c>
      <c r="H199" s="77" t="s">
        <v>1796</v>
      </c>
      <c r="I199" s="16">
        <v>82</v>
      </c>
      <c r="J199" s="16">
        <v>56</v>
      </c>
      <c r="K199" s="16">
        <v>36</v>
      </c>
      <c r="L199" s="16">
        <v>15</v>
      </c>
      <c r="M199" s="81">
        <v>41.328000000000003</v>
      </c>
      <c r="N199" s="96">
        <v>42</v>
      </c>
      <c r="O199" s="64">
        <v>2530</v>
      </c>
      <c r="P199" s="65">
        <f>Table2245789101123456789101112131415161718192021222324[[#This Row],[PEMBULATAN]]*O199</f>
        <v>106260</v>
      </c>
    </row>
    <row r="200" spans="1:16" ht="25.5" customHeight="1" x14ac:dyDescent="0.2">
      <c r="A200" s="14"/>
      <c r="B200" s="75"/>
      <c r="C200" s="73" t="s">
        <v>2343</v>
      </c>
      <c r="D200" s="78" t="s">
        <v>126</v>
      </c>
      <c r="E200" s="13">
        <v>44538</v>
      </c>
      <c r="F200" s="76" t="s">
        <v>411</v>
      </c>
      <c r="G200" s="13">
        <v>44542</v>
      </c>
      <c r="H200" s="77" t="s">
        <v>1796</v>
      </c>
      <c r="I200" s="16">
        <v>75</v>
      </c>
      <c r="J200" s="16">
        <v>55</v>
      </c>
      <c r="K200" s="16">
        <v>27</v>
      </c>
      <c r="L200" s="16">
        <v>13</v>
      </c>
      <c r="M200" s="81">
        <v>27.84375</v>
      </c>
      <c r="N200" s="96">
        <v>27.84375</v>
      </c>
      <c r="O200" s="64">
        <v>2530</v>
      </c>
      <c r="P200" s="65">
        <f>Table2245789101123456789101112131415161718192021222324[[#This Row],[PEMBULATAN]]*O200</f>
        <v>70444.6875</v>
      </c>
    </row>
    <row r="201" spans="1:16" ht="25.5" customHeight="1" x14ac:dyDescent="0.2">
      <c r="A201" s="14"/>
      <c r="B201" s="75"/>
      <c r="C201" s="73" t="s">
        <v>2344</v>
      </c>
      <c r="D201" s="78" t="s">
        <v>126</v>
      </c>
      <c r="E201" s="13">
        <v>44538</v>
      </c>
      <c r="F201" s="76" t="s">
        <v>411</v>
      </c>
      <c r="G201" s="13">
        <v>44542</v>
      </c>
      <c r="H201" s="77" t="s">
        <v>1796</v>
      </c>
      <c r="I201" s="16">
        <v>85</v>
      </c>
      <c r="J201" s="16">
        <v>68</v>
      </c>
      <c r="K201" s="16">
        <v>20</v>
      </c>
      <c r="L201" s="16">
        <v>11</v>
      </c>
      <c r="M201" s="81">
        <v>28.9</v>
      </c>
      <c r="N201" s="96">
        <v>28.9</v>
      </c>
      <c r="O201" s="64">
        <v>2530</v>
      </c>
      <c r="P201" s="65">
        <f>Table2245789101123456789101112131415161718192021222324[[#This Row],[PEMBULATAN]]*O201</f>
        <v>73117</v>
      </c>
    </row>
    <row r="202" spans="1:16" ht="25.5" customHeight="1" x14ac:dyDescent="0.2">
      <c r="A202" s="14"/>
      <c r="B202" s="75"/>
      <c r="C202" s="73" t="s">
        <v>2345</v>
      </c>
      <c r="D202" s="78" t="s">
        <v>126</v>
      </c>
      <c r="E202" s="13">
        <v>44538</v>
      </c>
      <c r="F202" s="76" t="s">
        <v>411</v>
      </c>
      <c r="G202" s="13">
        <v>44542</v>
      </c>
      <c r="H202" s="77" t="s">
        <v>1796</v>
      </c>
      <c r="I202" s="16">
        <v>80</v>
      </c>
      <c r="J202" s="16">
        <v>43</v>
      </c>
      <c r="K202" s="16">
        <v>33</v>
      </c>
      <c r="L202" s="16">
        <v>18</v>
      </c>
      <c r="M202" s="81">
        <v>28.38</v>
      </c>
      <c r="N202" s="96">
        <v>29</v>
      </c>
      <c r="O202" s="64">
        <v>2530</v>
      </c>
      <c r="P202" s="65">
        <f>Table2245789101123456789101112131415161718192021222324[[#This Row],[PEMBULATAN]]*O202</f>
        <v>73370</v>
      </c>
    </row>
    <row r="203" spans="1:16" ht="25.5" customHeight="1" x14ac:dyDescent="0.2">
      <c r="A203" s="14"/>
      <c r="B203" s="75"/>
      <c r="C203" s="73" t="s">
        <v>2346</v>
      </c>
      <c r="D203" s="78" t="s">
        <v>126</v>
      </c>
      <c r="E203" s="13">
        <v>44538</v>
      </c>
      <c r="F203" s="76" t="s">
        <v>411</v>
      </c>
      <c r="G203" s="13">
        <v>44542</v>
      </c>
      <c r="H203" s="77" t="s">
        <v>1796</v>
      </c>
      <c r="I203" s="16">
        <v>85</v>
      </c>
      <c r="J203" s="16">
        <v>68</v>
      </c>
      <c r="K203" s="16">
        <v>20</v>
      </c>
      <c r="L203" s="16">
        <v>11</v>
      </c>
      <c r="M203" s="81">
        <v>28.9</v>
      </c>
      <c r="N203" s="96">
        <v>28.9</v>
      </c>
      <c r="O203" s="64">
        <v>2530</v>
      </c>
      <c r="P203" s="65">
        <f>Table2245789101123456789101112131415161718192021222324[[#This Row],[PEMBULATAN]]*O203</f>
        <v>73117</v>
      </c>
    </row>
    <row r="204" spans="1:16" ht="25.5" customHeight="1" x14ac:dyDescent="0.2">
      <c r="A204" s="14"/>
      <c r="B204" s="75"/>
      <c r="C204" s="73" t="s">
        <v>2347</v>
      </c>
      <c r="D204" s="78" t="s">
        <v>126</v>
      </c>
      <c r="E204" s="13">
        <v>44538</v>
      </c>
      <c r="F204" s="76" t="s">
        <v>411</v>
      </c>
      <c r="G204" s="13">
        <v>44542</v>
      </c>
      <c r="H204" s="77" t="s">
        <v>1796</v>
      </c>
      <c r="I204" s="16">
        <v>86</v>
      </c>
      <c r="J204" s="16">
        <v>56</v>
      </c>
      <c r="K204" s="16">
        <v>43</v>
      </c>
      <c r="L204" s="16">
        <v>17</v>
      </c>
      <c r="M204" s="81">
        <v>51.771999999999998</v>
      </c>
      <c r="N204" s="96">
        <v>51.771999999999998</v>
      </c>
      <c r="O204" s="64">
        <v>2530</v>
      </c>
      <c r="P204" s="65">
        <f>Table2245789101123456789101112131415161718192021222324[[#This Row],[PEMBULATAN]]*O204</f>
        <v>130983.15999999999</v>
      </c>
    </row>
    <row r="205" spans="1:16" ht="25.5" customHeight="1" x14ac:dyDescent="0.2">
      <c r="A205" s="14"/>
      <c r="B205" s="75"/>
      <c r="C205" s="73" t="s">
        <v>2348</v>
      </c>
      <c r="D205" s="78" t="s">
        <v>126</v>
      </c>
      <c r="E205" s="13">
        <v>44538</v>
      </c>
      <c r="F205" s="76" t="s">
        <v>411</v>
      </c>
      <c r="G205" s="13">
        <v>44542</v>
      </c>
      <c r="H205" s="77" t="s">
        <v>1796</v>
      </c>
      <c r="I205" s="16">
        <v>62</v>
      </c>
      <c r="J205" s="16">
        <v>43</v>
      </c>
      <c r="K205" s="16">
        <v>8</v>
      </c>
      <c r="L205" s="16">
        <v>3</v>
      </c>
      <c r="M205" s="81">
        <v>5.3319999999999999</v>
      </c>
      <c r="N205" s="96">
        <v>6</v>
      </c>
      <c r="O205" s="64">
        <v>2530</v>
      </c>
      <c r="P205" s="65">
        <f>Table2245789101123456789101112131415161718192021222324[[#This Row],[PEMBULATAN]]*O205</f>
        <v>15180</v>
      </c>
    </row>
    <row r="206" spans="1:16" ht="25.5" customHeight="1" x14ac:dyDescent="0.2">
      <c r="A206" s="14"/>
      <c r="B206" s="75"/>
      <c r="C206" s="73" t="s">
        <v>2349</v>
      </c>
      <c r="D206" s="78" t="s">
        <v>126</v>
      </c>
      <c r="E206" s="13">
        <v>44538</v>
      </c>
      <c r="F206" s="76" t="s">
        <v>411</v>
      </c>
      <c r="G206" s="13">
        <v>44542</v>
      </c>
      <c r="H206" s="77" t="s">
        <v>1796</v>
      </c>
      <c r="I206" s="16">
        <v>80</v>
      </c>
      <c r="J206" s="16">
        <v>35</v>
      </c>
      <c r="K206" s="16">
        <v>35</v>
      </c>
      <c r="L206" s="16">
        <v>6</v>
      </c>
      <c r="M206" s="81">
        <v>24.5</v>
      </c>
      <c r="N206" s="96">
        <v>25</v>
      </c>
      <c r="O206" s="64">
        <v>2530</v>
      </c>
      <c r="P206" s="65">
        <f>Table2245789101123456789101112131415161718192021222324[[#This Row],[PEMBULATAN]]*O206</f>
        <v>63250</v>
      </c>
    </row>
    <row r="207" spans="1:16" ht="25.5" customHeight="1" x14ac:dyDescent="0.2">
      <c r="A207" s="14"/>
      <c r="B207" s="75"/>
      <c r="C207" s="73" t="s">
        <v>2350</v>
      </c>
      <c r="D207" s="78" t="s">
        <v>126</v>
      </c>
      <c r="E207" s="13">
        <v>44538</v>
      </c>
      <c r="F207" s="76" t="s">
        <v>411</v>
      </c>
      <c r="G207" s="13">
        <v>44542</v>
      </c>
      <c r="H207" s="77" t="s">
        <v>1796</v>
      </c>
      <c r="I207" s="16">
        <v>74</v>
      </c>
      <c r="J207" s="16">
        <v>36</v>
      </c>
      <c r="K207" s="16">
        <v>30</v>
      </c>
      <c r="L207" s="16">
        <v>5</v>
      </c>
      <c r="M207" s="81">
        <v>19.98</v>
      </c>
      <c r="N207" s="96">
        <v>19.98</v>
      </c>
      <c r="O207" s="64">
        <v>2530</v>
      </c>
      <c r="P207" s="65">
        <f>Table2245789101123456789101112131415161718192021222324[[#This Row],[PEMBULATAN]]*O207</f>
        <v>50549.4</v>
      </c>
    </row>
    <row r="208" spans="1:16" ht="25.5" customHeight="1" x14ac:dyDescent="0.2">
      <c r="A208" s="14"/>
      <c r="B208" s="75"/>
      <c r="C208" s="73" t="s">
        <v>2351</v>
      </c>
      <c r="D208" s="78" t="s">
        <v>126</v>
      </c>
      <c r="E208" s="13">
        <v>44538</v>
      </c>
      <c r="F208" s="76" t="s">
        <v>411</v>
      </c>
      <c r="G208" s="13">
        <v>44542</v>
      </c>
      <c r="H208" s="77" t="s">
        <v>1796</v>
      </c>
      <c r="I208" s="16">
        <v>92</v>
      </c>
      <c r="J208" s="16">
        <v>15</v>
      </c>
      <c r="K208" s="16">
        <v>15</v>
      </c>
      <c r="L208" s="16">
        <v>1</v>
      </c>
      <c r="M208" s="81">
        <v>5.1749999999999998</v>
      </c>
      <c r="N208" s="96">
        <v>5.1749999999999998</v>
      </c>
      <c r="O208" s="64">
        <v>2530</v>
      </c>
      <c r="P208" s="65">
        <f>Table2245789101123456789101112131415161718192021222324[[#This Row],[PEMBULATAN]]*O208</f>
        <v>13092.75</v>
      </c>
    </row>
    <row r="209" spans="1:16" ht="25.5" customHeight="1" x14ac:dyDescent="0.2">
      <c r="A209" s="14"/>
      <c r="B209" s="75"/>
      <c r="C209" s="73" t="s">
        <v>2352</v>
      </c>
      <c r="D209" s="78" t="s">
        <v>126</v>
      </c>
      <c r="E209" s="13">
        <v>44538</v>
      </c>
      <c r="F209" s="76" t="s">
        <v>411</v>
      </c>
      <c r="G209" s="13">
        <v>44542</v>
      </c>
      <c r="H209" s="77" t="s">
        <v>1796</v>
      </c>
      <c r="I209" s="16">
        <v>40</v>
      </c>
      <c r="J209" s="16">
        <v>30</v>
      </c>
      <c r="K209" s="16">
        <v>30</v>
      </c>
      <c r="L209" s="16">
        <v>1</v>
      </c>
      <c r="M209" s="81">
        <v>9</v>
      </c>
      <c r="N209" s="96">
        <v>9</v>
      </c>
      <c r="O209" s="64">
        <v>2530</v>
      </c>
      <c r="P209" s="65">
        <f>Table2245789101123456789101112131415161718192021222324[[#This Row],[PEMBULATAN]]*O209</f>
        <v>22770</v>
      </c>
    </row>
    <row r="210" spans="1:16" ht="25.5" customHeight="1" x14ac:dyDescent="0.2">
      <c r="A210" s="14"/>
      <c r="B210" s="75"/>
      <c r="C210" s="73" t="s">
        <v>2353</v>
      </c>
      <c r="D210" s="78" t="s">
        <v>126</v>
      </c>
      <c r="E210" s="13">
        <v>44538</v>
      </c>
      <c r="F210" s="76" t="s">
        <v>411</v>
      </c>
      <c r="G210" s="13">
        <v>44542</v>
      </c>
      <c r="H210" s="77" t="s">
        <v>1796</v>
      </c>
      <c r="I210" s="16">
        <v>142</v>
      </c>
      <c r="J210" s="16">
        <v>10</v>
      </c>
      <c r="K210" s="16">
        <v>10</v>
      </c>
      <c r="L210" s="16">
        <v>3</v>
      </c>
      <c r="M210" s="81">
        <v>3.55</v>
      </c>
      <c r="N210" s="96">
        <v>3.55</v>
      </c>
      <c r="O210" s="64">
        <v>2530</v>
      </c>
      <c r="P210" s="65">
        <f>Table2245789101123456789101112131415161718192021222324[[#This Row],[PEMBULATAN]]*O210</f>
        <v>8981.5</v>
      </c>
    </row>
    <row r="211" spans="1:16" ht="25.5" customHeight="1" x14ac:dyDescent="0.2">
      <c r="A211" s="14"/>
      <c r="B211" s="75"/>
      <c r="C211" s="73" t="s">
        <v>2354</v>
      </c>
      <c r="D211" s="78" t="s">
        <v>126</v>
      </c>
      <c r="E211" s="13">
        <v>44538</v>
      </c>
      <c r="F211" s="76" t="s">
        <v>411</v>
      </c>
      <c r="G211" s="13">
        <v>44542</v>
      </c>
      <c r="H211" s="77" t="s">
        <v>1796</v>
      </c>
      <c r="I211" s="16">
        <v>74</v>
      </c>
      <c r="J211" s="16">
        <v>74</v>
      </c>
      <c r="K211" s="16">
        <v>6</v>
      </c>
      <c r="L211" s="16">
        <v>1</v>
      </c>
      <c r="M211" s="81">
        <v>8.2140000000000004</v>
      </c>
      <c r="N211" s="96">
        <v>8.2140000000000004</v>
      </c>
      <c r="O211" s="64">
        <v>2530</v>
      </c>
      <c r="P211" s="65">
        <f>Table2245789101123456789101112131415161718192021222324[[#This Row],[PEMBULATAN]]*O211</f>
        <v>20781.420000000002</v>
      </c>
    </row>
    <row r="212" spans="1:16" ht="25.5" customHeight="1" x14ac:dyDescent="0.2">
      <c r="A212" s="14"/>
      <c r="B212" s="75"/>
      <c r="C212" s="73" t="s">
        <v>2355</v>
      </c>
      <c r="D212" s="78" t="s">
        <v>126</v>
      </c>
      <c r="E212" s="13">
        <v>44538</v>
      </c>
      <c r="F212" s="76" t="s">
        <v>411</v>
      </c>
      <c r="G212" s="13">
        <v>44542</v>
      </c>
      <c r="H212" s="77" t="s">
        <v>1796</v>
      </c>
      <c r="I212" s="16">
        <v>42</v>
      </c>
      <c r="J212" s="16">
        <v>38</v>
      </c>
      <c r="K212" s="16">
        <v>25</v>
      </c>
      <c r="L212" s="16">
        <v>5</v>
      </c>
      <c r="M212" s="81">
        <v>9.9749999999999996</v>
      </c>
      <c r="N212" s="96">
        <v>9.9749999999999996</v>
      </c>
      <c r="O212" s="64">
        <v>2530</v>
      </c>
      <c r="P212" s="65">
        <f>Table2245789101123456789101112131415161718192021222324[[#This Row],[PEMBULATAN]]*O212</f>
        <v>25236.75</v>
      </c>
    </row>
    <row r="213" spans="1:16" ht="25.5" customHeight="1" x14ac:dyDescent="0.2">
      <c r="A213" s="14"/>
      <c r="B213" s="75"/>
      <c r="C213" s="73" t="s">
        <v>2356</v>
      </c>
      <c r="D213" s="78" t="s">
        <v>126</v>
      </c>
      <c r="E213" s="13">
        <v>44538</v>
      </c>
      <c r="F213" s="76" t="s">
        <v>411</v>
      </c>
      <c r="G213" s="13">
        <v>44542</v>
      </c>
      <c r="H213" s="77" t="s">
        <v>1796</v>
      </c>
      <c r="I213" s="16">
        <v>37</v>
      </c>
      <c r="J213" s="16">
        <v>30</v>
      </c>
      <c r="K213" s="16">
        <v>30</v>
      </c>
      <c r="L213" s="16">
        <v>4</v>
      </c>
      <c r="M213" s="81">
        <v>8.3249999999999993</v>
      </c>
      <c r="N213" s="96">
        <v>9</v>
      </c>
      <c r="O213" s="64">
        <v>2530</v>
      </c>
      <c r="P213" s="65">
        <f>Table2245789101123456789101112131415161718192021222324[[#This Row],[PEMBULATAN]]*O213</f>
        <v>22770</v>
      </c>
    </row>
    <row r="214" spans="1:16" ht="25.5" customHeight="1" x14ac:dyDescent="0.2">
      <c r="A214" s="14"/>
      <c r="B214" s="75"/>
      <c r="C214" s="73" t="s">
        <v>2357</v>
      </c>
      <c r="D214" s="78" t="s">
        <v>126</v>
      </c>
      <c r="E214" s="13">
        <v>44538</v>
      </c>
      <c r="F214" s="76" t="s">
        <v>411</v>
      </c>
      <c r="G214" s="13">
        <v>44542</v>
      </c>
      <c r="H214" s="77" t="s">
        <v>1796</v>
      </c>
      <c r="I214" s="16">
        <v>50</v>
      </c>
      <c r="J214" s="16">
        <v>37</v>
      </c>
      <c r="K214" s="16">
        <v>37</v>
      </c>
      <c r="L214" s="16">
        <v>4</v>
      </c>
      <c r="M214" s="81">
        <v>17.112500000000001</v>
      </c>
      <c r="N214" s="96">
        <v>17.112500000000001</v>
      </c>
      <c r="O214" s="64">
        <v>2530</v>
      </c>
      <c r="P214" s="65">
        <f>Table2245789101123456789101112131415161718192021222324[[#This Row],[PEMBULATAN]]*O214</f>
        <v>43294.625</v>
      </c>
    </row>
    <row r="215" spans="1:16" ht="25.5" customHeight="1" x14ac:dyDescent="0.2">
      <c r="A215" s="14"/>
      <c r="B215" s="75"/>
      <c r="C215" s="73" t="s">
        <v>2358</v>
      </c>
      <c r="D215" s="78" t="s">
        <v>126</v>
      </c>
      <c r="E215" s="13">
        <v>44538</v>
      </c>
      <c r="F215" s="76" t="s">
        <v>411</v>
      </c>
      <c r="G215" s="13">
        <v>44542</v>
      </c>
      <c r="H215" s="77" t="s">
        <v>1796</v>
      </c>
      <c r="I215" s="16">
        <v>152</v>
      </c>
      <c r="J215" s="16">
        <v>10</v>
      </c>
      <c r="K215" s="16">
        <v>10</v>
      </c>
      <c r="L215" s="16">
        <v>2</v>
      </c>
      <c r="M215" s="81">
        <v>3.8</v>
      </c>
      <c r="N215" s="96">
        <v>3.8</v>
      </c>
      <c r="O215" s="64">
        <v>2530</v>
      </c>
      <c r="P215" s="65">
        <f>Table2245789101123456789101112131415161718192021222324[[#This Row],[PEMBULATAN]]*O215</f>
        <v>9614</v>
      </c>
    </row>
    <row r="216" spans="1:16" ht="25.5" customHeight="1" x14ac:dyDescent="0.2">
      <c r="A216" s="14"/>
      <c r="B216" s="75"/>
      <c r="C216" s="73" t="s">
        <v>2359</v>
      </c>
      <c r="D216" s="78" t="s">
        <v>126</v>
      </c>
      <c r="E216" s="13">
        <v>44538</v>
      </c>
      <c r="F216" s="76" t="s">
        <v>411</v>
      </c>
      <c r="G216" s="13">
        <v>44542</v>
      </c>
      <c r="H216" s="77" t="s">
        <v>1796</v>
      </c>
      <c r="I216" s="16">
        <v>35</v>
      </c>
      <c r="J216" s="16">
        <v>35</v>
      </c>
      <c r="K216" s="16">
        <v>25</v>
      </c>
      <c r="L216" s="16">
        <v>3</v>
      </c>
      <c r="M216" s="81">
        <v>7.65625</v>
      </c>
      <c r="N216" s="96">
        <v>7.65625</v>
      </c>
      <c r="O216" s="64">
        <v>2530</v>
      </c>
      <c r="P216" s="65">
        <f>Table2245789101123456789101112131415161718192021222324[[#This Row],[PEMBULATAN]]*O216</f>
        <v>19370.3125</v>
      </c>
    </row>
    <row r="217" spans="1:16" ht="25.5" customHeight="1" x14ac:dyDescent="0.2">
      <c r="A217" s="14"/>
      <c r="B217" s="75"/>
      <c r="C217" s="73" t="s">
        <v>2360</v>
      </c>
      <c r="D217" s="78" t="s">
        <v>126</v>
      </c>
      <c r="E217" s="13">
        <v>44538</v>
      </c>
      <c r="F217" s="76" t="s">
        <v>411</v>
      </c>
      <c r="G217" s="13">
        <v>44542</v>
      </c>
      <c r="H217" s="77" t="s">
        <v>1796</v>
      </c>
      <c r="I217" s="16">
        <v>84</v>
      </c>
      <c r="J217" s="16">
        <v>28</v>
      </c>
      <c r="K217" s="16">
        <v>6</v>
      </c>
      <c r="L217" s="16">
        <v>2</v>
      </c>
      <c r="M217" s="81">
        <v>3.528</v>
      </c>
      <c r="N217" s="96">
        <v>3.528</v>
      </c>
      <c r="O217" s="64">
        <v>2530</v>
      </c>
      <c r="P217" s="65">
        <f>Table2245789101123456789101112131415161718192021222324[[#This Row],[PEMBULATAN]]*O217</f>
        <v>8925.84</v>
      </c>
    </row>
    <row r="218" spans="1:16" ht="25.5" customHeight="1" x14ac:dyDescent="0.2">
      <c r="A218" s="14"/>
      <c r="B218" s="75"/>
      <c r="C218" s="73" t="s">
        <v>2361</v>
      </c>
      <c r="D218" s="78" t="s">
        <v>126</v>
      </c>
      <c r="E218" s="13">
        <v>44538</v>
      </c>
      <c r="F218" s="76" t="s">
        <v>411</v>
      </c>
      <c r="G218" s="13">
        <v>44542</v>
      </c>
      <c r="H218" s="77" t="s">
        <v>1796</v>
      </c>
      <c r="I218" s="16">
        <v>38</v>
      </c>
      <c r="J218" s="16">
        <v>38</v>
      </c>
      <c r="K218" s="16">
        <v>22</v>
      </c>
      <c r="L218" s="16">
        <v>7</v>
      </c>
      <c r="M218" s="81">
        <v>7.9420000000000002</v>
      </c>
      <c r="N218" s="96">
        <v>7.9420000000000002</v>
      </c>
      <c r="O218" s="64">
        <v>2530</v>
      </c>
      <c r="P218" s="65">
        <f>Table2245789101123456789101112131415161718192021222324[[#This Row],[PEMBULATAN]]*O218</f>
        <v>20093.260000000002</v>
      </c>
    </row>
    <row r="219" spans="1:16" ht="25.5" customHeight="1" x14ac:dyDescent="0.2">
      <c r="A219" s="14"/>
      <c r="B219" s="75"/>
      <c r="C219" s="73" t="s">
        <v>2362</v>
      </c>
      <c r="D219" s="78" t="s">
        <v>126</v>
      </c>
      <c r="E219" s="13">
        <v>44538</v>
      </c>
      <c r="F219" s="76" t="s">
        <v>411</v>
      </c>
      <c r="G219" s="13">
        <v>44542</v>
      </c>
      <c r="H219" s="77" t="s">
        <v>1796</v>
      </c>
      <c r="I219" s="16">
        <v>70</v>
      </c>
      <c r="J219" s="16">
        <v>45</v>
      </c>
      <c r="K219" s="16">
        <v>32</v>
      </c>
      <c r="L219" s="16">
        <v>18</v>
      </c>
      <c r="M219" s="81">
        <v>25.2</v>
      </c>
      <c r="N219" s="96">
        <v>25.2</v>
      </c>
      <c r="O219" s="64">
        <v>2530</v>
      </c>
      <c r="P219" s="65">
        <f>Table2245789101123456789101112131415161718192021222324[[#This Row],[PEMBULATAN]]*O219</f>
        <v>63756</v>
      </c>
    </row>
    <row r="220" spans="1:16" ht="25.5" customHeight="1" x14ac:dyDescent="0.2">
      <c r="A220" s="14"/>
      <c r="B220" s="75"/>
      <c r="C220" s="73" t="s">
        <v>2363</v>
      </c>
      <c r="D220" s="78" t="s">
        <v>126</v>
      </c>
      <c r="E220" s="13">
        <v>44538</v>
      </c>
      <c r="F220" s="76" t="s">
        <v>411</v>
      </c>
      <c r="G220" s="13">
        <v>44542</v>
      </c>
      <c r="H220" s="77" t="s">
        <v>1796</v>
      </c>
      <c r="I220" s="16">
        <v>94</v>
      </c>
      <c r="J220" s="16">
        <v>44</v>
      </c>
      <c r="K220" s="16">
        <v>10</v>
      </c>
      <c r="L220" s="16">
        <v>1</v>
      </c>
      <c r="M220" s="81">
        <v>10.34</v>
      </c>
      <c r="N220" s="96">
        <v>11</v>
      </c>
      <c r="O220" s="64">
        <v>2530</v>
      </c>
      <c r="P220" s="65">
        <f>Table2245789101123456789101112131415161718192021222324[[#This Row],[PEMBULATAN]]*O220</f>
        <v>27830</v>
      </c>
    </row>
    <row r="221" spans="1:16" ht="25.5" customHeight="1" x14ac:dyDescent="0.2">
      <c r="A221" s="14"/>
      <c r="B221" s="75"/>
      <c r="C221" s="73" t="s">
        <v>2364</v>
      </c>
      <c r="D221" s="78" t="s">
        <v>126</v>
      </c>
      <c r="E221" s="13">
        <v>44538</v>
      </c>
      <c r="F221" s="76" t="s">
        <v>411</v>
      </c>
      <c r="G221" s="13">
        <v>44542</v>
      </c>
      <c r="H221" s="77" t="s">
        <v>1796</v>
      </c>
      <c r="I221" s="16">
        <v>94</v>
      </c>
      <c r="J221" s="16">
        <v>44</v>
      </c>
      <c r="K221" s="16">
        <v>10</v>
      </c>
      <c r="L221" s="16">
        <v>1</v>
      </c>
      <c r="M221" s="81">
        <v>10.34</v>
      </c>
      <c r="N221" s="96">
        <v>11</v>
      </c>
      <c r="O221" s="64">
        <v>2530</v>
      </c>
      <c r="P221" s="65">
        <f>Table2245789101123456789101112131415161718192021222324[[#This Row],[PEMBULATAN]]*O221</f>
        <v>27830</v>
      </c>
    </row>
    <row r="222" spans="1:16" ht="25.5" customHeight="1" x14ac:dyDescent="0.2">
      <c r="A222" s="14"/>
      <c r="B222" s="75"/>
      <c r="C222" s="73" t="s">
        <v>2365</v>
      </c>
      <c r="D222" s="78" t="s">
        <v>126</v>
      </c>
      <c r="E222" s="13">
        <v>44538</v>
      </c>
      <c r="F222" s="76" t="s">
        <v>411</v>
      </c>
      <c r="G222" s="13">
        <v>44542</v>
      </c>
      <c r="H222" s="77" t="s">
        <v>1796</v>
      </c>
      <c r="I222" s="16">
        <v>54</v>
      </c>
      <c r="J222" s="16">
        <v>32</v>
      </c>
      <c r="K222" s="16">
        <v>27</v>
      </c>
      <c r="L222" s="16">
        <v>5</v>
      </c>
      <c r="M222" s="81">
        <v>11.664</v>
      </c>
      <c r="N222" s="96">
        <v>11.664</v>
      </c>
      <c r="O222" s="64">
        <v>2530</v>
      </c>
      <c r="P222" s="65">
        <f>Table2245789101123456789101112131415161718192021222324[[#This Row],[PEMBULATAN]]*O222</f>
        <v>29509.919999999998</v>
      </c>
    </row>
    <row r="223" spans="1:16" ht="25.5" customHeight="1" x14ac:dyDescent="0.2">
      <c r="A223" s="14"/>
      <c r="B223" s="75"/>
      <c r="C223" s="73" t="s">
        <v>2366</v>
      </c>
      <c r="D223" s="78" t="s">
        <v>126</v>
      </c>
      <c r="E223" s="13">
        <v>44538</v>
      </c>
      <c r="F223" s="76" t="s">
        <v>411</v>
      </c>
      <c r="G223" s="13">
        <v>44542</v>
      </c>
      <c r="H223" s="77" t="s">
        <v>1796</v>
      </c>
      <c r="I223" s="16">
        <v>57</v>
      </c>
      <c r="J223" s="16">
        <v>42</v>
      </c>
      <c r="K223" s="16">
        <v>25</v>
      </c>
      <c r="L223" s="16">
        <v>1</v>
      </c>
      <c r="M223" s="81">
        <v>14.9625</v>
      </c>
      <c r="N223" s="96">
        <v>14.9625</v>
      </c>
      <c r="O223" s="64">
        <v>2530</v>
      </c>
      <c r="P223" s="65">
        <f>Table2245789101123456789101112131415161718192021222324[[#This Row],[PEMBULATAN]]*O223</f>
        <v>37855.125</v>
      </c>
    </row>
    <row r="224" spans="1:16" ht="25.5" customHeight="1" x14ac:dyDescent="0.2">
      <c r="A224" s="14"/>
      <c r="B224" s="75"/>
      <c r="C224" s="73" t="s">
        <v>2367</v>
      </c>
      <c r="D224" s="78" t="s">
        <v>126</v>
      </c>
      <c r="E224" s="13">
        <v>44538</v>
      </c>
      <c r="F224" s="76" t="s">
        <v>411</v>
      </c>
      <c r="G224" s="13">
        <v>44542</v>
      </c>
      <c r="H224" s="77" t="s">
        <v>1796</v>
      </c>
      <c r="I224" s="16">
        <v>54</v>
      </c>
      <c r="J224" s="16">
        <v>50</v>
      </c>
      <c r="K224" s="16">
        <v>8</v>
      </c>
      <c r="L224" s="16">
        <v>3</v>
      </c>
      <c r="M224" s="81">
        <v>5.4</v>
      </c>
      <c r="N224" s="96">
        <v>6</v>
      </c>
      <c r="O224" s="64">
        <v>2530</v>
      </c>
      <c r="P224" s="65">
        <f>Table2245789101123456789101112131415161718192021222324[[#This Row],[PEMBULATAN]]*O224</f>
        <v>15180</v>
      </c>
    </row>
    <row r="225" spans="1:16" ht="25.5" customHeight="1" x14ac:dyDescent="0.2">
      <c r="A225" s="14"/>
      <c r="B225" s="75"/>
      <c r="C225" s="73" t="s">
        <v>2368</v>
      </c>
      <c r="D225" s="78" t="s">
        <v>126</v>
      </c>
      <c r="E225" s="13">
        <v>44538</v>
      </c>
      <c r="F225" s="76" t="s">
        <v>411</v>
      </c>
      <c r="G225" s="13">
        <v>44542</v>
      </c>
      <c r="H225" s="77" t="s">
        <v>1796</v>
      </c>
      <c r="I225" s="16">
        <v>125</v>
      </c>
      <c r="J225" s="16">
        <v>8</v>
      </c>
      <c r="K225" s="16">
        <v>8</v>
      </c>
      <c r="L225" s="16">
        <v>1</v>
      </c>
      <c r="M225" s="81">
        <v>2</v>
      </c>
      <c r="N225" s="96">
        <v>2</v>
      </c>
      <c r="O225" s="64">
        <v>2530</v>
      </c>
      <c r="P225" s="65">
        <f>Table2245789101123456789101112131415161718192021222324[[#This Row],[PEMBULATAN]]*O225</f>
        <v>5060</v>
      </c>
    </row>
    <row r="226" spans="1:16" ht="25.5" customHeight="1" x14ac:dyDescent="0.2">
      <c r="A226" s="14"/>
      <c r="B226" s="75"/>
      <c r="C226" s="73" t="s">
        <v>2369</v>
      </c>
      <c r="D226" s="78" t="s">
        <v>126</v>
      </c>
      <c r="E226" s="13">
        <v>44538</v>
      </c>
      <c r="F226" s="76" t="s">
        <v>411</v>
      </c>
      <c r="G226" s="13">
        <v>44542</v>
      </c>
      <c r="H226" s="77" t="s">
        <v>1796</v>
      </c>
      <c r="I226" s="16">
        <v>118</v>
      </c>
      <c r="J226" s="16">
        <v>7</v>
      </c>
      <c r="K226" s="16">
        <v>7</v>
      </c>
      <c r="L226" s="16">
        <v>1</v>
      </c>
      <c r="M226" s="81">
        <v>1.4455</v>
      </c>
      <c r="N226" s="96">
        <v>2</v>
      </c>
      <c r="O226" s="64">
        <v>2530</v>
      </c>
      <c r="P226" s="65">
        <f>Table2245789101123456789101112131415161718192021222324[[#This Row],[PEMBULATAN]]*O226</f>
        <v>5060</v>
      </c>
    </row>
    <row r="227" spans="1:16" ht="25.5" customHeight="1" x14ac:dyDescent="0.2">
      <c r="A227" s="14"/>
      <c r="B227" s="75"/>
      <c r="C227" s="73" t="s">
        <v>2370</v>
      </c>
      <c r="D227" s="78" t="s">
        <v>126</v>
      </c>
      <c r="E227" s="13">
        <v>44538</v>
      </c>
      <c r="F227" s="76" t="s">
        <v>411</v>
      </c>
      <c r="G227" s="13">
        <v>44542</v>
      </c>
      <c r="H227" s="77" t="s">
        <v>1796</v>
      </c>
      <c r="I227" s="16">
        <v>80</v>
      </c>
      <c r="J227" s="16">
        <v>50</v>
      </c>
      <c r="K227" s="16">
        <v>35</v>
      </c>
      <c r="L227" s="16">
        <v>14</v>
      </c>
      <c r="M227" s="81">
        <v>35</v>
      </c>
      <c r="N227" s="96">
        <v>35</v>
      </c>
      <c r="O227" s="64">
        <v>2530</v>
      </c>
      <c r="P227" s="65">
        <f>Table2245789101123456789101112131415161718192021222324[[#This Row],[PEMBULATAN]]*O227</f>
        <v>88550</v>
      </c>
    </row>
    <row r="228" spans="1:16" ht="25.5" customHeight="1" x14ac:dyDescent="0.2">
      <c r="A228" s="14"/>
      <c r="B228" s="75"/>
      <c r="C228" s="73" t="s">
        <v>2371</v>
      </c>
      <c r="D228" s="78" t="s">
        <v>126</v>
      </c>
      <c r="E228" s="13">
        <v>44538</v>
      </c>
      <c r="F228" s="76" t="s">
        <v>411</v>
      </c>
      <c r="G228" s="13">
        <v>44542</v>
      </c>
      <c r="H228" s="77" t="s">
        <v>1796</v>
      </c>
      <c r="I228" s="16">
        <v>60</v>
      </c>
      <c r="J228" s="16">
        <v>48</v>
      </c>
      <c r="K228" s="16">
        <v>6</v>
      </c>
      <c r="L228" s="16">
        <v>10</v>
      </c>
      <c r="M228" s="81">
        <v>4.32</v>
      </c>
      <c r="N228" s="96">
        <v>11</v>
      </c>
      <c r="O228" s="64">
        <v>2530</v>
      </c>
      <c r="P228" s="65">
        <f>Table2245789101123456789101112131415161718192021222324[[#This Row],[PEMBULATAN]]*O228</f>
        <v>27830</v>
      </c>
    </row>
    <row r="229" spans="1:16" ht="25.5" customHeight="1" x14ac:dyDescent="0.2">
      <c r="A229" s="14"/>
      <c r="B229" s="75"/>
      <c r="C229" s="73" t="s">
        <v>2372</v>
      </c>
      <c r="D229" s="78" t="s">
        <v>126</v>
      </c>
      <c r="E229" s="13">
        <v>44538</v>
      </c>
      <c r="F229" s="76" t="s">
        <v>411</v>
      </c>
      <c r="G229" s="13">
        <v>44542</v>
      </c>
      <c r="H229" s="77" t="s">
        <v>1796</v>
      </c>
      <c r="I229" s="16">
        <v>55</v>
      </c>
      <c r="J229" s="16">
        <v>45</v>
      </c>
      <c r="K229" s="16">
        <v>17</v>
      </c>
      <c r="L229" s="16">
        <v>5</v>
      </c>
      <c r="M229" s="81">
        <v>10.518750000000001</v>
      </c>
      <c r="N229" s="96">
        <v>10.518750000000001</v>
      </c>
      <c r="O229" s="64">
        <v>2530</v>
      </c>
      <c r="P229" s="65">
        <f>Table2245789101123456789101112131415161718192021222324[[#This Row],[PEMBULATAN]]*O229</f>
        <v>26612.4375</v>
      </c>
    </row>
    <row r="230" spans="1:16" ht="25.5" customHeight="1" x14ac:dyDescent="0.2">
      <c r="A230" s="14"/>
      <c r="B230" s="75"/>
      <c r="C230" s="73" t="s">
        <v>2373</v>
      </c>
      <c r="D230" s="78" t="s">
        <v>126</v>
      </c>
      <c r="E230" s="13">
        <v>44538</v>
      </c>
      <c r="F230" s="76" t="s">
        <v>411</v>
      </c>
      <c r="G230" s="13">
        <v>44542</v>
      </c>
      <c r="H230" s="77" t="s">
        <v>1796</v>
      </c>
      <c r="I230" s="16">
        <v>78</v>
      </c>
      <c r="J230" s="16">
        <v>66</v>
      </c>
      <c r="K230" s="16">
        <v>16</v>
      </c>
      <c r="L230" s="16">
        <v>13</v>
      </c>
      <c r="M230" s="81">
        <v>20.591999999999999</v>
      </c>
      <c r="N230" s="96">
        <v>20.591999999999999</v>
      </c>
      <c r="O230" s="64">
        <v>2530</v>
      </c>
      <c r="P230" s="65">
        <f>Table2245789101123456789101112131415161718192021222324[[#This Row],[PEMBULATAN]]*O230</f>
        <v>52097.759999999995</v>
      </c>
    </row>
    <row r="231" spans="1:16" ht="25.5" customHeight="1" x14ac:dyDescent="0.2">
      <c r="A231" s="14"/>
      <c r="B231" s="75"/>
      <c r="C231" s="73" t="s">
        <v>2374</v>
      </c>
      <c r="D231" s="78" t="s">
        <v>126</v>
      </c>
      <c r="E231" s="13">
        <v>44538</v>
      </c>
      <c r="F231" s="76" t="s">
        <v>411</v>
      </c>
      <c r="G231" s="13">
        <v>44542</v>
      </c>
      <c r="H231" s="77" t="s">
        <v>1796</v>
      </c>
      <c r="I231" s="16">
        <v>67</v>
      </c>
      <c r="J231" s="16">
        <v>57</v>
      </c>
      <c r="K231" s="16">
        <v>26</v>
      </c>
      <c r="L231" s="16">
        <v>12</v>
      </c>
      <c r="M231" s="81">
        <v>24.823499999999999</v>
      </c>
      <c r="N231" s="96">
        <v>24.823499999999999</v>
      </c>
      <c r="O231" s="64">
        <v>2530</v>
      </c>
      <c r="P231" s="65">
        <f>Table2245789101123456789101112131415161718192021222324[[#This Row],[PEMBULATAN]]*O231</f>
        <v>62803.454999999994</v>
      </c>
    </row>
    <row r="232" spans="1:16" ht="25.5" customHeight="1" x14ac:dyDescent="0.2">
      <c r="A232" s="14"/>
      <c r="B232" s="75"/>
      <c r="C232" s="73" t="s">
        <v>2375</v>
      </c>
      <c r="D232" s="78" t="s">
        <v>126</v>
      </c>
      <c r="E232" s="13">
        <v>44538</v>
      </c>
      <c r="F232" s="76" t="s">
        <v>411</v>
      </c>
      <c r="G232" s="13">
        <v>44542</v>
      </c>
      <c r="H232" s="77" t="s">
        <v>1796</v>
      </c>
      <c r="I232" s="16">
        <v>60</v>
      </c>
      <c r="J232" s="16">
        <v>38</v>
      </c>
      <c r="K232" s="16">
        <v>25</v>
      </c>
      <c r="L232" s="16">
        <v>1</v>
      </c>
      <c r="M232" s="81">
        <v>14.25</v>
      </c>
      <c r="N232" s="96">
        <v>14.25</v>
      </c>
      <c r="O232" s="64">
        <v>2530</v>
      </c>
      <c r="P232" s="65">
        <f>Table2245789101123456789101112131415161718192021222324[[#This Row],[PEMBULATAN]]*O232</f>
        <v>36052.5</v>
      </c>
    </row>
    <row r="233" spans="1:16" ht="25.5" customHeight="1" x14ac:dyDescent="0.2">
      <c r="A233" s="14"/>
      <c r="B233" s="75"/>
      <c r="C233" s="73" t="s">
        <v>2376</v>
      </c>
      <c r="D233" s="78" t="s">
        <v>126</v>
      </c>
      <c r="E233" s="13">
        <v>44538</v>
      </c>
      <c r="F233" s="76" t="s">
        <v>411</v>
      </c>
      <c r="G233" s="13">
        <v>44542</v>
      </c>
      <c r="H233" s="77" t="s">
        <v>1796</v>
      </c>
      <c r="I233" s="16">
        <v>45</v>
      </c>
      <c r="J233" s="16">
        <v>37</v>
      </c>
      <c r="K233" s="16">
        <v>23</v>
      </c>
      <c r="L233" s="16">
        <v>8</v>
      </c>
      <c r="M233" s="81">
        <v>9.5737500000000004</v>
      </c>
      <c r="N233" s="96">
        <v>9.5737500000000004</v>
      </c>
      <c r="O233" s="64">
        <v>2530</v>
      </c>
      <c r="P233" s="65">
        <f>Table2245789101123456789101112131415161718192021222324[[#This Row],[PEMBULATAN]]*O233</f>
        <v>24221.587500000001</v>
      </c>
    </row>
    <row r="234" spans="1:16" ht="25.5" customHeight="1" x14ac:dyDescent="0.2">
      <c r="A234" s="14"/>
      <c r="B234" s="75"/>
      <c r="C234" s="73" t="s">
        <v>2377</v>
      </c>
      <c r="D234" s="78" t="s">
        <v>126</v>
      </c>
      <c r="E234" s="13">
        <v>44538</v>
      </c>
      <c r="F234" s="76" t="s">
        <v>411</v>
      </c>
      <c r="G234" s="13">
        <v>44542</v>
      </c>
      <c r="H234" s="77" t="s">
        <v>1796</v>
      </c>
      <c r="I234" s="16">
        <v>48</v>
      </c>
      <c r="J234" s="16">
        <v>35</v>
      </c>
      <c r="K234" s="16">
        <v>25</v>
      </c>
      <c r="L234" s="16">
        <v>9</v>
      </c>
      <c r="M234" s="81">
        <v>10.5</v>
      </c>
      <c r="N234" s="96">
        <v>11</v>
      </c>
      <c r="O234" s="64">
        <v>2530</v>
      </c>
      <c r="P234" s="65">
        <f>Table2245789101123456789101112131415161718192021222324[[#This Row],[PEMBULATAN]]*O234</f>
        <v>27830</v>
      </c>
    </row>
    <row r="235" spans="1:16" ht="25.5" customHeight="1" x14ac:dyDescent="0.2">
      <c r="A235" s="14"/>
      <c r="B235" s="75"/>
      <c r="C235" s="73" t="s">
        <v>2378</v>
      </c>
      <c r="D235" s="78" t="s">
        <v>126</v>
      </c>
      <c r="E235" s="13">
        <v>44538</v>
      </c>
      <c r="F235" s="76" t="s">
        <v>411</v>
      </c>
      <c r="G235" s="13">
        <v>44542</v>
      </c>
      <c r="H235" s="77" t="s">
        <v>1796</v>
      </c>
      <c r="I235" s="16">
        <v>65</v>
      </c>
      <c r="J235" s="16">
        <v>51</v>
      </c>
      <c r="K235" s="16">
        <v>43</v>
      </c>
      <c r="L235" s="16">
        <v>25</v>
      </c>
      <c r="M235" s="81">
        <v>35.636249999999997</v>
      </c>
      <c r="N235" s="96">
        <v>35.636249999999997</v>
      </c>
      <c r="O235" s="64">
        <v>2530</v>
      </c>
      <c r="P235" s="65">
        <f>Table2245789101123456789101112131415161718192021222324[[#This Row],[PEMBULATAN]]*O235</f>
        <v>90159.712499999994</v>
      </c>
    </row>
    <row r="236" spans="1:16" ht="25.5" customHeight="1" x14ac:dyDescent="0.2">
      <c r="A236" s="14"/>
      <c r="B236" s="75"/>
      <c r="C236" s="73" t="s">
        <v>2379</v>
      </c>
      <c r="D236" s="78" t="s">
        <v>126</v>
      </c>
      <c r="E236" s="13">
        <v>44538</v>
      </c>
      <c r="F236" s="76" t="s">
        <v>411</v>
      </c>
      <c r="G236" s="13">
        <v>44542</v>
      </c>
      <c r="H236" s="77" t="s">
        <v>1796</v>
      </c>
      <c r="I236" s="16">
        <v>32</v>
      </c>
      <c r="J236" s="16">
        <v>38</v>
      </c>
      <c r="K236" s="16">
        <v>28</v>
      </c>
      <c r="L236" s="16">
        <v>16</v>
      </c>
      <c r="M236" s="81">
        <v>8.5120000000000005</v>
      </c>
      <c r="N236" s="96">
        <v>16</v>
      </c>
      <c r="O236" s="64">
        <v>2530</v>
      </c>
      <c r="P236" s="65">
        <f>Table2245789101123456789101112131415161718192021222324[[#This Row],[PEMBULATAN]]*O236</f>
        <v>40480</v>
      </c>
    </row>
    <row r="237" spans="1:16" ht="25.5" customHeight="1" x14ac:dyDescent="0.2">
      <c r="A237" s="14"/>
      <c r="B237" s="75"/>
      <c r="C237" s="73" t="s">
        <v>2380</v>
      </c>
      <c r="D237" s="78" t="s">
        <v>126</v>
      </c>
      <c r="E237" s="13">
        <v>44538</v>
      </c>
      <c r="F237" s="76" t="s">
        <v>411</v>
      </c>
      <c r="G237" s="13">
        <v>44542</v>
      </c>
      <c r="H237" s="77" t="s">
        <v>1796</v>
      </c>
      <c r="I237" s="16">
        <v>50</v>
      </c>
      <c r="J237" s="16">
        <v>44</v>
      </c>
      <c r="K237" s="16">
        <v>46</v>
      </c>
      <c r="L237" s="16">
        <v>7</v>
      </c>
      <c r="M237" s="81">
        <v>25.3</v>
      </c>
      <c r="N237" s="96">
        <v>26</v>
      </c>
      <c r="O237" s="64">
        <v>2530</v>
      </c>
      <c r="P237" s="65">
        <f>Table2245789101123456789101112131415161718192021222324[[#This Row],[PEMBULATAN]]*O237</f>
        <v>65780</v>
      </c>
    </row>
    <row r="238" spans="1:16" ht="25.5" customHeight="1" x14ac:dyDescent="0.2">
      <c r="A238" s="14"/>
      <c r="B238" s="75"/>
      <c r="C238" s="73" t="s">
        <v>2381</v>
      </c>
      <c r="D238" s="78" t="s">
        <v>126</v>
      </c>
      <c r="E238" s="13">
        <v>44538</v>
      </c>
      <c r="F238" s="76" t="s">
        <v>411</v>
      </c>
      <c r="G238" s="13">
        <v>44542</v>
      </c>
      <c r="H238" s="77" t="s">
        <v>1796</v>
      </c>
      <c r="I238" s="16">
        <v>170</v>
      </c>
      <c r="J238" s="16">
        <v>42</v>
      </c>
      <c r="K238" s="16">
        <v>25</v>
      </c>
      <c r="L238" s="16">
        <v>15</v>
      </c>
      <c r="M238" s="81">
        <v>44.625</v>
      </c>
      <c r="N238" s="96">
        <v>44.625</v>
      </c>
      <c r="O238" s="64">
        <v>2530</v>
      </c>
      <c r="P238" s="65">
        <f>Table2245789101123456789101112131415161718192021222324[[#This Row],[PEMBULATAN]]*O238</f>
        <v>112901.25</v>
      </c>
    </row>
    <row r="239" spans="1:16" ht="25.5" customHeight="1" x14ac:dyDescent="0.2">
      <c r="A239" s="14"/>
      <c r="B239" s="75"/>
      <c r="C239" s="73" t="s">
        <v>2382</v>
      </c>
      <c r="D239" s="78" t="s">
        <v>126</v>
      </c>
      <c r="E239" s="13">
        <v>44538</v>
      </c>
      <c r="F239" s="76" t="s">
        <v>411</v>
      </c>
      <c r="G239" s="13">
        <v>44542</v>
      </c>
      <c r="H239" s="77" t="s">
        <v>1796</v>
      </c>
      <c r="I239" s="16">
        <v>109</v>
      </c>
      <c r="J239" s="16">
        <v>30</v>
      </c>
      <c r="K239" s="16">
        <v>30</v>
      </c>
      <c r="L239" s="16">
        <v>13</v>
      </c>
      <c r="M239" s="81">
        <v>24.524999999999999</v>
      </c>
      <c r="N239" s="96">
        <v>24.524999999999999</v>
      </c>
      <c r="O239" s="64">
        <v>2530</v>
      </c>
      <c r="P239" s="65">
        <f>Table2245789101123456789101112131415161718192021222324[[#This Row],[PEMBULATAN]]*O239</f>
        <v>62048.25</v>
      </c>
    </row>
    <row r="240" spans="1:16" ht="25.5" customHeight="1" x14ac:dyDescent="0.2">
      <c r="A240" s="14"/>
      <c r="B240" s="75"/>
      <c r="C240" s="73" t="s">
        <v>2383</v>
      </c>
      <c r="D240" s="78" t="s">
        <v>126</v>
      </c>
      <c r="E240" s="13">
        <v>44538</v>
      </c>
      <c r="F240" s="76" t="s">
        <v>411</v>
      </c>
      <c r="G240" s="13">
        <v>44542</v>
      </c>
      <c r="H240" s="77" t="s">
        <v>1796</v>
      </c>
      <c r="I240" s="16">
        <v>44</v>
      </c>
      <c r="J240" s="16">
        <v>37</v>
      </c>
      <c r="K240" s="16">
        <v>25</v>
      </c>
      <c r="L240" s="16">
        <v>10</v>
      </c>
      <c r="M240" s="81">
        <v>10.175000000000001</v>
      </c>
      <c r="N240" s="96">
        <v>10.175000000000001</v>
      </c>
      <c r="O240" s="64">
        <v>2530</v>
      </c>
      <c r="P240" s="65">
        <f>Table2245789101123456789101112131415161718192021222324[[#This Row],[PEMBULATAN]]*O240</f>
        <v>25742.75</v>
      </c>
    </row>
    <row r="241" spans="1:16" ht="25.5" customHeight="1" x14ac:dyDescent="0.2">
      <c r="A241" s="14"/>
      <c r="B241" s="75"/>
      <c r="C241" s="73" t="s">
        <v>2384</v>
      </c>
      <c r="D241" s="78" t="s">
        <v>126</v>
      </c>
      <c r="E241" s="13">
        <v>44538</v>
      </c>
      <c r="F241" s="76" t="s">
        <v>411</v>
      </c>
      <c r="G241" s="13">
        <v>44542</v>
      </c>
      <c r="H241" s="77" t="s">
        <v>1796</v>
      </c>
      <c r="I241" s="16">
        <v>43</v>
      </c>
      <c r="J241" s="16">
        <v>32</v>
      </c>
      <c r="K241" s="16">
        <v>32</v>
      </c>
      <c r="L241" s="16">
        <v>8</v>
      </c>
      <c r="M241" s="81">
        <v>11.007999999999999</v>
      </c>
      <c r="N241" s="96">
        <v>11.007999999999999</v>
      </c>
      <c r="O241" s="64">
        <v>2530</v>
      </c>
      <c r="P241" s="65">
        <f>Table2245789101123456789101112131415161718192021222324[[#This Row],[PEMBULATAN]]*O241</f>
        <v>27850.239999999998</v>
      </c>
    </row>
    <row r="242" spans="1:16" ht="25.5" customHeight="1" x14ac:dyDescent="0.2">
      <c r="A242" s="14"/>
      <c r="B242" s="75"/>
      <c r="C242" s="73" t="s">
        <v>2385</v>
      </c>
      <c r="D242" s="78" t="s">
        <v>126</v>
      </c>
      <c r="E242" s="13">
        <v>44538</v>
      </c>
      <c r="F242" s="76" t="s">
        <v>411</v>
      </c>
      <c r="G242" s="13">
        <v>44542</v>
      </c>
      <c r="H242" s="77" t="s">
        <v>1796</v>
      </c>
      <c r="I242" s="16">
        <v>48</v>
      </c>
      <c r="J242" s="16">
        <v>43</v>
      </c>
      <c r="K242" s="16">
        <v>45</v>
      </c>
      <c r="L242" s="16">
        <v>7</v>
      </c>
      <c r="M242" s="81">
        <v>23.22</v>
      </c>
      <c r="N242" s="96">
        <v>23.22</v>
      </c>
      <c r="O242" s="64">
        <v>2530</v>
      </c>
      <c r="P242" s="65">
        <f>Table2245789101123456789101112131415161718192021222324[[#This Row],[PEMBULATAN]]*O242</f>
        <v>58746.6</v>
      </c>
    </row>
    <row r="243" spans="1:16" ht="25.5" customHeight="1" x14ac:dyDescent="0.2">
      <c r="A243" s="14"/>
      <c r="B243" s="75"/>
      <c r="C243" s="73" t="s">
        <v>2386</v>
      </c>
      <c r="D243" s="78" t="s">
        <v>126</v>
      </c>
      <c r="E243" s="13">
        <v>44538</v>
      </c>
      <c r="F243" s="76" t="s">
        <v>411</v>
      </c>
      <c r="G243" s="13">
        <v>44542</v>
      </c>
      <c r="H243" s="77" t="s">
        <v>1796</v>
      </c>
      <c r="I243" s="16">
        <v>74</v>
      </c>
      <c r="J243" s="16">
        <v>50</v>
      </c>
      <c r="K243" s="16">
        <v>57</v>
      </c>
      <c r="L243" s="16">
        <v>44</v>
      </c>
      <c r="M243" s="81">
        <v>52.725000000000001</v>
      </c>
      <c r="N243" s="96">
        <v>52.725000000000001</v>
      </c>
      <c r="O243" s="64">
        <v>2530</v>
      </c>
      <c r="P243" s="65">
        <f>Table2245789101123456789101112131415161718192021222324[[#This Row],[PEMBULATAN]]*O243</f>
        <v>133394.25</v>
      </c>
    </row>
    <row r="244" spans="1:16" ht="25.5" customHeight="1" x14ac:dyDescent="0.2">
      <c r="A244" s="14"/>
      <c r="B244" s="75"/>
      <c r="C244" s="73" t="s">
        <v>2387</v>
      </c>
      <c r="D244" s="78" t="s">
        <v>126</v>
      </c>
      <c r="E244" s="13">
        <v>44538</v>
      </c>
      <c r="F244" s="76" t="s">
        <v>411</v>
      </c>
      <c r="G244" s="13">
        <v>44542</v>
      </c>
      <c r="H244" s="77" t="s">
        <v>1796</v>
      </c>
      <c r="I244" s="16">
        <v>115</v>
      </c>
      <c r="J244" s="16">
        <v>57</v>
      </c>
      <c r="K244" s="16">
        <v>64</v>
      </c>
      <c r="L244" s="16">
        <v>20</v>
      </c>
      <c r="M244" s="81">
        <v>104.88</v>
      </c>
      <c r="N244" s="96">
        <v>104.88</v>
      </c>
      <c r="O244" s="64">
        <v>2530</v>
      </c>
      <c r="P244" s="65">
        <f>Table2245789101123456789101112131415161718192021222324[[#This Row],[PEMBULATAN]]*O244</f>
        <v>265346.39999999997</v>
      </c>
    </row>
    <row r="245" spans="1:16" ht="25.5" customHeight="1" x14ac:dyDescent="0.2">
      <c r="A245" s="14"/>
      <c r="B245" s="75"/>
      <c r="C245" s="73" t="s">
        <v>2388</v>
      </c>
      <c r="D245" s="78" t="s">
        <v>126</v>
      </c>
      <c r="E245" s="13">
        <v>44538</v>
      </c>
      <c r="F245" s="76" t="s">
        <v>411</v>
      </c>
      <c r="G245" s="13">
        <v>44542</v>
      </c>
      <c r="H245" s="77" t="s">
        <v>1796</v>
      </c>
      <c r="I245" s="16">
        <v>86</v>
      </c>
      <c r="J245" s="16">
        <v>64</v>
      </c>
      <c r="K245" s="16">
        <v>30</v>
      </c>
      <c r="L245" s="16">
        <v>43</v>
      </c>
      <c r="M245" s="81">
        <v>41.28</v>
      </c>
      <c r="N245" s="96">
        <v>43</v>
      </c>
      <c r="O245" s="64">
        <v>2530</v>
      </c>
      <c r="P245" s="65">
        <f>Table2245789101123456789101112131415161718192021222324[[#This Row],[PEMBULATAN]]*O245</f>
        <v>108790</v>
      </c>
    </row>
    <row r="246" spans="1:16" ht="25.5" customHeight="1" x14ac:dyDescent="0.2">
      <c r="A246" s="14"/>
      <c r="B246" s="75"/>
      <c r="C246" s="73" t="s">
        <v>2389</v>
      </c>
      <c r="D246" s="78" t="s">
        <v>126</v>
      </c>
      <c r="E246" s="13">
        <v>44538</v>
      </c>
      <c r="F246" s="76" t="s">
        <v>411</v>
      </c>
      <c r="G246" s="13">
        <v>44542</v>
      </c>
      <c r="H246" s="77" t="s">
        <v>1796</v>
      </c>
      <c r="I246" s="16">
        <v>62</v>
      </c>
      <c r="J246" s="16">
        <v>79</v>
      </c>
      <c r="K246" s="16">
        <v>40</v>
      </c>
      <c r="L246" s="16">
        <v>50</v>
      </c>
      <c r="M246" s="81">
        <v>48.98</v>
      </c>
      <c r="N246" s="96">
        <v>50</v>
      </c>
      <c r="O246" s="64">
        <v>2530</v>
      </c>
      <c r="P246" s="65">
        <f>Table2245789101123456789101112131415161718192021222324[[#This Row],[PEMBULATAN]]*O246</f>
        <v>126500</v>
      </c>
    </row>
    <row r="247" spans="1:16" ht="25.5" customHeight="1" x14ac:dyDescent="0.2">
      <c r="A247" s="14"/>
      <c r="B247" s="75"/>
      <c r="C247" s="73" t="s">
        <v>2390</v>
      </c>
      <c r="D247" s="78" t="s">
        <v>126</v>
      </c>
      <c r="E247" s="13">
        <v>44538</v>
      </c>
      <c r="F247" s="76" t="s">
        <v>411</v>
      </c>
      <c r="G247" s="13">
        <v>44542</v>
      </c>
      <c r="H247" s="77" t="s">
        <v>1796</v>
      </c>
      <c r="I247" s="16">
        <v>104</v>
      </c>
      <c r="J247" s="16">
        <v>53</v>
      </c>
      <c r="K247" s="16">
        <v>30</v>
      </c>
      <c r="L247" s="16">
        <v>24</v>
      </c>
      <c r="M247" s="81">
        <v>41.34</v>
      </c>
      <c r="N247" s="96">
        <v>42</v>
      </c>
      <c r="O247" s="64">
        <v>2530</v>
      </c>
      <c r="P247" s="65">
        <f>Table2245789101123456789101112131415161718192021222324[[#This Row],[PEMBULATAN]]*O247</f>
        <v>106260</v>
      </c>
    </row>
    <row r="248" spans="1:16" ht="25.5" customHeight="1" x14ac:dyDescent="0.2">
      <c r="A248" s="14"/>
      <c r="B248" s="98"/>
      <c r="C248" s="73" t="s">
        <v>2391</v>
      </c>
      <c r="D248" s="78" t="s">
        <v>126</v>
      </c>
      <c r="E248" s="13">
        <v>44538</v>
      </c>
      <c r="F248" s="76" t="s">
        <v>411</v>
      </c>
      <c r="G248" s="13">
        <v>44542</v>
      </c>
      <c r="H248" s="77" t="s">
        <v>1796</v>
      </c>
      <c r="I248" s="16">
        <v>57</v>
      </c>
      <c r="J248" s="16">
        <v>44</v>
      </c>
      <c r="K248" s="16">
        <v>22</v>
      </c>
      <c r="L248" s="16">
        <v>14</v>
      </c>
      <c r="M248" s="81">
        <v>13.794</v>
      </c>
      <c r="N248" s="96">
        <v>14</v>
      </c>
      <c r="O248" s="64">
        <v>2530</v>
      </c>
      <c r="P248" s="65">
        <f>Table2245789101123456789101112131415161718192021222324[[#This Row],[PEMBULATAN]]*O248</f>
        <v>35420</v>
      </c>
    </row>
    <row r="249" spans="1:16" ht="25.5" customHeight="1" x14ac:dyDescent="0.2">
      <c r="A249" s="14"/>
      <c r="B249" s="75" t="s">
        <v>2392</v>
      </c>
      <c r="C249" s="73" t="s">
        <v>2393</v>
      </c>
      <c r="D249" s="78" t="s">
        <v>126</v>
      </c>
      <c r="E249" s="13">
        <v>44538</v>
      </c>
      <c r="F249" s="76" t="s">
        <v>411</v>
      </c>
      <c r="G249" s="13">
        <v>44542</v>
      </c>
      <c r="H249" s="77" t="s">
        <v>1796</v>
      </c>
      <c r="I249" s="16">
        <v>94</v>
      </c>
      <c r="J249" s="16">
        <v>57</v>
      </c>
      <c r="K249" s="16">
        <v>30</v>
      </c>
      <c r="L249" s="16">
        <v>14</v>
      </c>
      <c r="M249" s="81">
        <v>40.185000000000002</v>
      </c>
      <c r="N249" s="96">
        <v>40.185000000000002</v>
      </c>
      <c r="O249" s="64">
        <v>2530</v>
      </c>
      <c r="P249" s="65">
        <f>Table2245789101123456789101112131415161718192021222324[[#This Row],[PEMBULATAN]]*O249</f>
        <v>101668.05</v>
      </c>
    </row>
    <row r="250" spans="1:16" ht="25.5" customHeight="1" x14ac:dyDescent="0.2">
      <c r="A250" s="14"/>
      <c r="B250" s="75"/>
      <c r="C250" s="73" t="s">
        <v>2394</v>
      </c>
      <c r="D250" s="78" t="s">
        <v>126</v>
      </c>
      <c r="E250" s="13">
        <v>44538</v>
      </c>
      <c r="F250" s="76" t="s">
        <v>411</v>
      </c>
      <c r="G250" s="13">
        <v>44542</v>
      </c>
      <c r="H250" s="77" t="s">
        <v>1796</v>
      </c>
      <c r="I250" s="16">
        <v>64</v>
      </c>
      <c r="J250" s="16">
        <v>35</v>
      </c>
      <c r="K250" s="16">
        <v>12</v>
      </c>
      <c r="L250" s="16">
        <v>3</v>
      </c>
      <c r="M250" s="81">
        <v>6.72</v>
      </c>
      <c r="N250" s="96">
        <v>6.72</v>
      </c>
      <c r="O250" s="64">
        <v>2530</v>
      </c>
      <c r="P250" s="65">
        <f>Table2245789101123456789101112131415161718192021222324[[#This Row],[PEMBULATAN]]*O250</f>
        <v>17001.599999999999</v>
      </c>
    </row>
    <row r="251" spans="1:16" ht="25.5" customHeight="1" x14ac:dyDescent="0.2">
      <c r="A251" s="14"/>
      <c r="B251" s="75"/>
      <c r="C251" s="73" t="s">
        <v>2395</v>
      </c>
      <c r="D251" s="78" t="s">
        <v>126</v>
      </c>
      <c r="E251" s="13">
        <v>44538</v>
      </c>
      <c r="F251" s="76" t="s">
        <v>411</v>
      </c>
      <c r="G251" s="13">
        <v>44542</v>
      </c>
      <c r="H251" s="77" t="s">
        <v>1796</v>
      </c>
      <c r="I251" s="16">
        <v>70</v>
      </c>
      <c r="J251" s="16">
        <v>65</v>
      </c>
      <c r="K251" s="16">
        <v>20</v>
      </c>
      <c r="L251" s="16">
        <v>7</v>
      </c>
      <c r="M251" s="81">
        <v>22.75</v>
      </c>
      <c r="N251" s="96">
        <v>22.75</v>
      </c>
      <c r="O251" s="64">
        <v>2530</v>
      </c>
      <c r="P251" s="65">
        <f>Table2245789101123456789101112131415161718192021222324[[#This Row],[PEMBULATAN]]*O251</f>
        <v>57557.5</v>
      </c>
    </row>
    <row r="252" spans="1:16" ht="25.5" customHeight="1" x14ac:dyDescent="0.2">
      <c r="A252" s="14"/>
      <c r="B252" s="75"/>
      <c r="C252" s="73" t="s">
        <v>2396</v>
      </c>
      <c r="D252" s="78" t="s">
        <v>126</v>
      </c>
      <c r="E252" s="13">
        <v>44538</v>
      </c>
      <c r="F252" s="76" t="s">
        <v>411</v>
      </c>
      <c r="G252" s="13">
        <v>44542</v>
      </c>
      <c r="H252" s="77" t="s">
        <v>1796</v>
      </c>
      <c r="I252" s="16">
        <v>35</v>
      </c>
      <c r="J252" s="16">
        <v>24</v>
      </c>
      <c r="K252" s="16">
        <v>18</v>
      </c>
      <c r="L252" s="16">
        <v>9</v>
      </c>
      <c r="M252" s="81">
        <v>3.78</v>
      </c>
      <c r="N252" s="96">
        <v>9</v>
      </c>
      <c r="O252" s="64">
        <v>2530</v>
      </c>
      <c r="P252" s="65">
        <f>Table2245789101123456789101112131415161718192021222324[[#This Row],[PEMBULATAN]]*O252</f>
        <v>22770</v>
      </c>
    </row>
    <row r="253" spans="1:16" ht="22.5" customHeight="1" x14ac:dyDescent="0.2">
      <c r="A253" s="118" t="s">
        <v>30</v>
      </c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20"/>
      <c r="M253" s="79">
        <f>SUBTOTAL(109,Table2245789101123456789101112131415161718192021222324[KG VOLUME])</f>
        <v>5140.0677499999938</v>
      </c>
      <c r="N253" s="68">
        <f>SUM(N3:N252)</f>
        <v>5265.0399999999963</v>
      </c>
      <c r="O253" s="121">
        <f>SUM(P3:P252)</f>
        <v>13320551.199999997</v>
      </c>
      <c r="P253" s="122"/>
    </row>
    <row r="254" spans="1:16" ht="18" customHeight="1" x14ac:dyDescent="0.2">
      <c r="A254" s="86"/>
      <c r="B254" s="56" t="s">
        <v>42</v>
      </c>
      <c r="C254" s="55"/>
      <c r="D254" s="57" t="s">
        <v>43</v>
      </c>
      <c r="E254" s="86"/>
      <c r="F254" s="86"/>
      <c r="G254" s="86"/>
      <c r="H254" s="86"/>
      <c r="I254" s="86"/>
      <c r="J254" s="86"/>
      <c r="K254" s="86"/>
      <c r="L254" s="86"/>
      <c r="M254" s="87"/>
      <c r="N254" s="88" t="s">
        <v>51</v>
      </c>
      <c r="O254" s="89"/>
      <c r="P254" s="89">
        <f>O253*10%</f>
        <v>1332055.1199999999</v>
      </c>
    </row>
    <row r="255" spans="1:16" ht="18" customHeight="1" thickBot="1" x14ac:dyDescent="0.25">
      <c r="A255" s="86"/>
      <c r="B255" s="56"/>
      <c r="C255" s="55"/>
      <c r="D255" s="57"/>
      <c r="E255" s="86"/>
      <c r="F255" s="86"/>
      <c r="G255" s="86"/>
      <c r="H255" s="86"/>
      <c r="I255" s="86"/>
      <c r="J255" s="86"/>
      <c r="K255" s="86"/>
      <c r="L255" s="86"/>
      <c r="M255" s="87"/>
      <c r="N255" s="90" t="s">
        <v>52</v>
      </c>
      <c r="O255" s="91"/>
      <c r="P255" s="91">
        <f>O253-P254</f>
        <v>11988496.079999998</v>
      </c>
    </row>
    <row r="256" spans="1:16" ht="18" customHeight="1" x14ac:dyDescent="0.2">
      <c r="A256" s="11"/>
      <c r="H256" s="63"/>
      <c r="N256" s="62" t="s">
        <v>31</v>
      </c>
      <c r="P256" s="69">
        <f>P255*1%</f>
        <v>119884.96079999999</v>
      </c>
    </row>
    <row r="257" spans="1:16" ht="18" customHeight="1" thickBot="1" x14ac:dyDescent="0.25">
      <c r="A257" s="11"/>
      <c r="H257" s="63"/>
      <c r="N257" s="62" t="s">
        <v>53</v>
      </c>
      <c r="P257" s="71">
        <f>P255*2%</f>
        <v>239769.92159999997</v>
      </c>
    </row>
    <row r="258" spans="1:16" ht="18" customHeight="1" x14ac:dyDescent="0.2">
      <c r="A258" s="11"/>
      <c r="H258" s="63"/>
      <c r="N258" s="66" t="s">
        <v>32</v>
      </c>
      <c r="O258" s="67"/>
      <c r="P258" s="70">
        <f>P255+P256-P257</f>
        <v>11868611.119199999</v>
      </c>
    </row>
    <row r="260" spans="1:16" x14ac:dyDescent="0.2">
      <c r="A260" s="11"/>
      <c r="H260" s="63"/>
      <c r="P260" s="71"/>
    </row>
    <row r="261" spans="1:16" x14ac:dyDescent="0.2">
      <c r="A261" s="11"/>
      <c r="H261" s="63"/>
      <c r="O261" s="58"/>
      <c r="P261" s="71"/>
    </row>
    <row r="262" spans="1:16" s="3" customFormat="1" x14ac:dyDescent="0.25">
      <c r="A262" s="11"/>
      <c r="B262" s="2"/>
      <c r="C262" s="2"/>
      <c r="E262" s="12"/>
      <c r="H262" s="63"/>
      <c r="N262" s="15"/>
      <c r="O262" s="15"/>
      <c r="P262" s="15"/>
    </row>
    <row r="263" spans="1:16" s="3" customFormat="1" x14ac:dyDescent="0.25">
      <c r="A263" s="11"/>
      <c r="B263" s="2"/>
      <c r="C263" s="2"/>
      <c r="E263" s="12"/>
      <c r="H263" s="63"/>
      <c r="N263" s="15"/>
      <c r="O263" s="15"/>
      <c r="P263" s="15"/>
    </row>
    <row r="264" spans="1:16" s="3" customFormat="1" x14ac:dyDescent="0.25">
      <c r="A264" s="11"/>
      <c r="B264" s="2"/>
      <c r="C264" s="2"/>
      <c r="E264" s="12"/>
      <c r="H264" s="63"/>
      <c r="N264" s="15"/>
      <c r="O264" s="15"/>
      <c r="P264" s="15"/>
    </row>
    <row r="265" spans="1:16" s="3" customFormat="1" x14ac:dyDescent="0.25">
      <c r="A265" s="11"/>
      <c r="B265" s="2"/>
      <c r="C265" s="2"/>
      <c r="E265" s="12"/>
      <c r="H265" s="63"/>
      <c r="N265" s="15"/>
      <c r="O265" s="15"/>
      <c r="P265" s="15"/>
    </row>
    <row r="266" spans="1:16" s="3" customFormat="1" x14ac:dyDescent="0.25">
      <c r="A266" s="11"/>
      <c r="B266" s="2"/>
      <c r="C266" s="2"/>
      <c r="E266" s="12"/>
      <c r="H266" s="63"/>
      <c r="N266" s="15"/>
      <c r="O266" s="15"/>
      <c r="P266" s="15"/>
    </row>
    <row r="267" spans="1:16" s="3" customFormat="1" x14ac:dyDescent="0.25">
      <c r="A267" s="11"/>
      <c r="B267" s="2"/>
      <c r="C267" s="2"/>
      <c r="E267" s="12"/>
      <c r="H267" s="63"/>
      <c r="N267" s="15"/>
      <c r="O267" s="15"/>
      <c r="P267" s="15"/>
    </row>
    <row r="268" spans="1:16" s="3" customFormat="1" x14ac:dyDescent="0.25">
      <c r="A268" s="11"/>
      <c r="B268" s="2"/>
      <c r="C268" s="2"/>
      <c r="E268" s="12"/>
      <c r="H268" s="63"/>
      <c r="N268" s="15"/>
      <c r="O268" s="15"/>
      <c r="P268" s="15"/>
    </row>
    <row r="269" spans="1:16" s="3" customFormat="1" x14ac:dyDescent="0.25">
      <c r="A269" s="11"/>
      <c r="B269" s="2"/>
      <c r="C269" s="2"/>
      <c r="E269" s="12"/>
      <c r="H269" s="63"/>
      <c r="N269" s="15"/>
      <c r="O269" s="15"/>
      <c r="P269" s="15"/>
    </row>
    <row r="270" spans="1:16" s="3" customFormat="1" x14ac:dyDescent="0.25">
      <c r="A270" s="11"/>
      <c r="B270" s="2"/>
      <c r="C270" s="2"/>
      <c r="E270" s="12"/>
      <c r="H270" s="63"/>
      <c r="N270" s="15"/>
      <c r="O270" s="15"/>
      <c r="P270" s="15"/>
    </row>
    <row r="271" spans="1:16" s="3" customFormat="1" x14ac:dyDescent="0.25">
      <c r="A271" s="11"/>
      <c r="B271" s="2"/>
      <c r="C271" s="2"/>
      <c r="E271" s="12"/>
      <c r="H271" s="63"/>
      <c r="N271" s="15"/>
      <c r="O271" s="15"/>
      <c r="P271" s="15"/>
    </row>
    <row r="272" spans="1:16" s="3" customFormat="1" x14ac:dyDescent="0.25">
      <c r="A272" s="11"/>
      <c r="B272" s="2"/>
      <c r="C272" s="2"/>
      <c r="E272" s="12"/>
      <c r="H272" s="63"/>
      <c r="N272" s="15"/>
      <c r="O272" s="15"/>
      <c r="P272" s="15"/>
    </row>
    <row r="273" spans="1:16" s="3" customFormat="1" x14ac:dyDescent="0.25">
      <c r="A273" s="11"/>
      <c r="B273" s="2"/>
      <c r="C273" s="2"/>
      <c r="E273" s="12"/>
      <c r="H273" s="63"/>
      <c r="N273" s="15"/>
      <c r="O273" s="15"/>
      <c r="P273" s="15"/>
    </row>
  </sheetData>
  <mergeCells count="2">
    <mergeCell ref="A253:L253"/>
    <mergeCell ref="O253:P253"/>
  </mergeCells>
  <conditionalFormatting sqref="B3">
    <cfRule type="duplicateValues" dxfId="496" priority="2"/>
  </conditionalFormatting>
  <conditionalFormatting sqref="B4:B252">
    <cfRule type="duplicateValues" dxfId="495" priority="4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23" sqref="A23:L23"/>
    </sheetView>
  </sheetViews>
  <sheetFormatPr defaultRowHeight="15" x14ac:dyDescent="0.2"/>
  <cols>
    <col min="1" max="1" width="8" style="4" customWidth="1"/>
    <col min="2" max="2" width="20.57031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405842</v>
      </c>
      <c r="B3" s="99" t="s">
        <v>2397</v>
      </c>
      <c r="C3" s="9" t="s">
        <v>2398</v>
      </c>
      <c r="D3" s="76" t="s">
        <v>126</v>
      </c>
      <c r="E3" s="13">
        <v>44538</v>
      </c>
      <c r="F3" s="76" t="s">
        <v>411</v>
      </c>
      <c r="G3" s="13">
        <v>44542</v>
      </c>
      <c r="H3" s="10" t="s">
        <v>1796</v>
      </c>
      <c r="I3" s="1">
        <v>81</v>
      </c>
      <c r="J3" s="1">
        <v>41</v>
      </c>
      <c r="K3" s="1">
        <v>23</v>
      </c>
      <c r="L3" s="1">
        <v>6</v>
      </c>
      <c r="M3" s="80">
        <v>19.095749999999999</v>
      </c>
      <c r="N3" s="96">
        <v>19.095749999999999</v>
      </c>
      <c r="O3" s="64">
        <v>2530</v>
      </c>
      <c r="P3" s="65">
        <f>Table224578910112345678910111213141516171819202122232425[[#This Row],[PEMBULATAN]]*O3</f>
        <v>48312.247499999998</v>
      </c>
    </row>
    <row r="4" spans="1:16" ht="26.25" customHeight="1" x14ac:dyDescent="0.2">
      <c r="A4" s="14"/>
      <c r="B4" s="75" t="s">
        <v>2399</v>
      </c>
      <c r="C4" s="9" t="s">
        <v>2400</v>
      </c>
      <c r="D4" s="76" t="s">
        <v>126</v>
      </c>
      <c r="E4" s="13">
        <v>44538</v>
      </c>
      <c r="F4" s="76" t="s">
        <v>411</v>
      </c>
      <c r="G4" s="13">
        <v>44542</v>
      </c>
      <c r="H4" s="10" t="s">
        <v>1796</v>
      </c>
      <c r="I4" s="1">
        <v>61</v>
      </c>
      <c r="J4" s="1">
        <v>42</v>
      </c>
      <c r="K4" s="1">
        <v>75</v>
      </c>
      <c r="L4" s="1">
        <v>31</v>
      </c>
      <c r="M4" s="80">
        <v>48.037500000000001</v>
      </c>
      <c r="N4" s="96">
        <v>48.037500000000001</v>
      </c>
      <c r="O4" s="64">
        <v>2530</v>
      </c>
      <c r="P4" s="65">
        <f>Table224578910112345678910111213141516171819202122232425[[#This Row],[PEMBULATAN]]*O4</f>
        <v>121534.875</v>
      </c>
    </row>
    <row r="5" spans="1:16" ht="26.25" customHeight="1" x14ac:dyDescent="0.2">
      <c r="A5" s="14"/>
      <c r="B5" s="14"/>
      <c r="C5" s="9" t="s">
        <v>2401</v>
      </c>
      <c r="D5" s="76" t="s">
        <v>126</v>
      </c>
      <c r="E5" s="13">
        <v>44538</v>
      </c>
      <c r="F5" s="76" t="s">
        <v>411</v>
      </c>
      <c r="G5" s="13">
        <v>44542</v>
      </c>
      <c r="H5" s="10" t="s">
        <v>1796</v>
      </c>
      <c r="I5" s="1">
        <v>61</v>
      </c>
      <c r="J5" s="1">
        <v>42</v>
      </c>
      <c r="K5" s="1">
        <v>75</v>
      </c>
      <c r="L5" s="1">
        <v>31</v>
      </c>
      <c r="M5" s="80">
        <v>48.037500000000001</v>
      </c>
      <c r="N5" s="96">
        <v>48.037500000000001</v>
      </c>
      <c r="O5" s="64">
        <v>2530</v>
      </c>
      <c r="P5" s="65">
        <f>Table224578910112345678910111213141516171819202122232425[[#This Row],[PEMBULATAN]]*O5</f>
        <v>121534.875</v>
      </c>
    </row>
    <row r="6" spans="1:16" ht="26.25" customHeight="1" x14ac:dyDescent="0.2">
      <c r="A6" s="14"/>
      <c r="B6" s="14"/>
      <c r="C6" s="73" t="s">
        <v>2402</v>
      </c>
      <c r="D6" s="78" t="s">
        <v>126</v>
      </c>
      <c r="E6" s="13">
        <v>44538</v>
      </c>
      <c r="F6" s="76" t="s">
        <v>411</v>
      </c>
      <c r="G6" s="13">
        <v>44542</v>
      </c>
      <c r="H6" s="77" t="s">
        <v>1796</v>
      </c>
      <c r="I6" s="16">
        <v>61</v>
      </c>
      <c r="J6" s="16">
        <v>42</v>
      </c>
      <c r="K6" s="16">
        <v>75</v>
      </c>
      <c r="L6" s="16">
        <v>31</v>
      </c>
      <c r="M6" s="81">
        <v>48.037500000000001</v>
      </c>
      <c r="N6" s="96">
        <v>48.037500000000001</v>
      </c>
      <c r="O6" s="64">
        <v>2530</v>
      </c>
      <c r="P6" s="65">
        <f>Table224578910112345678910111213141516171819202122232425[[#This Row],[PEMBULATAN]]*O6</f>
        <v>121534.875</v>
      </c>
    </row>
    <row r="7" spans="1:16" ht="26.25" customHeight="1" x14ac:dyDescent="0.2">
      <c r="A7" s="14"/>
      <c r="B7" s="14"/>
      <c r="C7" s="73" t="s">
        <v>2403</v>
      </c>
      <c r="D7" s="78" t="s">
        <v>126</v>
      </c>
      <c r="E7" s="13">
        <v>44538</v>
      </c>
      <c r="F7" s="76" t="s">
        <v>411</v>
      </c>
      <c r="G7" s="13">
        <v>44542</v>
      </c>
      <c r="H7" s="77" t="s">
        <v>1796</v>
      </c>
      <c r="I7" s="16">
        <v>61</v>
      </c>
      <c r="J7" s="16">
        <v>42</v>
      </c>
      <c r="K7" s="16">
        <v>75</v>
      </c>
      <c r="L7" s="16">
        <v>31</v>
      </c>
      <c r="M7" s="81">
        <v>48.037500000000001</v>
      </c>
      <c r="N7" s="96">
        <v>48.037500000000001</v>
      </c>
      <c r="O7" s="64">
        <v>2530</v>
      </c>
      <c r="P7" s="65">
        <f>Table224578910112345678910111213141516171819202122232425[[#This Row],[PEMBULATAN]]*O7</f>
        <v>121534.875</v>
      </c>
    </row>
    <row r="8" spans="1:16" ht="26.25" customHeight="1" x14ac:dyDescent="0.2">
      <c r="A8" s="14"/>
      <c r="B8" s="14"/>
      <c r="C8" s="73" t="s">
        <v>2404</v>
      </c>
      <c r="D8" s="78" t="s">
        <v>126</v>
      </c>
      <c r="E8" s="13">
        <v>44538</v>
      </c>
      <c r="F8" s="76" t="s">
        <v>411</v>
      </c>
      <c r="G8" s="13">
        <v>44542</v>
      </c>
      <c r="H8" s="77" t="s">
        <v>1796</v>
      </c>
      <c r="I8" s="16">
        <v>61</v>
      </c>
      <c r="J8" s="16">
        <v>42</v>
      </c>
      <c r="K8" s="16">
        <v>75</v>
      </c>
      <c r="L8" s="16">
        <v>31</v>
      </c>
      <c r="M8" s="81">
        <v>48.037500000000001</v>
      </c>
      <c r="N8" s="96">
        <v>48.037500000000001</v>
      </c>
      <c r="O8" s="64">
        <v>2530</v>
      </c>
      <c r="P8" s="65">
        <f>Table224578910112345678910111213141516171819202122232425[[#This Row],[PEMBULATAN]]*O8</f>
        <v>121534.875</v>
      </c>
    </row>
    <row r="9" spans="1:16" ht="26.25" customHeight="1" x14ac:dyDescent="0.2">
      <c r="A9" s="14"/>
      <c r="B9" s="14"/>
      <c r="C9" s="73" t="s">
        <v>2405</v>
      </c>
      <c r="D9" s="78" t="s">
        <v>126</v>
      </c>
      <c r="E9" s="13">
        <v>44538</v>
      </c>
      <c r="F9" s="76" t="s">
        <v>411</v>
      </c>
      <c r="G9" s="13">
        <v>44542</v>
      </c>
      <c r="H9" s="77" t="s">
        <v>1796</v>
      </c>
      <c r="I9" s="16">
        <v>61</v>
      </c>
      <c r="J9" s="16">
        <v>42</v>
      </c>
      <c r="K9" s="16">
        <v>75</v>
      </c>
      <c r="L9" s="16">
        <v>31</v>
      </c>
      <c r="M9" s="81">
        <v>48.037500000000001</v>
      </c>
      <c r="N9" s="96">
        <v>48.037500000000001</v>
      </c>
      <c r="O9" s="64">
        <v>2530</v>
      </c>
      <c r="P9" s="65">
        <f>Table224578910112345678910111213141516171819202122232425[[#This Row],[PEMBULATAN]]*O9</f>
        <v>121534.875</v>
      </c>
    </row>
    <row r="10" spans="1:16" ht="26.25" customHeight="1" x14ac:dyDescent="0.2">
      <c r="A10" s="14"/>
      <c r="B10" s="14"/>
      <c r="C10" s="73" t="s">
        <v>2406</v>
      </c>
      <c r="D10" s="78" t="s">
        <v>126</v>
      </c>
      <c r="E10" s="13">
        <v>44538</v>
      </c>
      <c r="F10" s="76" t="s">
        <v>411</v>
      </c>
      <c r="G10" s="13">
        <v>44542</v>
      </c>
      <c r="H10" s="77" t="s">
        <v>1796</v>
      </c>
      <c r="I10" s="16">
        <v>61</v>
      </c>
      <c r="J10" s="16">
        <v>42</v>
      </c>
      <c r="K10" s="16">
        <v>75</v>
      </c>
      <c r="L10" s="16">
        <v>31</v>
      </c>
      <c r="M10" s="81">
        <v>48.037500000000001</v>
      </c>
      <c r="N10" s="96">
        <v>48.037500000000001</v>
      </c>
      <c r="O10" s="64">
        <v>2530</v>
      </c>
      <c r="P10" s="65">
        <f>Table224578910112345678910111213141516171819202122232425[[#This Row],[PEMBULATAN]]*O10</f>
        <v>121534.875</v>
      </c>
    </row>
    <row r="11" spans="1:16" ht="26.25" customHeight="1" x14ac:dyDescent="0.2">
      <c r="A11" s="14"/>
      <c r="B11" s="14"/>
      <c r="C11" s="73" t="s">
        <v>2407</v>
      </c>
      <c r="D11" s="78" t="s">
        <v>126</v>
      </c>
      <c r="E11" s="13">
        <v>44538</v>
      </c>
      <c r="F11" s="76" t="s">
        <v>411</v>
      </c>
      <c r="G11" s="13">
        <v>44542</v>
      </c>
      <c r="H11" s="77" t="s">
        <v>1796</v>
      </c>
      <c r="I11" s="16">
        <v>61</v>
      </c>
      <c r="J11" s="16">
        <v>42</v>
      </c>
      <c r="K11" s="16">
        <v>75</v>
      </c>
      <c r="L11" s="16">
        <v>31</v>
      </c>
      <c r="M11" s="81">
        <v>48.037500000000001</v>
      </c>
      <c r="N11" s="96">
        <v>48.037500000000001</v>
      </c>
      <c r="O11" s="64">
        <v>2530</v>
      </c>
      <c r="P11" s="65">
        <f>Table224578910112345678910111213141516171819202122232425[[#This Row],[PEMBULATAN]]*O11</f>
        <v>121534.875</v>
      </c>
    </row>
    <row r="12" spans="1:16" ht="26.25" customHeight="1" x14ac:dyDescent="0.2">
      <c r="A12" s="14"/>
      <c r="B12" s="14"/>
      <c r="C12" s="73" t="s">
        <v>2408</v>
      </c>
      <c r="D12" s="78" t="s">
        <v>126</v>
      </c>
      <c r="E12" s="13">
        <v>44538</v>
      </c>
      <c r="F12" s="76" t="s">
        <v>411</v>
      </c>
      <c r="G12" s="13">
        <v>44542</v>
      </c>
      <c r="H12" s="77" t="s">
        <v>1796</v>
      </c>
      <c r="I12" s="16">
        <v>61</v>
      </c>
      <c r="J12" s="16">
        <v>42</v>
      </c>
      <c r="K12" s="16">
        <v>75</v>
      </c>
      <c r="L12" s="16">
        <v>31</v>
      </c>
      <c r="M12" s="81">
        <v>48.037500000000001</v>
      </c>
      <c r="N12" s="96">
        <v>48.037500000000001</v>
      </c>
      <c r="O12" s="64">
        <v>2530</v>
      </c>
      <c r="P12" s="65">
        <f>Table224578910112345678910111213141516171819202122232425[[#This Row],[PEMBULATAN]]*O12</f>
        <v>121534.875</v>
      </c>
    </row>
    <row r="13" spans="1:16" ht="26.25" customHeight="1" x14ac:dyDescent="0.2">
      <c r="A13" s="14"/>
      <c r="B13" s="14"/>
      <c r="C13" s="73" t="s">
        <v>2409</v>
      </c>
      <c r="D13" s="78" t="s">
        <v>126</v>
      </c>
      <c r="E13" s="13">
        <v>44538</v>
      </c>
      <c r="F13" s="76" t="s">
        <v>411</v>
      </c>
      <c r="G13" s="13">
        <v>44542</v>
      </c>
      <c r="H13" s="77" t="s">
        <v>1796</v>
      </c>
      <c r="I13" s="16">
        <v>61</v>
      </c>
      <c r="J13" s="16">
        <v>42</v>
      </c>
      <c r="K13" s="16">
        <v>75</v>
      </c>
      <c r="L13" s="16">
        <v>31</v>
      </c>
      <c r="M13" s="81">
        <v>48.037500000000001</v>
      </c>
      <c r="N13" s="96">
        <v>48.037500000000001</v>
      </c>
      <c r="O13" s="64">
        <v>2530</v>
      </c>
      <c r="P13" s="65">
        <f>Table224578910112345678910111213141516171819202122232425[[#This Row],[PEMBULATAN]]*O13</f>
        <v>121534.875</v>
      </c>
    </row>
    <row r="14" spans="1:16" ht="26.25" customHeight="1" x14ac:dyDescent="0.2">
      <c r="A14" s="14"/>
      <c r="B14" s="97"/>
      <c r="C14" s="73" t="s">
        <v>2410</v>
      </c>
      <c r="D14" s="78" t="s">
        <v>126</v>
      </c>
      <c r="E14" s="13">
        <v>44538</v>
      </c>
      <c r="F14" s="76" t="s">
        <v>411</v>
      </c>
      <c r="G14" s="13">
        <v>44542</v>
      </c>
      <c r="H14" s="77" t="s">
        <v>1796</v>
      </c>
      <c r="I14" s="16">
        <v>61</v>
      </c>
      <c r="J14" s="16">
        <v>42</v>
      </c>
      <c r="K14" s="16">
        <v>75</v>
      </c>
      <c r="L14" s="16">
        <v>31</v>
      </c>
      <c r="M14" s="81">
        <v>48.037500000000001</v>
      </c>
      <c r="N14" s="96">
        <v>48.037500000000001</v>
      </c>
      <c r="O14" s="64">
        <v>2530</v>
      </c>
      <c r="P14" s="65">
        <f>Table224578910112345678910111213141516171819202122232425[[#This Row],[PEMBULATAN]]*O14</f>
        <v>121534.875</v>
      </c>
    </row>
    <row r="15" spans="1:16" ht="26.25" customHeight="1" x14ac:dyDescent="0.2">
      <c r="A15" s="14"/>
      <c r="B15" s="14" t="s">
        <v>2411</v>
      </c>
      <c r="C15" s="73" t="s">
        <v>2412</v>
      </c>
      <c r="D15" s="78" t="s">
        <v>126</v>
      </c>
      <c r="E15" s="13">
        <v>44538</v>
      </c>
      <c r="F15" s="76" t="s">
        <v>411</v>
      </c>
      <c r="G15" s="13">
        <v>44542</v>
      </c>
      <c r="H15" s="77" t="s">
        <v>1796</v>
      </c>
      <c r="I15" s="16">
        <v>31</v>
      </c>
      <c r="J15" s="16">
        <v>31</v>
      </c>
      <c r="K15" s="16">
        <v>18</v>
      </c>
      <c r="L15" s="16">
        <v>18</v>
      </c>
      <c r="M15" s="81">
        <v>4.3244999999999996</v>
      </c>
      <c r="N15" s="96">
        <v>19</v>
      </c>
      <c r="O15" s="64">
        <v>2530</v>
      </c>
      <c r="P15" s="65">
        <f>Table224578910112345678910111213141516171819202122232425[[#This Row],[PEMBULATAN]]*O15</f>
        <v>48070</v>
      </c>
    </row>
    <row r="16" spans="1:16" ht="26.25" customHeight="1" x14ac:dyDescent="0.2">
      <c r="A16" s="14"/>
      <c r="B16" s="14"/>
      <c r="C16" s="73" t="s">
        <v>2413</v>
      </c>
      <c r="D16" s="78" t="s">
        <v>126</v>
      </c>
      <c r="E16" s="13">
        <v>44538</v>
      </c>
      <c r="F16" s="76" t="s">
        <v>411</v>
      </c>
      <c r="G16" s="13">
        <v>44542</v>
      </c>
      <c r="H16" s="77" t="s">
        <v>1796</v>
      </c>
      <c r="I16" s="16">
        <v>31</v>
      </c>
      <c r="J16" s="16">
        <v>31</v>
      </c>
      <c r="K16" s="16">
        <v>18</v>
      </c>
      <c r="L16" s="16">
        <v>18</v>
      </c>
      <c r="M16" s="81">
        <v>4.3244999999999996</v>
      </c>
      <c r="N16" s="96">
        <v>19</v>
      </c>
      <c r="O16" s="64">
        <v>2530</v>
      </c>
      <c r="P16" s="65">
        <f>Table224578910112345678910111213141516171819202122232425[[#This Row],[PEMBULATAN]]*O16</f>
        <v>48070</v>
      </c>
    </row>
    <row r="17" spans="1:16" ht="26.25" customHeight="1" x14ac:dyDescent="0.2">
      <c r="A17" s="14"/>
      <c r="B17" s="14"/>
      <c r="C17" s="73" t="s">
        <v>2414</v>
      </c>
      <c r="D17" s="78" t="s">
        <v>126</v>
      </c>
      <c r="E17" s="13">
        <v>44538</v>
      </c>
      <c r="F17" s="76" t="s">
        <v>411</v>
      </c>
      <c r="G17" s="13">
        <v>44542</v>
      </c>
      <c r="H17" s="77" t="s">
        <v>1796</v>
      </c>
      <c r="I17" s="16">
        <v>40</v>
      </c>
      <c r="J17" s="16">
        <v>39</v>
      </c>
      <c r="K17" s="16">
        <v>46</v>
      </c>
      <c r="L17" s="16">
        <v>14</v>
      </c>
      <c r="M17" s="81">
        <v>17.940000000000001</v>
      </c>
      <c r="N17" s="96">
        <v>17.940000000000001</v>
      </c>
      <c r="O17" s="64">
        <v>2530</v>
      </c>
      <c r="P17" s="65">
        <f>Table224578910112345678910111213141516171819202122232425[[#This Row],[PEMBULATAN]]*O17</f>
        <v>45388.200000000004</v>
      </c>
    </row>
    <row r="18" spans="1:16" ht="26.25" customHeight="1" x14ac:dyDescent="0.2">
      <c r="A18" s="14"/>
      <c r="B18" s="14"/>
      <c r="C18" s="73" t="s">
        <v>2415</v>
      </c>
      <c r="D18" s="78" t="s">
        <v>126</v>
      </c>
      <c r="E18" s="13">
        <v>44538</v>
      </c>
      <c r="F18" s="76" t="s">
        <v>411</v>
      </c>
      <c r="G18" s="13">
        <v>44542</v>
      </c>
      <c r="H18" s="77" t="s">
        <v>1796</v>
      </c>
      <c r="I18" s="16">
        <v>44</v>
      </c>
      <c r="J18" s="16">
        <v>34</v>
      </c>
      <c r="K18" s="16">
        <v>31</v>
      </c>
      <c r="L18" s="16">
        <v>6</v>
      </c>
      <c r="M18" s="81">
        <v>11.593999999999999</v>
      </c>
      <c r="N18" s="96">
        <v>11.593999999999999</v>
      </c>
      <c r="O18" s="64">
        <v>2530</v>
      </c>
      <c r="P18" s="65">
        <f>Table224578910112345678910111213141516171819202122232425[[#This Row],[PEMBULATAN]]*O18</f>
        <v>29332.82</v>
      </c>
    </row>
    <row r="19" spans="1:16" ht="26.25" customHeight="1" x14ac:dyDescent="0.2">
      <c r="A19" s="14"/>
      <c r="B19" s="14"/>
      <c r="C19" s="73" t="s">
        <v>2416</v>
      </c>
      <c r="D19" s="78" t="s">
        <v>126</v>
      </c>
      <c r="E19" s="13">
        <v>44538</v>
      </c>
      <c r="F19" s="76" t="s">
        <v>411</v>
      </c>
      <c r="G19" s="13">
        <v>44542</v>
      </c>
      <c r="H19" s="77" t="s">
        <v>1796</v>
      </c>
      <c r="I19" s="16">
        <v>35</v>
      </c>
      <c r="J19" s="16">
        <v>33</v>
      </c>
      <c r="K19" s="16">
        <v>17</v>
      </c>
      <c r="L19" s="16">
        <v>1</v>
      </c>
      <c r="M19" s="81">
        <v>4.9087500000000004</v>
      </c>
      <c r="N19" s="96">
        <v>4.9087500000000004</v>
      </c>
      <c r="O19" s="64">
        <v>2530</v>
      </c>
      <c r="P19" s="65">
        <f>Table224578910112345678910111213141516171819202122232425[[#This Row],[PEMBULATAN]]*O19</f>
        <v>12419.137500000001</v>
      </c>
    </row>
    <row r="20" spans="1:16" ht="26.25" customHeight="1" x14ac:dyDescent="0.2">
      <c r="A20" s="14"/>
      <c r="B20" s="14"/>
      <c r="C20" s="73" t="s">
        <v>2417</v>
      </c>
      <c r="D20" s="78" t="s">
        <v>126</v>
      </c>
      <c r="E20" s="13">
        <v>44538</v>
      </c>
      <c r="F20" s="76" t="s">
        <v>411</v>
      </c>
      <c r="G20" s="13">
        <v>44542</v>
      </c>
      <c r="H20" s="77" t="s">
        <v>1796</v>
      </c>
      <c r="I20" s="16">
        <v>48</v>
      </c>
      <c r="J20" s="16">
        <v>52</v>
      </c>
      <c r="K20" s="16">
        <v>41</v>
      </c>
      <c r="L20" s="16">
        <v>14</v>
      </c>
      <c r="M20" s="81">
        <v>25.584</v>
      </c>
      <c r="N20" s="96">
        <v>25.584</v>
      </c>
      <c r="O20" s="64">
        <v>2530</v>
      </c>
      <c r="P20" s="65">
        <f>Table224578910112345678910111213141516171819202122232425[[#This Row],[PEMBULATAN]]*O20</f>
        <v>64727.519999999997</v>
      </c>
    </row>
    <row r="21" spans="1:16" ht="26.25" customHeight="1" x14ac:dyDescent="0.2">
      <c r="A21" s="14"/>
      <c r="B21" s="14"/>
      <c r="C21" s="73" t="s">
        <v>2418</v>
      </c>
      <c r="D21" s="78" t="s">
        <v>126</v>
      </c>
      <c r="E21" s="13">
        <v>44538</v>
      </c>
      <c r="F21" s="76" t="s">
        <v>411</v>
      </c>
      <c r="G21" s="13">
        <v>44542</v>
      </c>
      <c r="H21" s="77" t="s">
        <v>1796</v>
      </c>
      <c r="I21" s="16">
        <v>192</v>
      </c>
      <c r="J21" s="16">
        <v>91</v>
      </c>
      <c r="K21" s="16">
        <v>16</v>
      </c>
      <c r="L21" s="16">
        <v>14</v>
      </c>
      <c r="M21" s="81">
        <v>69.888000000000005</v>
      </c>
      <c r="N21" s="96">
        <v>69.888000000000005</v>
      </c>
      <c r="O21" s="64">
        <v>2530</v>
      </c>
      <c r="P21" s="65">
        <f>Table224578910112345678910111213141516171819202122232425[[#This Row],[PEMBULATAN]]*O21</f>
        <v>176816.64000000001</v>
      </c>
    </row>
    <row r="22" spans="1:16" ht="26.25" customHeight="1" x14ac:dyDescent="0.2">
      <c r="A22" s="14"/>
      <c r="B22" s="14"/>
      <c r="C22" s="73" t="s">
        <v>2419</v>
      </c>
      <c r="D22" s="78" t="s">
        <v>126</v>
      </c>
      <c r="E22" s="13">
        <v>44538</v>
      </c>
      <c r="F22" s="76" t="s">
        <v>411</v>
      </c>
      <c r="G22" s="13">
        <v>44542</v>
      </c>
      <c r="H22" s="77" t="s">
        <v>1796</v>
      </c>
      <c r="I22" s="16">
        <v>71</v>
      </c>
      <c r="J22" s="16">
        <v>56</v>
      </c>
      <c r="K22" s="16">
        <v>59</v>
      </c>
      <c r="L22" s="16">
        <v>18</v>
      </c>
      <c r="M22" s="81">
        <v>58.646000000000001</v>
      </c>
      <c r="N22" s="96">
        <v>58.646000000000001</v>
      </c>
      <c r="O22" s="64">
        <v>2530</v>
      </c>
      <c r="P22" s="65">
        <f>Table224578910112345678910111213141516171819202122232425[[#This Row],[PEMBULATAN]]*O22</f>
        <v>148374.38</v>
      </c>
    </row>
    <row r="23" spans="1:16" ht="22.5" customHeight="1" x14ac:dyDescent="0.2">
      <c r="A23" s="118" t="s">
        <v>30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20"/>
      <c r="M23" s="79">
        <f>SUBTOTAL(109,Table224578910112345678910111213141516171819202122232425[KG VOLUME])</f>
        <v>744.71800000000007</v>
      </c>
      <c r="N23" s="68">
        <f>SUM(N3:N22)</f>
        <v>774.06900000000019</v>
      </c>
      <c r="O23" s="121">
        <f>SUM(P3:P22)</f>
        <v>1958394.5699999998</v>
      </c>
      <c r="P23" s="122"/>
    </row>
    <row r="24" spans="1:16" ht="18" customHeight="1" x14ac:dyDescent="0.2">
      <c r="A24" s="86"/>
      <c r="B24" s="56" t="s">
        <v>42</v>
      </c>
      <c r="C24" s="55"/>
      <c r="D24" s="57" t="s">
        <v>43</v>
      </c>
      <c r="E24" s="86"/>
      <c r="F24" s="86"/>
      <c r="G24" s="86"/>
      <c r="H24" s="86"/>
      <c r="I24" s="86"/>
      <c r="J24" s="86"/>
      <c r="K24" s="86"/>
      <c r="L24" s="86"/>
      <c r="M24" s="87"/>
      <c r="N24" s="88" t="s">
        <v>51</v>
      </c>
      <c r="O24" s="89"/>
      <c r="P24" s="89">
        <f>O23*10%</f>
        <v>195839.45699999999</v>
      </c>
    </row>
    <row r="25" spans="1:16" ht="18" customHeight="1" thickBot="1" x14ac:dyDescent="0.25">
      <c r="A25" s="86"/>
      <c r="B25" s="56"/>
      <c r="C25" s="55"/>
      <c r="D25" s="57"/>
      <c r="E25" s="86"/>
      <c r="F25" s="86"/>
      <c r="G25" s="86"/>
      <c r="H25" s="86"/>
      <c r="I25" s="86"/>
      <c r="J25" s="86"/>
      <c r="K25" s="86"/>
      <c r="L25" s="86"/>
      <c r="M25" s="87"/>
      <c r="N25" s="90" t="s">
        <v>52</v>
      </c>
      <c r="O25" s="91"/>
      <c r="P25" s="91">
        <f>O23-P24</f>
        <v>1762555.1129999999</v>
      </c>
    </row>
    <row r="26" spans="1:16" ht="18" customHeight="1" x14ac:dyDescent="0.2">
      <c r="A26" s="11"/>
      <c r="H26" s="63"/>
      <c r="N26" s="62" t="s">
        <v>31</v>
      </c>
      <c r="P26" s="69">
        <f>P25*1%</f>
        <v>17625.55113</v>
      </c>
    </row>
    <row r="27" spans="1:16" ht="18" customHeight="1" thickBot="1" x14ac:dyDescent="0.25">
      <c r="A27" s="11"/>
      <c r="H27" s="63"/>
      <c r="N27" s="62" t="s">
        <v>53</v>
      </c>
      <c r="P27" s="71">
        <f>P25*2%</f>
        <v>35251.10226</v>
      </c>
    </row>
    <row r="28" spans="1:16" ht="18" customHeight="1" x14ac:dyDescent="0.2">
      <c r="A28" s="11"/>
      <c r="H28" s="63"/>
      <c r="N28" s="66" t="s">
        <v>32</v>
      </c>
      <c r="O28" s="67"/>
      <c r="P28" s="70">
        <f>P25+P26-P27</f>
        <v>1744929.5618699999</v>
      </c>
    </row>
    <row r="30" spans="1:16" x14ac:dyDescent="0.2">
      <c r="A30" s="11"/>
      <c r="H30" s="63"/>
      <c r="P30" s="71"/>
    </row>
    <row r="31" spans="1:16" x14ac:dyDescent="0.2">
      <c r="A31" s="11"/>
      <c r="H31" s="63"/>
      <c r="O31" s="58"/>
      <c r="P31" s="71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</sheetData>
  <mergeCells count="2">
    <mergeCell ref="A23:L23"/>
    <mergeCell ref="O23:P23"/>
  </mergeCells>
  <conditionalFormatting sqref="B3">
    <cfRule type="duplicateValues" dxfId="479" priority="2"/>
  </conditionalFormatting>
  <conditionalFormatting sqref="B4">
    <cfRule type="duplicateValues" dxfId="478" priority="1"/>
  </conditionalFormatting>
  <conditionalFormatting sqref="B5:B22">
    <cfRule type="duplicateValues" dxfId="477" priority="4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404381</v>
      </c>
      <c r="B3" s="74" t="s">
        <v>2420</v>
      </c>
      <c r="C3" s="9" t="s">
        <v>2421</v>
      </c>
      <c r="D3" s="76" t="s">
        <v>126</v>
      </c>
      <c r="E3" s="13">
        <v>44539</v>
      </c>
      <c r="F3" s="76" t="s">
        <v>411</v>
      </c>
      <c r="G3" s="13">
        <v>44542</v>
      </c>
      <c r="H3" s="10" t="s">
        <v>2482</v>
      </c>
      <c r="I3" s="1">
        <v>48</v>
      </c>
      <c r="J3" s="1">
        <v>30</v>
      </c>
      <c r="K3" s="1">
        <v>33</v>
      </c>
      <c r="L3" s="1">
        <v>7</v>
      </c>
      <c r="M3" s="80">
        <v>11.88</v>
      </c>
      <c r="N3" s="96">
        <v>11.88</v>
      </c>
      <c r="O3" s="64">
        <v>2530</v>
      </c>
      <c r="P3" s="65">
        <f>Table22457891011234567891011121314151617181920212223242526[[#This Row],[PEMBULATAN]]*O3</f>
        <v>30056.400000000001</v>
      </c>
    </row>
    <row r="4" spans="1:16" ht="26.25" customHeight="1" x14ac:dyDescent="0.2">
      <c r="A4" s="14"/>
      <c r="B4" s="75"/>
      <c r="C4" s="9" t="s">
        <v>2422</v>
      </c>
      <c r="D4" s="76" t="s">
        <v>126</v>
      </c>
      <c r="E4" s="13">
        <v>44539</v>
      </c>
      <c r="F4" s="76" t="s">
        <v>411</v>
      </c>
      <c r="G4" s="13">
        <v>44542</v>
      </c>
      <c r="H4" s="10" t="s">
        <v>2482</v>
      </c>
      <c r="I4" s="1">
        <v>111</v>
      </c>
      <c r="J4" s="1">
        <v>10</v>
      </c>
      <c r="K4" s="1">
        <v>10</v>
      </c>
      <c r="L4" s="1">
        <v>1</v>
      </c>
      <c r="M4" s="80">
        <v>2.7749999999999999</v>
      </c>
      <c r="N4" s="96">
        <v>2.7749999999999999</v>
      </c>
      <c r="O4" s="64">
        <v>2530</v>
      </c>
      <c r="P4" s="65">
        <f>Table22457891011234567891011121314151617181920212223242526[[#This Row],[PEMBULATAN]]*O4</f>
        <v>7020.75</v>
      </c>
    </row>
    <row r="5" spans="1:16" ht="26.25" customHeight="1" x14ac:dyDescent="0.2">
      <c r="A5" s="14"/>
      <c r="B5" s="14"/>
      <c r="C5" s="9" t="s">
        <v>2423</v>
      </c>
      <c r="D5" s="76" t="s">
        <v>126</v>
      </c>
      <c r="E5" s="13">
        <v>44539</v>
      </c>
      <c r="F5" s="76" t="s">
        <v>411</v>
      </c>
      <c r="G5" s="13">
        <v>44542</v>
      </c>
      <c r="H5" s="10" t="s">
        <v>2482</v>
      </c>
      <c r="I5" s="1">
        <v>48</v>
      </c>
      <c r="J5" s="1">
        <v>47</v>
      </c>
      <c r="K5" s="1">
        <v>23</v>
      </c>
      <c r="L5" s="1">
        <v>12</v>
      </c>
      <c r="M5" s="80">
        <v>12.972</v>
      </c>
      <c r="N5" s="96">
        <v>12.972</v>
      </c>
      <c r="O5" s="64">
        <v>2530</v>
      </c>
      <c r="P5" s="65">
        <f>Table22457891011234567891011121314151617181920212223242526[[#This Row],[PEMBULATAN]]*O5</f>
        <v>32819.159999999996</v>
      </c>
    </row>
    <row r="6" spans="1:16" ht="26.25" customHeight="1" x14ac:dyDescent="0.2">
      <c r="A6" s="14"/>
      <c r="B6" s="14"/>
      <c r="C6" s="73" t="s">
        <v>2424</v>
      </c>
      <c r="D6" s="78" t="s">
        <v>126</v>
      </c>
      <c r="E6" s="13">
        <v>44539</v>
      </c>
      <c r="F6" s="76" t="s">
        <v>411</v>
      </c>
      <c r="G6" s="13">
        <v>44542</v>
      </c>
      <c r="H6" s="77" t="s">
        <v>2482</v>
      </c>
      <c r="I6" s="16">
        <v>120</v>
      </c>
      <c r="J6" s="16">
        <v>50</v>
      </c>
      <c r="K6" s="16">
        <v>32</v>
      </c>
      <c r="L6" s="16">
        <v>7</v>
      </c>
      <c r="M6" s="81">
        <v>48</v>
      </c>
      <c r="N6" s="96">
        <v>48</v>
      </c>
      <c r="O6" s="64">
        <v>2530</v>
      </c>
      <c r="P6" s="65">
        <f>Table22457891011234567891011121314151617181920212223242526[[#This Row],[PEMBULATAN]]*O6</f>
        <v>121440</v>
      </c>
    </row>
    <row r="7" spans="1:16" ht="26.25" customHeight="1" x14ac:dyDescent="0.2">
      <c r="A7" s="14"/>
      <c r="B7" s="14"/>
      <c r="C7" s="73" t="s">
        <v>2425</v>
      </c>
      <c r="D7" s="78" t="s">
        <v>126</v>
      </c>
      <c r="E7" s="13">
        <v>44539</v>
      </c>
      <c r="F7" s="76" t="s">
        <v>411</v>
      </c>
      <c r="G7" s="13">
        <v>44542</v>
      </c>
      <c r="H7" s="77" t="s">
        <v>2482</v>
      </c>
      <c r="I7" s="16">
        <v>87</v>
      </c>
      <c r="J7" s="16">
        <v>54</v>
      </c>
      <c r="K7" s="16">
        <v>22</v>
      </c>
      <c r="L7" s="16">
        <v>11</v>
      </c>
      <c r="M7" s="81">
        <v>25.838999999999999</v>
      </c>
      <c r="N7" s="96">
        <v>25.838999999999999</v>
      </c>
      <c r="O7" s="64">
        <v>2530</v>
      </c>
      <c r="P7" s="65">
        <f>Table22457891011234567891011121314151617181920212223242526[[#This Row],[PEMBULATAN]]*O7</f>
        <v>65372.67</v>
      </c>
    </row>
    <row r="8" spans="1:16" ht="26.25" customHeight="1" x14ac:dyDescent="0.2">
      <c r="A8" s="14"/>
      <c r="B8" s="14"/>
      <c r="C8" s="73" t="s">
        <v>2426</v>
      </c>
      <c r="D8" s="78" t="s">
        <v>126</v>
      </c>
      <c r="E8" s="13">
        <v>44539</v>
      </c>
      <c r="F8" s="76" t="s">
        <v>411</v>
      </c>
      <c r="G8" s="13">
        <v>44542</v>
      </c>
      <c r="H8" s="77" t="s">
        <v>2482</v>
      </c>
      <c r="I8" s="16">
        <v>63</v>
      </c>
      <c r="J8" s="16">
        <v>43</v>
      </c>
      <c r="K8" s="16">
        <v>43</v>
      </c>
      <c r="L8" s="16">
        <v>16</v>
      </c>
      <c r="M8" s="81">
        <v>29.121749999999999</v>
      </c>
      <c r="N8" s="96">
        <v>29.121749999999999</v>
      </c>
      <c r="O8" s="64">
        <v>2530</v>
      </c>
      <c r="P8" s="65">
        <f>Table22457891011234567891011121314151617181920212223242526[[#This Row],[PEMBULATAN]]*O8</f>
        <v>73678.027499999997</v>
      </c>
    </row>
    <row r="9" spans="1:16" ht="26.25" customHeight="1" x14ac:dyDescent="0.2">
      <c r="A9" s="14"/>
      <c r="B9" s="14"/>
      <c r="C9" s="73" t="s">
        <v>2427</v>
      </c>
      <c r="D9" s="78" t="s">
        <v>126</v>
      </c>
      <c r="E9" s="13">
        <v>44539</v>
      </c>
      <c r="F9" s="76" t="s">
        <v>411</v>
      </c>
      <c r="G9" s="13">
        <v>44542</v>
      </c>
      <c r="H9" s="77" t="s">
        <v>2482</v>
      </c>
      <c r="I9" s="16">
        <v>88</v>
      </c>
      <c r="J9" s="16">
        <v>24</v>
      </c>
      <c r="K9" s="16">
        <v>17</v>
      </c>
      <c r="L9" s="16">
        <v>5</v>
      </c>
      <c r="M9" s="81">
        <v>8.9760000000000009</v>
      </c>
      <c r="N9" s="96">
        <v>8.9760000000000009</v>
      </c>
      <c r="O9" s="64">
        <v>2530</v>
      </c>
      <c r="P9" s="65">
        <f>Table22457891011234567891011121314151617181920212223242526[[#This Row],[PEMBULATAN]]*O9</f>
        <v>22709.280000000002</v>
      </c>
    </row>
    <row r="10" spans="1:16" ht="26.25" customHeight="1" x14ac:dyDescent="0.2">
      <c r="A10" s="14"/>
      <c r="B10" s="14"/>
      <c r="C10" s="73" t="s">
        <v>2428</v>
      </c>
      <c r="D10" s="78" t="s">
        <v>126</v>
      </c>
      <c r="E10" s="13">
        <v>44539</v>
      </c>
      <c r="F10" s="76" t="s">
        <v>411</v>
      </c>
      <c r="G10" s="13">
        <v>44542</v>
      </c>
      <c r="H10" s="77" t="s">
        <v>2482</v>
      </c>
      <c r="I10" s="16">
        <v>62</v>
      </c>
      <c r="J10" s="16">
        <v>38</v>
      </c>
      <c r="K10" s="16">
        <v>34</v>
      </c>
      <c r="L10" s="16">
        <v>22</v>
      </c>
      <c r="M10" s="81">
        <v>20.026</v>
      </c>
      <c r="N10" s="96">
        <v>22</v>
      </c>
      <c r="O10" s="64">
        <v>2530</v>
      </c>
      <c r="P10" s="65">
        <f>Table22457891011234567891011121314151617181920212223242526[[#This Row],[PEMBULATAN]]*O10</f>
        <v>55660</v>
      </c>
    </row>
    <row r="11" spans="1:16" ht="26.25" customHeight="1" x14ac:dyDescent="0.2">
      <c r="A11" s="14"/>
      <c r="B11" s="14"/>
      <c r="C11" s="73" t="s">
        <v>2429</v>
      </c>
      <c r="D11" s="78" t="s">
        <v>126</v>
      </c>
      <c r="E11" s="13">
        <v>44539</v>
      </c>
      <c r="F11" s="76" t="s">
        <v>411</v>
      </c>
      <c r="G11" s="13">
        <v>44542</v>
      </c>
      <c r="H11" s="77" t="s">
        <v>2482</v>
      </c>
      <c r="I11" s="16">
        <v>155</v>
      </c>
      <c r="J11" s="16">
        <v>10</v>
      </c>
      <c r="K11" s="16">
        <v>10</v>
      </c>
      <c r="L11" s="16">
        <v>1</v>
      </c>
      <c r="M11" s="81">
        <v>3.875</v>
      </c>
      <c r="N11" s="96">
        <v>3.875</v>
      </c>
      <c r="O11" s="64">
        <v>2530</v>
      </c>
      <c r="P11" s="65">
        <f>Table22457891011234567891011121314151617181920212223242526[[#This Row],[PEMBULATAN]]*O11</f>
        <v>9803.75</v>
      </c>
    </row>
    <row r="12" spans="1:16" ht="26.25" customHeight="1" x14ac:dyDescent="0.2">
      <c r="A12" s="14"/>
      <c r="B12" s="14"/>
      <c r="C12" s="73" t="s">
        <v>2430</v>
      </c>
      <c r="D12" s="78" t="s">
        <v>126</v>
      </c>
      <c r="E12" s="13">
        <v>44539</v>
      </c>
      <c r="F12" s="76" t="s">
        <v>411</v>
      </c>
      <c r="G12" s="13">
        <v>44542</v>
      </c>
      <c r="H12" s="77" t="s">
        <v>2482</v>
      </c>
      <c r="I12" s="16">
        <v>89</v>
      </c>
      <c r="J12" s="16">
        <v>65</v>
      </c>
      <c r="K12" s="16">
        <v>27</v>
      </c>
      <c r="L12" s="16">
        <v>12</v>
      </c>
      <c r="M12" s="81">
        <v>39.048749999999998</v>
      </c>
      <c r="N12" s="96">
        <v>39.048749999999998</v>
      </c>
      <c r="O12" s="64">
        <v>2530</v>
      </c>
      <c r="P12" s="65">
        <f>Table22457891011234567891011121314151617181920212223242526[[#This Row],[PEMBULATAN]]*O12</f>
        <v>98793.337499999994</v>
      </c>
    </row>
    <row r="13" spans="1:16" ht="26.25" customHeight="1" x14ac:dyDescent="0.2">
      <c r="A13" s="14"/>
      <c r="B13" s="14"/>
      <c r="C13" s="73" t="s">
        <v>2431</v>
      </c>
      <c r="D13" s="78" t="s">
        <v>126</v>
      </c>
      <c r="E13" s="13">
        <v>44539</v>
      </c>
      <c r="F13" s="76" t="s">
        <v>411</v>
      </c>
      <c r="G13" s="13">
        <v>44542</v>
      </c>
      <c r="H13" s="77" t="s">
        <v>2482</v>
      </c>
      <c r="I13" s="16">
        <v>63</v>
      </c>
      <c r="J13" s="16">
        <v>52</v>
      </c>
      <c r="K13" s="16">
        <v>24</v>
      </c>
      <c r="L13" s="16">
        <v>10</v>
      </c>
      <c r="M13" s="81">
        <v>19.655999999999999</v>
      </c>
      <c r="N13" s="96">
        <v>19.655999999999999</v>
      </c>
      <c r="O13" s="64">
        <v>2530</v>
      </c>
      <c r="P13" s="65">
        <f>Table22457891011234567891011121314151617181920212223242526[[#This Row],[PEMBULATAN]]*O13</f>
        <v>49729.68</v>
      </c>
    </row>
    <row r="14" spans="1:16" ht="26.25" customHeight="1" x14ac:dyDescent="0.2">
      <c r="A14" s="14"/>
      <c r="B14" s="14"/>
      <c r="C14" s="73" t="s">
        <v>2432</v>
      </c>
      <c r="D14" s="78" t="s">
        <v>126</v>
      </c>
      <c r="E14" s="13">
        <v>44539</v>
      </c>
      <c r="F14" s="76" t="s">
        <v>411</v>
      </c>
      <c r="G14" s="13">
        <v>44542</v>
      </c>
      <c r="H14" s="77" t="s">
        <v>2482</v>
      </c>
      <c r="I14" s="16">
        <v>117</v>
      </c>
      <c r="J14" s="16">
        <v>58</v>
      </c>
      <c r="K14" s="16">
        <v>39</v>
      </c>
      <c r="L14" s="16">
        <v>22</v>
      </c>
      <c r="M14" s="81">
        <v>66.163499999999999</v>
      </c>
      <c r="N14" s="96">
        <v>66.163499999999999</v>
      </c>
      <c r="O14" s="64">
        <v>2530</v>
      </c>
      <c r="P14" s="65">
        <f>Table22457891011234567891011121314151617181920212223242526[[#This Row],[PEMBULATAN]]*O14</f>
        <v>167393.655</v>
      </c>
    </row>
    <row r="15" spans="1:16" ht="26.25" customHeight="1" x14ac:dyDescent="0.2">
      <c r="A15" s="14"/>
      <c r="B15" s="14"/>
      <c r="C15" s="73" t="s">
        <v>2433</v>
      </c>
      <c r="D15" s="78" t="s">
        <v>126</v>
      </c>
      <c r="E15" s="13">
        <v>44539</v>
      </c>
      <c r="F15" s="76" t="s">
        <v>411</v>
      </c>
      <c r="G15" s="13">
        <v>44542</v>
      </c>
      <c r="H15" s="77" t="s">
        <v>2482</v>
      </c>
      <c r="I15" s="16">
        <v>74</v>
      </c>
      <c r="J15" s="16">
        <v>47</v>
      </c>
      <c r="K15" s="16">
        <v>38</v>
      </c>
      <c r="L15" s="16">
        <v>22</v>
      </c>
      <c r="M15" s="81">
        <v>33.040999999999997</v>
      </c>
      <c r="N15" s="96">
        <v>33.040999999999997</v>
      </c>
      <c r="O15" s="64">
        <v>2530</v>
      </c>
      <c r="P15" s="65">
        <f>Table22457891011234567891011121314151617181920212223242526[[#This Row],[PEMBULATAN]]*O15</f>
        <v>83593.73</v>
      </c>
    </row>
    <row r="16" spans="1:16" ht="26.25" customHeight="1" x14ac:dyDescent="0.2">
      <c r="A16" s="14"/>
      <c r="B16" s="14"/>
      <c r="C16" s="73" t="s">
        <v>2434</v>
      </c>
      <c r="D16" s="78" t="s">
        <v>126</v>
      </c>
      <c r="E16" s="13">
        <v>44539</v>
      </c>
      <c r="F16" s="76" t="s">
        <v>411</v>
      </c>
      <c r="G16" s="13">
        <v>44542</v>
      </c>
      <c r="H16" s="77" t="s">
        <v>2482</v>
      </c>
      <c r="I16" s="16">
        <v>40</v>
      </c>
      <c r="J16" s="16">
        <v>34</v>
      </c>
      <c r="K16" s="16">
        <v>22</v>
      </c>
      <c r="L16" s="16">
        <v>22</v>
      </c>
      <c r="M16" s="81">
        <v>7.48</v>
      </c>
      <c r="N16" s="96">
        <v>23</v>
      </c>
      <c r="O16" s="64">
        <v>2530</v>
      </c>
      <c r="P16" s="65">
        <f>Table22457891011234567891011121314151617181920212223242526[[#This Row],[PEMBULATAN]]*O16</f>
        <v>58190</v>
      </c>
    </row>
    <row r="17" spans="1:16" ht="26.25" customHeight="1" x14ac:dyDescent="0.2">
      <c r="A17" s="14"/>
      <c r="B17" s="14"/>
      <c r="C17" s="73" t="s">
        <v>2435</v>
      </c>
      <c r="D17" s="78" t="s">
        <v>126</v>
      </c>
      <c r="E17" s="13">
        <v>44539</v>
      </c>
      <c r="F17" s="76" t="s">
        <v>411</v>
      </c>
      <c r="G17" s="13">
        <v>44542</v>
      </c>
      <c r="H17" s="77" t="s">
        <v>2482</v>
      </c>
      <c r="I17" s="16">
        <v>55</v>
      </c>
      <c r="J17" s="16">
        <v>55</v>
      </c>
      <c r="K17" s="16">
        <v>12</v>
      </c>
      <c r="L17" s="16">
        <v>4</v>
      </c>
      <c r="M17" s="81">
        <v>9.0749999999999993</v>
      </c>
      <c r="N17" s="96">
        <v>9.0749999999999993</v>
      </c>
      <c r="O17" s="64">
        <v>2530</v>
      </c>
      <c r="P17" s="65">
        <f>Table22457891011234567891011121314151617181920212223242526[[#This Row],[PEMBULATAN]]*O17</f>
        <v>22959.75</v>
      </c>
    </row>
    <row r="18" spans="1:16" ht="26.25" customHeight="1" x14ac:dyDescent="0.2">
      <c r="A18" s="14"/>
      <c r="B18" s="14"/>
      <c r="C18" s="73" t="s">
        <v>2436</v>
      </c>
      <c r="D18" s="78" t="s">
        <v>126</v>
      </c>
      <c r="E18" s="13">
        <v>44539</v>
      </c>
      <c r="F18" s="76" t="s">
        <v>411</v>
      </c>
      <c r="G18" s="13">
        <v>44542</v>
      </c>
      <c r="H18" s="77" t="s">
        <v>2482</v>
      </c>
      <c r="I18" s="16">
        <v>70</v>
      </c>
      <c r="J18" s="16">
        <v>55</v>
      </c>
      <c r="K18" s="16">
        <v>15</v>
      </c>
      <c r="L18" s="16">
        <v>5</v>
      </c>
      <c r="M18" s="81">
        <v>14.4375</v>
      </c>
      <c r="N18" s="96">
        <v>15</v>
      </c>
      <c r="O18" s="64">
        <v>2530</v>
      </c>
      <c r="P18" s="65">
        <f>Table22457891011234567891011121314151617181920212223242526[[#This Row],[PEMBULATAN]]*O18</f>
        <v>37950</v>
      </c>
    </row>
    <row r="19" spans="1:16" ht="26.25" customHeight="1" x14ac:dyDescent="0.2">
      <c r="A19" s="14"/>
      <c r="B19" s="14"/>
      <c r="C19" s="73" t="s">
        <v>2437</v>
      </c>
      <c r="D19" s="78" t="s">
        <v>126</v>
      </c>
      <c r="E19" s="13">
        <v>44539</v>
      </c>
      <c r="F19" s="76" t="s">
        <v>411</v>
      </c>
      <c r="G19" s="13">
        <v>44542</v>
      </c>
      <c r="H19" s="77" t="s">
        <v>2482</v>
      </c>
      <c r="I19" s="16">
        <v>44</v>
      </c>
      <c r="J19" s="16">
        <v>39</v>
      </c>
      <c r="K19" s="16">
        <v>10</v>
      </c>
      <c r="L19" s="16">
        <v>2</v>
      </c>
      <c r="M19" s="81">
        <v>4.29</v>
      </c>
      <c r="N19" s="96">
        <v>4.29</v>
      </c>
      <c r="O19" s="64">
        <v>2530</v>
      </c>
      <c r="P19" s="65">
        <f>Table22457891011234567891011121314151617181920212223242526[[#This Row],[PEMBULATAN]]*O19</f>
        <v>10853.7</v>
      </c>
    </row>
    <row r="20" spans="1:16" ht="26.25" customHeight="1" x14ac:dyDescent="0.2">
      <c r="A20" s="14"/>
      <c r="B20" s="14"/>
      <c r="C20" s="73" t="s">
        <v>2438</v>
      </c>
      <c r="D20" s="78" t="s">
        <v>126</v>
      </c>
      <c r="E20" s="13">
        <v>44539</v>
      </c>
      <c r="F20" s="76" t="s">
        <v>411</v>
      </c>
      <c r="G20" s="13">
        <v>44542</v>
      </c>
      <c r="H20" s="77" t="s">
        <v>2482</v>
      </c>
      <c r="I20" s="16">
        <v>83</v>
      </c>
      <c r="J20" s="16">
        <v>60</v>
      </c>
      <c r="K20" s="16">
        <v>12</v>
      </c>
      <c r="L20" s="16">
        <v>6</v>
      </c>
      <c r="M20" s="81">
        <v>14.94</v>
      </c>
      <c r="N20" s="96">
        <v>14.94</v>
      </c>
      <c r="O20" s="64">
        <v>2530</v>
      </c>
      <c r="P20" s="65">
        <f>Table22457891011234567891011121314151617181920212223242526[[#This Row],[PEMBULATAN]]*O20</f>
        <v>37798.199999999997</v>
      </c>
    </row>
    <row r="21" spans="1:16" ht="26.25" customHeight="1" x14ac:dyDescent="0.2">
      <c r="A21" s="14"/>
      <c r="B21" s="14"/>
      <c r="C21" s="73" t="s">
        <v>2439</v>
      </c>
      <c r="D21" s="78" t="s">
        <v>126</v>
      </c>
      <c r="E21" s="13">
        <v>44539</v>
      </c>
      <c r="F21" s="76" t="s">
        <v>411</v>
      </c>
      <c r="G21" s="13">
        <v>44542</v>
      </c>
      <c r="H21" s="77" t="s">
        <v>2482</v>
      </c>
      <c r="I21" s="16">
        <v>57</v>
      </c>
      <c r="J21" s="16">
        <v>42</v>
      </c>
      <c r="K21" s="16">
        <v>17</v>
      </c>
      <c r="L21" s="16">
        <v>7</v>
      </c>
      <c r="M21" s="81">
        <v>10.1745</v>
      </c>
      <c r="N21" s="96">
        <v>10.1745</v>
      </c>
      <c r="O21" s="64">
        <v>2530</v>
      </c>
      <c r="P21" s="65">
        <f>Table22457891011234567891011121314151617181920212223242526[[#This Row],[PEMBULATAN]]*O21</f>
        <v>25741.485000000001</v>
      </c>
    </row>
    <row r="22" spans="1:16" ht="26.25" customHeight="1" x14ac:dyDescent="0.2">
      <c r="A22" s="14"/>
      <c r="B22" s="14"/>
      <c r="C22" s="73" t="s">
        <v>2440</v>
      </c>
      <c r="D22" s="78" t="s">
        <v>126</v>
      </c>
      <c r="E22" s="13">
        <v>44539</v>
      </c>
      <c r="F22" s="76" t="s">
        <v>411</v>
      </c>
      <c r="G22" s="13">
        <v>44542</v>
      </c>
      <c r="H22" s="77" t="s">
        <v>2482</v>
      </c>
      <c r="I22" s="16">
        <v>60</v>
      </c>
      <c r="J22" s="16">
        <v>57</v>
      </c>
      <c r="K22" s="16">
        <v>25</v>
      </c>
      <c r="L22" s="16">
        <v>5</v>
      </c>
      <c r="M22" s="81">
        <v>21.375</v>
      </c>
      <c r="N22" s="96">
        <v>22</v>
      </c>
      <c r="O22" s="64">
        <v>2530</v>
      </c>
      <c r="P22" s="65">
        <f>Table22457891011234567891011121314151617181920212223242526[[#This Row],[PEMBULATAN]]*O22</f>
        <v>55660</v>
      </c>
    </row>
    <row r="23" spans="1:16" ht="26.25" customHeight="1" x14ac:dyDescent="0.2">
      <c r="A23" s="14"/>
      <c r="B23" s="14"/>
      <c r="C23" s="73" t="s">
        <v>2441</v>
      </c>
      <c r="D23" s="78" t="s">
        <v>126</v>
      </c>
      <c r="E23" s="13">
        <v>44539</v>
      </c>
      <c r="F23" s="76" t="s">
        <v>411</v>
      </c>
      <c r="G23" s="13">
        <v>44542</v>
      </c>
      <c r="H23" s="77" t="s">
        <v>2482</v>
      </c>
      <c r="I23" s="16">
        <v>60</v>
      </c>
      <c r="J23" s="16">
        <v>44</v>
      </c>
      <c r="K23" s="16">
        <v>22</v>
      </c>
      <c r="L23" s="16">
        <v>5</v>
      </c>
      <c r="M23" s="81">
        <v>14.52</v>
      </c>
      <c r="N23" s="96">
        <v>14.52</v>
      </c>
      <c r="O23" s="64">
        <v>2530</v>
      </c>
      <c r="P23" s="65">
        <f>Table22457891011234567891011121314151617181920212223242526[[#This Row],[PEMBULATAN]]*O23</f>
        <v>36735.599999999999</v>
      </c>
    </row>
    <row r="24" spans="1:16" ht="26.25" customHeight="1" x14ac:dyDescent="0.2">
      <c r="A24" s="14"/>
      <c r="B24" s="14"/>
      <c r="C24" s="73" t="s">
        <v>2442</v>
      </c>
      <c r="D24" s="78" t="s">
        <v>126</v>
      </c>
      <c r="E24" s="13">
        <v>44539</v>
      </c>
      <c r="F24" s="76" t="s">
        <v>411</v>
      </c>
      <c r="G24" s="13">
        <v>44542</v>
      </c>
      <c r="H24" s="77" t="s">
        <v>2482</v>
      </c>
      <c r="I24" s="16">
        <v>70</v>
      </c>
      <c r="J24" s="16">
        <v>52</v>
      </c>
      <c r="K24" s="16">
        <v>27</v>
      </c>
      <c r="L24" s="16">
        <v>8</v>
      </c>
      <c r="M24" s="81">
        <v>24.57</v>
      </c>
      <c r="N24" s="96">
        <v>24.57</v>
      </c>
      <c r="O24" s="64">
        <v>2530</v>
      </c>
      <c r="P24" s="65">
        <f>Table22457891011234567891011121314151617181920212223242526[[#This Row],[PEMBULATAN]]*O24</f>
        <v>62162.1</v>
      </c>
    </row>
    <row r="25" spans="1:16" ht="26.25" customHeight="1" x14ac:dyDescent="0.2">
      <c r="A25" s="14"/>
      <c r="B25" s="14"/>
      <c r="C25" s="73" t="s">
        <v>2443</v>
      </c>
      <c r="D25" s="78" t="s">
        <v>126</v>
      </c>
      <c r="E25" s="13">
        <v>44539</v>
      </c>
      <c r="F25" s="76" t="s">
        <v>411</v>
      </c>
      <c r="G25" s="13">
        <v>44542</v>
      </c>
      <c r="H25" s="77" t="s">
        <v>2482</v>
      </c>
      <c r="I25" s="16">
        <v>60</v>
      </c>
      <c r="J25" s="16">
        <v>39</v>
      </c>
      <c r="K25" s="16">
        <v>17</v>
      </c>
      <c r="L25" s="16">
        <v>7</v>
      </c>
      <c r="M25" s="81">
        <v>9.9450000000000003</v>
      </c>
      <c r="N25" s="96">
        <v>9.9450000000000003</v>
      </c>
      <c r="O25" s="64">
        <v>2530</v>
      </c>
      <c r="P25" s="65">
        <f>Table22457891011234567891011121314151617181920212223242526[[#This Row],[PEMBULATAN]]*O25</f>
        <v>25160.850000000002</v>
      </c>
    </row>
    <row r="26" spans="1:16" ht="26.25" customHeight="1" x14ac:dyDescent="0.2">
      <c r="A26" s="14"/>
      <c r="B26" s="14"/>
      <c r="C26" s="73" t="s">
        <v>2444</v>
      </c>
      <c r="D26" s="78" t="s">
        <v>126</v>
      </c>
      <c r="E26" s="13">
        <v>44539</v>
      </c>
      <c r="F26" s="76" t="s">
        <v>411</v>
      </c>
      <c r="G26" s="13">
        <v>44542</v>
      </c>
      <c r="H26" s="77" t="s">
        <v>2482</v>
      </c>
      <c r="I26" s="16">
        <v>97</v>
      </c>
      <c r="J26" s="16">
        <v>56</v>
      </c>
      <c r="K26" s="16">
        <v>28</v>
      </c>
      <c r="L26" s="16">
        <v>14</v>
      </c>
      <c r="M26" s="81">
        <v>38.024000000000001</v>
      </c>
      <c r="N26" s="96">
        <v>38.024000000000001</v>
      </c>
      <c r="O26" s="64">
        <v>2530</v>
      </c>
      <c r="P26" s="65">
        <f>Table22457891011234567891011121314151617181920212223242526[[#This Row],[PEMBULATAN]]*O26</f>
        <v>96200.72</v>
      </c>
    </row>
    <row r="27" spans="1:16" ht="26.25" customHeight="1" x14ac:dyDescent="0.2">
      <c r="A27" s="14"/>
      <c r="B27" s="14"/>
      <c r="C27" s="73" t="s">
        <v>2445</v>
      </c>
      <c r="D27" s="78" t="s">
        <v>126</v>
      </c>
      <c r="E27" s="13">
        <v>44539</v>
      </c>
      <c r="F27" s="76" t="s">
        <v>411</v>
      </c>
      <c r="G27" s="13">
        <v>44542</v>
      </c>
      <c r="H27" s="77" t="s">
        <v>2482</v>
      </c>
      <c r="I27" s="16">
        <v>64</v>
      </c>
      <c r="J27" s="16">
        <v>52</v>
      </c>
      <c r="K27" s="16">
        <v>20</v>
      </c>
      <c r="L27" s="16">
        <v>7</v>
      </c>
      <c r="M27" s="81">
        <v>16.64</v>
      </c>
      <c r="N27" s="96">
        <v>16.64</v>
      </c>
      <c r="O27" s="64">
        <v>2530</v>
      </c>
      <c r="P27" s="65">
        <f>Table22457891011234567891011121314151617181920212223242526[[#This Row],[PEMBULATAN]]*O27</f>
        <v>42099.200000000004</v>
      </c>
    </row>
    <row r="28" spans="1:16" ht="26.25" customHeight="1" x14ac:dyDescent="0.2">
      <c r="A28" s="14"/>
      <c r="B28" s="14"/>
      <c r="C28" s="73" t="s">
        <v>2446</v>
      </c>
      <c r="D28" s="78" t="s">
        <v>126</v>
      </c>
      <c r="E28" s="13">
        <v>44539</v>
      </c>
      <c r="F28" s="76" t="s">
        <v>411</v>
      </c>
      <c r="G28" s="13">
        <v>44542</v>
      </c>
      <c r="H28" s="77" t="s">
        <v>2482</v>
      </c>
      <c r="I28" s="16">
        <v>70</v>
      </c>
      <c r="J28" s="16">
        <v>48</v>
      </c>
      <c r="K28" s="16">
        <v>17</v>
      </c>
      <c r="L28" s="16">
        <v>3</v>
      </c>
      <c r="M28" s="81">
        <v>14.28</v>
      </c>
      <c r="N28" s="96">
        <v>14.28</v>
      </c>
      <c r="O28" s="64">
        <v>2530</v>
      </c>
      <c r="P28" s="65">
        <f>Table22457891011234567891011121314151617181920212223242526[[#This Row],[PEMBULATAN]]*O28</f>
        <v>36128.400000000001</v>
      </c>
    </row>
    <row r="29" spans="1:16" ht="26.25" customHeight="1" x14ac:dyDescent="0.2">
      <c r="A29" s="14"/>
      <c r="B29" s="14"/>
      <c r="C29" s="73" t="s">
        <v>2447</v>
      </c>
      <c r="D29" s="78" t="s">
        <v>126</v>
      </c>
      <c r="E29" s="13">
        <v>44539</v>
      </c>
      <c r="F29" s="76" t="s">
        <v>411</v>
      </c>
      <c r="G29" s="13">
        <v>44542</v>
      </c>
      <c r="H29" s="77" t="s">
        <v>2482</v>
      </c>
      <c r="I29" s="16">
        <v>87</v>
      </c>
      <c r="J29" s="16">
        <v>54</v>
      </c>
      <c r="K29" s="16">
        <v>21</v>
      </c>
      <c r="L29" s="16">
        <v>11</v>
      </c>
      <c r="M29" s="81">
        <v>24.6645</v>
      </c>
      <c r="N29" s="96">
        <v>24.6645</v>
      </c>
      <c r="O29" s="64">
        <v>2530</v>
      </c>
      <c r="P29" s="65">
        <f>Table22457891011234567891011121314151617181920212223242526[[#This Row],[PEMBULATAN]]*O29</f>
        <v>62401.184999999998</v>
      </c>
    </row>
    <row r="30" spans="1:16" ht="26.25" customHeight="1" x14ac:dyDescent="0.2">
      <c r="A30" s="14"/>
      <c r="B30" s="14"/>
      <c r="C30" s="73" t="s">
        <v>2448</v>
      </c>
      <c r="D30" s="78" t="s">
        <v>126</v>
      </c>
      <c r="E30" s="13">
        <v>44539</v>
      </c>
      <c r="F30" s="76" t="s">
        <v>411</v>
      </c>
      <c r="G30" s="13">
        <v>44542</v>
      </c>
      <c r="H30" s="77" t="s">
        <v>2482</v>
      </c>
      <c r="I30" s="16">
        <v>100</v>
      </c>
      <c r="J30" s="16">
        <v>55</v>
      </c>
      <c r="K30" s="16">
        <v>26</v>
      </c>
      <c r="L30" s="16">
        <v>10</v>
      </c>
      <c r="M30" s="81">
        <v>35.75</v>
      </c>
      <c r="N30" s="96">
        <v>35.75</v>
      </c>
      <c r="O30" s="64">
        <v>2530</v>
      </c>
      <c r="P30" s="65">
        <f>Table22457891011234567891011121314151617181920212223242526[[#This Row],[PEMBULATAN]]*O30</f>
        <v>90447.5</v>
      </c>
    </row>
    <row r="31" spans="1:16" ht="26.25" customHeight="1" x14ac:dyDescent="0.2">
      <c r="A31" s="14"/>
      <c r="B31" s="14"/>
      <c r="C31" s="73" t="s">
        <v>2449</v>
      </c>
      <c r="D31" s="78" t="s">
        <v>126</v>
      </c>
      <c r="E31" s="13">
        <v>44539</v>
      </c>
      <c r="F31" s="76" t="s">
        <v>411</v>
      </c>
      <c r="G31" s="13">
        <v>44542</v>
      </c>
      <c r="H31" s="77" t="s">
        <v>2482</v>
      </c>
      <c r="I31" s="16">
        <v>84</v>
      </c>
      <c r="J31" s="16">
        <v>54</v>
      </c>
      <c r="K31" s="16">
        <v>20</v>
      </c>
      <c r="L31" s="16">
        <v>7</v>
      </c>
      <c r="M31" s="81">
        <v>22.68</v>
      </c>
      <c r="N31" s="96">
        <v>22.68</v>
      </c>
      <c r="O31" s="64">
        <v>2530</v>
      </c>
      <c r="P31" s="65">
        <f>Table22457891011234567891011121314151617181920212223242526[[#This Row],[PEMBULATAN]]*O31</f>
        <v>57380.4</v>
      </c>
    </row>
    <row r="32" spans="1:16" ht="26.25" customHeight="1" x14ac:dyDescent="0.2">
      <c r="A32" s="14"/>
      <c r="B32" s="14"/>
      <c r="C32" s="73" t="s">
        <v>2450</v>
      </c>
      <c r="D32" s="78" t="s">
        <v>126</v>
      </c>
      <c r="E32" s="13">
        <v>44539</v>
      </c>
      <c r="F32" s="76" t="s">
        <v>411</v>
      </c>
      <c r="G32" s="13">
        <v>44542</v>
      </c>
      <c r="H32" s="77" t="s">
        <v>2482</v>
      </c>
      <c r="I32" s="16">
        <v>84</v>
      </c>
      <c r="J32" s="16">
        <v>52</v>
      </c>
      <c r="K32" s="16">
        <v>23</v>
      </c>
      <c r="L32" s="16">
        <v>6</v>
      </c>
      <c r="M32" s="81">
        <v>25.116</v>
      </c>
      <c r="N32" s="96">
        <v>25.116</v>
      </c>
      <c r="O32" s="64">
        <v>2530</v>
      </c>
      <c r="P32" s="65">
        <f>Table22457891011234567891011121314151617181920212223242526[[#This Row],[PEMBULATAN]]*O32</f>
        <v>63543.479999999996</v>
      </c>
    </row>
    <row r="33" spans="1:16" ht="26.25" customHeight="1" x14ac:dyDescent="0.2">
      <c r="A33" s="14"/>
      <c r="B33" s="14"/>
      <c r="C33" s="73" t="s">
        <v>2451</v>
      </c>
      <c r="D33" s="78" t="s">
        <v>126</v>
      </c>
      <c r="E33" s="13">
        <v>44539</v>
      </c>
      <c r="F33" s="76" t="s">
        <v>411</v>
      </c>
      <c r="G33" s="13">
        <v>44542</v>
      </c>
      <c r="H33" s="77" t="s">
        <v>2482</v>
      </c>
      <c r="I33" s="16">
        <v>64</v>
      </c>
      <c r="J33" s="16">
        <v>54</v>
      </c>
      <c r="K33" s="16">
        <v>23</v>
      </c>
      <c r="L33" s="16">
        <v>4</v>
      </c>
      <c r="M33" s="81">
        <v>19.872</v>
      </c>
      <c r="N33" s="96">
        <v>19.872</v>
      </c>
      <c r="O33" s="64">
        <v>2530</v>
      </c>
      <c r="P33" s="65">
        <f>Table22457891011234567891011121314151617181920212223242526[[#This Row],[PEMBULATAN]]*O33</f>
        <v>50276.159999999996</v>
      </c>
    </row>
    <row r="34" spans="1:16" ht="26.25" customHeight="1" x14ac:dyDescent="0.2">
      <c r="A34" s="14"/>
      <c r="B34" s="14"/>
      <c r="C34" s="73" t="s">
        <v>2452</v>
      </c>
      <c r="D34" s="78" t="s">
        <v>126</v>
      </c>
      <c r="E34" s="13">
        <v>44539</v>
      </c>
      <c r="F34" s="76" t="s">
        <v>411</v>
      </c>
      <c r="G34" s="13">
        <v>44542</v>
      </c>
      <c r="H34" s="77" t="s">
        <v>2482</v>
      </c>
      <c r="I34" s="16">
        <v>52</v>
      </c>
      <c r="J34" s="16">
        <v>48</v>
      </c>
      <c r="K34" s="16">
        <v>17</v>
      </c>
      <c r="L34" s="16">
        <v>5</v>
      </c>
      <c r="M34" s="81">
        <v>10.608000000000001</v>
      </c>
      <c r="N34" s="96">
        <v>10.608000000000001</v>
      </c>
      <c r="O34" s="64">
        <v>2530</v>
      </c>
      <c r="P34" s="65">
        <f>Table22457891011234567891011121314151617181920212223242526[[#This Row],[PEMBULATAN]]*O34</f>
        <v>26838.240000000002</v>
      </c>
    </row>
    <row r="35" spans="1:16" ht="26.25" customHeight="1" x14ac:dyDescent="0.2">
      <c r="A35" s="14"/>
      <c r="B35" s="14"/>
      <c r="C35" s="73" t="s">
        <v>2453</v>
      </c>
      <c r="D35" s="78" t="s">
        <v>126</v>
      </c>
      <c r="E35" s="13">
        <v>44539</v>
      </c>
      <c r="F35" s="76" t="s">
        <v>411</v>
      </c>
      <c r="G35" s="13">
        <v>44542</v>
      </c>
      <c r="H35" s="77" t="s">
        <v>2482</v>
      </c>
      <c r="I35" s="16">
        <v>92</v>
      </c>
      <c r="J35" s="16">
        <v>65</v>
      </c>
      <c r="K35" s="16">
        <v>37</v>
      </c>
      <c r="L35" s="16">
        <v>8</v>
      </c>
      <c r="M35" s="81">
        <v>55.314999999999998</v>
      </c>
      <c r="N35" s="96">
        <v>56</v>
      </c>
      <c r="O35" s="64">
        <v>2530</v>
      </c>
      <c r="P35" s="65">
        <f>Table22457891011234567891011121314151617181920212223242526[[#This Row],[PEMBULATAN]]*O35</f>
        <v>141680</v>
      </c>
    </row>
    <row r="36" spans="1:16" ht="26.25" customHeight="1" x14ac:dyDescent="0.2">
      <c r="A36" s="14"/>
      <c r="B36" s="14"/>
      <c r="C36" s="73" t="s">
        <v>2454</v>
      </c>
      <c r="D36" s="78" t="s">
        <v>126</v>
      </c>
      <c r="E36" s="13">
        <v>44539</v>
      </c>
      <c r="F36" s="76" t="s">
        <v>411</v>
      </c>
      <c r="G36" s="13">
        <v>44542</v>
      </c>
      <c r="H36" s="77" t="s">
        <v>2482</v>
      </c>
      <c r="I36" s="16">
        <v>63</v>
      </c>
      <c r="J36" s="16">
        <v>63</v>
      </c>
      <c r="K36" s="16">
        <v>35</v>
      </c>
      <c r="L36" s="16">
        <v>22</v>
      </c>
      <c r="M36" s="81">
        <v>34.728749999999998</v>
      </c>
      <c r="N36" s="96">
        <v>34.728749999999998</v>
      </c>
      <c r="O36" s="64">
        <v>2530</v>
      </c>
      <c r="P36" s="65">
        <f>Table22457891011234567891011121314151617181920212223242526[[#This Row],[PEMBULATAN]]*O36</f>
        <v>87863.737499999988</v>
      </c>
    </row>
    <row r="37" spans="1:16" ht="26.25" customHeight="1" x14ac:dyDescent="0.2">
      <c r="A37" s="14"/>
      <c r="B37" s="14"/>
      <c r="C37" s="73" t="s">
        <v>2455</v>
      </c>
      <c r="D37" s="78" t="s">
        <v>126</v>
      </c>
      <c r="E37" s="13">
        <v>44539</v>
      </c>
      <c r="F37" s="76" t="s">
        <v>411</v>
      </c>
      <c r="G37" s="13">
        <v>44542</v>
      </c>
      <c r="H37" s="77" t="s">
        <v>2482</v>
      </c>
      <c r="I37" s="16">
        <v>62</v>
      </c>
      <c r="J37" s="16">
        <v>57</v>
      </c>
      <c r="K37" s="16">
        <v>25</v>
      </c>
      <c r="L37" s="16">
        <v>4</v>
      </c>
      <c r="M37" s="81">
        <v>22.087499999999999</v>
      </c>
      <c r="N37" s="96">
        <v>22.087499999999999</v>
      </c>
      <c r="O37" s="64">
        <v>2530</v>
      </c>
      <c r="P37" s="65">
        <f>Table22457891011234567891011121314151617181920212223242526[[#This Row],[PEMBULATAN]]*O37</f>
        <v>55881.375</v>
      </c>
    </row>
    <row r="38" spans="1:16" ht="26.25" customHeight="1" x14ac:dyDescent="0.2">
      <c r="A38" s="14"/>
      <c r="B38" s="14"/>
      <c r="C38" s="73" t="s">
        <v>2456</v>
      </c>
      <c r="D38" s="78" t="s">
        <v>126</v>
      </c>
      <c r="E38" s="13">
        <v>44539</v>
      </c>
      <c r="F38" s="76" t="s">
        <v>411</v>
      </c>
      <c r="G38" s="13">
        <v>44542</v>
      </c>
      <c r="H38" s="77" t="s">
        <v>2482</v>
      </c>
      <c r="I38" s="16">
        <v>74</v>
      </c>
      <c r="J38" s="16">
        <v>48</v>
      </c>
      <c r="K38" s="16">
        <v>30</v>
      </c>
      <c r="L38" s="16">
        <v>7</v>
      </c>
      <c r="M38" s="81">
        <v>26.64</v>
      </c>
      <c r="N38" s="96">
        <v>26.64</v>
      </c>
      <c r="O38" s="64">
        <v>2530</v>
      </c>
      <c r="P38" s="65">
        <f>Table22457891011234567891011121314151617181920212223242526[[#This Row],[PEMBULATAN]]*O38</f>
        <v>67399.199999999997</v>
      </c>
    </row>
    <row r="39" spans="1:16" ht="26.25" customHeight="1" x14ac:dyDescent="0.2">
      <c r="A39" s="14"/>
      <c r="B39" s="14"/>
      <c r="C39" s="73" t="s">
        <v>2457</v>
      </c>
      <c r="D39" s="78" t="s">
        <v>126</v>
      </c>
      <c r="E39" s="13">
        <v>44539</v>
      </c>
      <c r="F39" s="76" t="s">
        <v>411</v>
      </c>
      <c r="G39" s="13">
        <v>44542</v>
      </c>
      <c r="H39" s="77" t="s">
        <v>2482</v>
      </c>
      <c r="I39" s="16">
        <v>104</v>
      </c>
      <c r="J39" s="16">
        <v>58</v>
      </c>
      <c r="K39" s="16">
        <v>28</v>
      </c>
      <c r="L39" s="16">
        <v>27</v>
      </c>
      <c r="M39" s="81">
        <v>42.223999999999997</v>
      </c>
      <c r="N39" s="96">
        <v>42.223999999999997</v>
      </c>
      <c r="O39" s="64">
        <v>2530</v>
      </c>
      <c r="P39" s="65">
        <f>Table22457891011234567891011121314151617181920212223242526[[#This Row],[PEMBULATAN]]*O39</f>
        <v>106826.71999999999</v>
      </c>
    </row>
    <row r="40" spans="1:16" ht="26.25" customHeight="1" x14ac:dyDescent="0.2">
      <c r="A40" s="14"/>
      <c r="B40" s="14"/>
      <c r="C40" s="73" t="s">
        <v>2458</v>
      </c>
      <c r="D40" s="78" t="s">
        <v>126</v>
      </c>
      <c r="E40" s="13">
        <v>44539</v>
      </c>
      <c r="F40" s="76" t="s">
        <v>411</v>
      </c>
      <c r="G40" s="13">
        <v>44542</v>
      </c>
      <c r="H40" s="77" t="s">
        <v>2482</v>
      </c>
      <c r="I40" s="16">
        <v>70</v>
      </c>
      <c r="J40" s="16">
        <v>58</v>
      </c>
      <c r="K40" s="16">
        <v>32</v>
      </c>
      <c r="L40" s="16">
        <v>16</v>
      </c>
      <c r="M40" s="81">
        <v>32.479999999999997</v>
      </c>
      <c r="N40" s="96">
        <v>33</v>
      </c>
      <c r="O40" s="64">
        <v>2530</v>
      </c>
      <c r="P40" s="65">
        <f>Table22457891011234567891011121314151617181920212223242526[[#This Row],[PEMBULATAN]]*O40</f>
        <v>83490</v>
      </c>
    </row>
    <row r="41" spans="1:16" ht="26.25" customHeight="1" x14ac:dyDescent="0.2">
      <c r="A41" s="14"/>
      <c r="B41" s="14"/>
      <c r="C41" s="73" t="s">
        <v>2459</v>
      </c>
      <c r="D41" s="78" t="s">
        <v>126</v>
      </c>
      <c r="E41" s="13">
        <v>44539</v>
      </c>
      <c r="F41" s="76" t="s">
        <v>411</v>
      </c>
      <c r="G41" s="13">
        <v>44542</v>
      </c>
      <c r="H41" s="77" t="s">
        <v>2482</v>
      </c>
      <c r="I41" s="16">
        <v>93</v>
      </c>
      <c r="J41" s="16">
        <v>67</v>
      </c>
      <c r="K41" s="16">
        <v>28</v>
      </c>
      <c r="L41" s="16">
        <v>28</v>
      </c>
      <c r="M41" s="81">
        <v>43.616999999999997</v>
      </c>
      <c r="N41" s="96">
        <v>43.616999999999997</v>
      </c>
      <c r="O41" s="64">
        <v>2530</v>
      </c>
      <c r="P41" s="65">
        <f>Table22457891011234567891011121314151617181920212223242526[[#This Row],[PEMBULATAN]]*O41</f>
        <v>110351.01</v>
      </c>
    </row>
    <row r="42" spans="1:16" ht="26.25" customHeight="1" x14ac:dyDescent="0.2">
      <c r="A42" s="14"/>
      <c r="B42" s="14"/>
      <c r="C42" s="73" t="s">
        <v>2460</v>
      </c>
      <c r="D42" s="78" t="s">
        <v>126</v>
      </c>
      <c r="E42" s="13">
        <v>44539</v>
      </c>
      <c r="F42" s="76" t="s">
        <v>411</v>
      </c>
      <c r="G42" s="13">
        <v>44542</v>
      </c>
      <c r="H42" s="77" t="s">
        <v>2482</v>
      </c>
      <c r="I42" s="16">
        <v>48</v>
      </c>
      <c r="J42" s="16">
        <v>25</v>
      </c>
      <c r="K42" s="16">
        <v>23</v>
      </c>
      <c r="L42" s="16">
        <v>2</v>
      </c>
      <c r="M42" s="81">
        <v>6.9</v>
      </c>
      <c r="N42" s="96">
        <v>6.9</v>
      </c>
      <c r="O42" s="64">
        <v>2530</v>
      </c>
      <c r="P42" s="65">
        <f>Table22457891011234567891011121314151617181920212223242526[[#This Row],[PEMBULATAN]]*O42</f>
        <v>17457</v>
      </c>
    </row>
    <row r="43" spans="1:16" ht="26.25" customHeight="1" x14ac:dyDescent="0.2">
      <c r="A43" s="14"/>
      <c r="B43" s="14"/>
      <c r="C43" s="73" t="s">
        <v>2461</v>
      </c>
      <c r="D43" s="78" t="s">
        <v>126</v>
      </c>
      <c r="E43" s="13">
        <v>44539</v>
      </c>
      <c r="F43" s="76" t="s">
        <v>411</v>
      </c>
      <c r="G43" s="13">
        <v>44542</v>
      </c>
      <c r="H43" s="77" t="s">
        <v>2482</v>
      </c>
      <c r="I43" s="16">
        <v>40</v>
      </c>
      <c r="J43" s="16">
        <v>42</v>
      </c>
      <c r="K43" s="16">
        <v>18</v>
      </c>
      <c r="L43" s="16">
        <v>4</v>
      </c>
      <c r="M43" s="81">
        <v>7.56</v>
      </c>
      <c r="N43" s="96">
        <v>7.56</v>
      </c>
      <c r="O43" s="64">
        <v>2530</v>
      </c>
      <c r="P43" s="65">
        <f>Table22457891011234567891011121314151617181920212223242526[[#This Row],[PEMBULATAN]]*O43</f>
        <v>19126.8</v>
      </c>
    </row>
    <row r="44" spans="1:16" ht="26.25" customHeight="1" x14ac:dyDescent="0.2">
      <c r="A44" s="14"/>
      <c r="B44" s="14"/>
      <c r="C44" s="73" t="s">
        <v>2462</v>
      </c>
      <c r="D44" s="78" t="s">
        <v>126</v>
      </c>
      <c r="E44" s="13">
        <v>44539</v>
      </c>
      <c r="F44" s="76" t="s">
        <v>411</v>
      </c>
      <c r="G44" s="13">
        <v>44542</v>
      </c>
      <c r="H44" s="77" t="s">
        <v>2482</v>
      </c>
      <c r="I44" s="16">
        <v>82</v>
      </c>
      <c r="J44" s="16">
        <v>57</v>
      </c>
      <c r="K44" s="16">
        <v>20</v>
      </c>
      <c r="L44" s="16">
        <v>5</v>
      </c>
      <c r="M44" s="81">
        <v>23.37</v>
      </c>
      <c r="N44" s="96">
        <v>24</v>
      </c>
      <c r="O44" s="64">
        <v>2530</v>
      </c>
      <c r="P44" s="65">
        <f>Table22457891011234567891011121314151617181920212223242526[[#This Row],[PEMBULATAN]]*O44</f>
        <v>60720</v>
      </c>
    </row>
    <row r="45" spans="1:16" ht="26.25" customHeight="1" x14ac:dyDescent="0.2">
      <c r="A45" s="14"/>
      <c r="B45" s="14"/>
      <c r="C45" s="73" t="s">
        <v>2463</v>
      </c>
      <c r="D45" s="78" t="s">
        <v>126</v>
      </c>
      <c r="E45" s="13">
        <v>44539</v>
      </c>
      <c r="F45" s="76" t="s">
        <v>411</v>
      </c>
      <c r="G45" s="13">
        <v>44542</v>
      </c>
      <c r="H45" s="77" t="s">
        <v>2482</v>
      </c>
      <c r="I45" s="16">
        <v>102</v>
      </c>
      <c r="J45" s="16">
        <v>58</v>
      </c>
      <c r="K45" s="16">
        <v>32</v>
      </c>
      <c r="L45" s="16">
        <v>21</v>
      </c>
      <c r="M45" s="81">
        <v>47.328000000000003</v>
      </c>
      <c r="N45" s="96">
        <v>48</v>
      </c>
      <c r="O45" s="64">
        <v>2530</v>
      </c>
      <c r="P45" s="65">
        <f>Table22457891011234567891011121314151617181920212223242526[[#This Row],[PEMBULATAN]]*O45</f>
        <v>121440</v>
      </c>
    </row>
    <row r="46" spans="1:16" ht="26.25" customHeight="1" x14ac:dyDescent="0.2">
      <c r="A46" s="14"/>
      <c r="B46" s="14"/>
      <c r="C46" s="73" t="s">
        <v>2464</v>
      </c>
      <c r="D46" s="78" t="s">
        <v>126</v>
      </c>
      <c r="E46" s="13">
        <v>44539</v>
      </c>
      <c r="F46" s="76" t="s">
        <v>411</v>
      </c>
      <c r="G46" s="13">
        <v>44542</v>
      </c>
      <c r="H46" s="77" t="s">
        <v>2482</v>
      </c>
      <c r="I46" s="16">
        <v>40</v>
      </c>
      <c r="J46" s="16">
        <v>34</v>
      </c>
      <c r="K46" s="16">
        <v>12</v>
      </c>
      <c r="L46" s="16">
        <v>1</v>
      </c>
      <c r="M46" s="81">
        <v>4.08</v>
      </c>
      <c r="N46" s="96">
        <v>4.08</v>
      </c>
      <c r="O46" s="64">
        <v>2530</v>
      </c>
      <c r="P46" s="65">
        <f>Table22457891011234567891011121314151617181920212223242526[[#This Row],[PEMBULATAN]]*O46</f>
        <v>10322.4</v>
      </c>
    </row>
    <row r="47" spans="1:16" ht="26.25" customHeight="1" x14ac:dyDescent="0.2">
      <c r="A47" s="14"/>
      <c r="B47" s="14"/>
      <c r="C47" s="73" t="s">
        <v>2465</v>
      </c>
      <c r="D47" s="78" t="s">
        <v>126</v>
      </c>
      <c r="E47" s="13">
        <v>44539</v>
      </c>
      <c r="F47" s="76" t="s">
        <v>411</v>
      </c>
      <c r="G47" s="13">
        <v>44542</v>
      </c>
      <c r="H47" s="77" t="s">
        <v>2482</v>
      </c>
      <c r="I47" s="16">
        <v>72</v>
      </c>
      <c r="J47" s="16">
        <v>57</v>
      </c>
      <c r="K47" s="16">
        <v>22</v>
      </c>
      <c r="L47" s="16">
        <v>3</v>
      </c>
      <c r="M47" s="81">
        <v>22.571999999999999</v>
      </c>
      <c r="N47" s="96">
        <v>22.571999999999999</v>
      </c>
      <c r="O47" s="64">
        <v>2530</v>
      </c>
      <c r="P47" s="65">
        <f>Table22457891011234567891011121314151617181920212223242526[[#This Row],[PEMBULATAN]]*O47</f>
        <v>57107.159999999996</v>
      </c>
    </row>
    <row r="48" spans="1:16" ht="26.25" customHeight="1" x14ac:dyDescent="0.2">
      <c r="A48" s="14"/>
      <c r="B48" s="14"/>
      <c r="C48" s="73" t="s">
        <v>2466</v>
      </c>
      <c r="D48" s="78" t="s">
        <v>126</v>
      </c>
      <c r="E48" s="13">
        <v>44539</v>
      </c>
      <c r="F48" s="76" t="s">
        <v>411</v>
      </c>
      <c r="G48" s="13">
        <v>44542</v>
      </c>
      <c r="H48" s="77" t="s">
        <v>2482</v>
      </c>
      <c r="I48" s="16">
        <v>50</v>
      </c>
      <c r="J48" s="16">
        <v>47</v>
      </c>
      <c r="K48" s="16">
        <v>17</v>
      </c>
      <c r="L48" s="16">
        <v>4</v>
      </c>
      <c r="M48" s="81">
        <v>9.9875000000000007</v>
      </c>
      <c r="N48" s="96">
        <v>9.9875000000000007</v>
      </c>
      <c r="O48" s="64">
        <v>2530</v>
      </c>
      <c r="P48" s="65">
        <f>Table22457891011234567891011121314151617181920212223242526[[#This Row],[PEMBULATAN]]*O48</f>
        <v>25268.375</v>
      </c>
    </row>
    <row r="49" spans="1:16" ht="26.25" customHeight="1" x14ac:dyDescent="0.2">
      <c r="A49" s="14"/>
      <c r="B49" s="14"/>
      <c r="C49" s="73" t="s">
        <v>2467</v>
      </c>
      <c r="D49" s="78" t="s">
        <v>126</v>
      </c>
      <c r="E49" s="13">
        <v>44539</v>
      </c>
      <c r="F49" s="76" t="s">
        <v>411</v>
      </c>
      <c r="G49" s="13">
        <v>44542</v>
      </c>
      <c r="H49" s="77" t="s">
        <v>2482</v>
      </c>
      <c r="I49" s="16">
        <v>77</v>
      </c>
      <c r="J49" s="16">
        <v>42</v>
      </c>
      <c r="K49" s="16">
        <v>32</v>
      </c>
      <c r="L49" s="16">
        <v>4</v>
      </c>
      <c r="M49" s="81">
        <v>25.872</v>
      </c>
      <c r="N49" s="96">
        <v>25.872</v>
      </c>
      <c r="O49" s="64">
        <v>2530</v>
      </c>
      <c r="P49" s="65">
        <f>Table22457891011234567891011121314151617181920212223242526[[#This Row],[PEMBULATAN]]*O49</f>
        <v>65456.159999999996</v>
      </c>
    </row>
    <row r="50" spans="1:16" ht="26.25" customHeight="1" x14ac:dyDescent="0.2">
      <c r="A50" s="14"/>
      <c r="B50" s="14"/>
      <c r="C50" s="73" t="s">
        <v>2468</v>
      </c>
      <c r="D50" s="78" t="s">
        <v>126</v>
      </c>
      <c r="E50" s="13">
        <v>44539</v>
      </c>
      <c r="F50" s="76" t="s">
        <v>411</v>
      </c>
      <c r="G50" s="13">
        <v>44542</v>
      </c>
      <c r="H50" s="77" t="s">
        <v>2482</v>
      </c>
      <c r="I50" s="16">
        <v>83</v>
      </c>
      <c r="J50" s="16">
        <v>60</v>
      </c>
      <c r="K50" s="16">
        <v>32</v>
      </c>
      <c r="L50" s="16">
        <v>7</v>
      </c>
      <c r="M50" s="81">
        <v>39.840000000000003</v>
      </c>
      <c r="N50" s="96">
        <v>39.840000000000003</v>
      </c>
      <c r="O50" s="64">
        <v>2530</v>
      </c>
      <c r="P50" s="65">
        <f>Table22457891011234567891011121314151617181920212223242526[[#This Row],[PEMBULATAN]]*O50</f>
        <v>100795.20000000001</v>
      </c>
    </row>
    <row r="51" spans="1:16" ht="26.25" customHeight="1" x14ac:dyDescent="0.2">
      <c r="A51" s="14"/>
      <c r="B51" s="14"/>
      <c r="C51" s="73" t="s">
        <v>2469</v>
      </c>
      <c r="D51" s="78" t="s">
        <v>126</v>
      </c>
      <c r="E51" s="13">
        <v>44539</v>
      </c>
      <c r="F51" s="76" t="s">
        <v>411</v>
      </c>
      <c r="G51" s="13">
        <v>44542</v>
      </c>
      <c r="H51" s="77" t="s">
        <v>2482</v>
      </c>
      <c r="I51" s="16">
        <v>52</v>
      </c>
      <c r="J51" s="16">
        <v>25</v>
      </c>
      <c r="K51" s="16">
        <v>20</v>
      </c>
      <c r="L51" s="16">
        <v>2</v>
      </c>
      <c r="M51" s="81">
        <v>6.5</v>
      </c>
      <c r="N51" s="96">
        <v>7</v>
      </c>
      <c r="O51" s="64">
        <v>2530</v>
      </c>
      <c r="P51" s="65">
        <f>Table22457891011234567891011121314151617181920212223242526[[#This Row],[PEMBULATAN]]*O51</f>
        <v>17710</v>
      </c>
    </row>
    <row r="52" spans="1:16" ht="26.25" customHeight="1" x14ac:dyDescent="0.2">
      <c r="A52" s="14"/>
      <c r="B52" s="14"/>
      <c r="C52" s="73" t="s">
        <v>2470</v>
      </c>
      <c r="D52" s="78" t="s">
        <v>126</v>
      </c>
      <c r="E52" s="13">
        <v>44539</v>
      </c>
      <c r="F52" s="76" t="s">
        <v>411</v>
      </c>
      <c r="G52" s="13">
        <v>44542</v>
      </c>
      <c r="H52" s="77" t="s">
        <v>2482</v>
      </c>
      <c r="I52" s="16">
        <v>97</v>
      </c>
      <c r="J52" s="16">
        <v>56</v>
      </c>
      <c r="K52" s="16">
        <v>27</v>
      </c>
      <c r="L52" s="16">
        <v>22</v>
      </c>
      <c r="M52" s="81">
        <v>36.665999999999997</v>
      </c>
      <c r="N52" s="96">
        <v>36.665999999999997</v>
      </c>
      <c r="O52" s="64">
        <v>2530</v>
      </c>
      <c r="P52" s="65">
        <f>Table22457891011234567891011121314151617181920212223242526[[#This Row],[PEMBULATAN]]*O52</f>
        <v>92764.98</v>
      </c>
    </row>
    <row r="53" spans="1:16" ht="26.25" customHeight="1" x14ac:dyDescent="0.2">
      <c r="A53" s="14"/>
      <c r="B53" s="14"/>
      <c r="C53" s="73" t="s">
        <v>2471</v>
      </c>
      <c r="D53" s="78" t="s">
        <v>126</v>
      </c>
      <c r="E53" s="13">
        <v>44539</v>
      </c>
      <c r="F53" s="76" t="s">
        <v>411</v>
      </c>
      <c r="G53" s="13">
        <v>44542</v>
      </c>
      <c r="H53" s="77" t="s">
        <v>2482</v>
      </c>
      <c r="I53" s="16">
        <v>102</v>
      </c>
      <c r="J53" s="16">
        <v>50</v>
      </c>
      <c r="K53" s="16">
        <v>30</v>
      </c>
      <c r="L53" s="16">
        <v>16</v>
      </c>
      <c r="M53" s="81">
        <v>38.25</v>
      </c>
      <c r="N53" s="96">
        <v>38.25</v>
      </c>
      <c r="O53" s="64">
        <v>2530</v>
      </c>
      <c r="P53" s="65">
        <f>Table22457891011234567891011121314151617181920212223242526[[#This Row],[PEMBULATAN]]*O53</f>
        <v>96772.5</v>
      </c>
    </row>
    <row r="54" spans="1:16" ht="26.25" customHeight="1" x14ac:dyDescent="0.2">
      <c r="A54" s="14"/>
      <c r="B54" s="14"/>
      <c r="C54" s="73" t="s">
        <v>2472</v>
      </c>
      <c r="D54" s="78" t="s">
        <v>126</v>
      </c>
      <c r="E54" s="13">
        <v>44539</v>
      </c>
      <c r="F54" s="76" t="s">
        <v>411</v>
      </c>
      <c r="G54" s="13">
        <v>44542</v>
      </c>
      <c r="H54" s="77" t="s">
        <v>2482</v>
      </c>
      <c r="I54" s="16">
        <v>55</v>
      </c>
      <c r="J54" s="16">
        <v>34</v>
      </c>
      <c r="K54" s="16">
        <v>12</v>
      </c>
      <c r="L54" s="16">
        <v>4</v>
      </c>
      <c r="M54" s="81">
        <v>5.61</v>
      </c>
      <c r="N54" s="96">
        <v>5.61</v>
      </c>
      <c r="O54" s="64">
        <v>2530</v>
      </c>
      <c r="P54" s="65">
        <f>Table22457891011234567891011121314151617181920212223242526[[#This Row],[PEMBULATAN]]*O54</f>
        <v>14193.300000000001</v>
      </c>
    </row>
    <row r="55" spans="1:16" ht="26.25" customHeight="1" x14ac:dyDescent="0.2">
      <c r="A55" s="14"/>
      <c r="B55" s="14"/>
      <c r="C55" s="73" t="s">
        <v>2473</v>
      </c>
      <c r="D55" s="78" t="s">
        <v>126</v>
      </c>
      <c r="E55" s="13">
        <v>44539</v>
      </c>
      <c r="F55" s="76" t="s">
        <v>411</v>
      </c>
      <c r="G55" s="13">
        <v>44542</v>
      </c>
      <c r="H55" s="77" t="s">
        <v>2482</v>
      </c>
      <c r="I55" s="16">
        <v>84</v>
      </c>
      <c r="J55" s="16">
        <v>52</v>
      </c>
      <c r="K55" s="16">
        <v>35</v>
      </c>
      <c r="L55" s="16">
        <v>11</v>
      </c>
      <c r="M55" s="81">
        <v>38.22</v>
      </c>
      <c r="N55" s="96">
        <v>38.22</v>
      </c>
      <c r="O55" s="64">
        <v>2530</v>
      </c>
      <c r="P55" s="65">
        <f>Table22457891011234567891011121314151617181920212223242526[[#This Row],[PEMBULATAN]]*O55</f>
        <v>96696.599999999991</v>
      </c>
    </row>
    <row r="56" spans="1:16" ht="26.25" customHeight="1" x14ac:dyDescent="0.2">
      <c r="A56" s="14"/>
      <c r="B56" s="14"/>
      <c r="C56" s="73" t="s">
        <v>2474</v>
      </c>
      <c r="D56" s="78" t="s">
        <v>126</v>
      </c>
      <c r="E56" s="13">
        <v>44539</v>
      </c>
      <c r="F56" s="76" t="s">
        <v>411</v>
      </c>
      <c r="G56" s="13">
        <v>44542</v>
      </c>
      <c r="H56" s="77" t="s">
        <v>2482</v>
      </c>
      <c r="I56" s="16">
        <v>95</v>
      </c>
      <c r="J56" s="16">
        <v>58</v>
      </c>
      <c r="K56" s="16">
        <v>45</v>
      </c>
      <c r="L56" s="16">
        <v>19</v>
      </c>
      <c r="M56" s="81">
        <v>61.987499999999997</v>
      </c>
      <c r="N56" s="96">
        <v>61.987499999999997</v>
      </c>
      <c r="O56" s="64">
        <v>2530</v>
      </c>
      <c r="P56" s="65">
        <f>Table22457891011234567891011121314151617181920212223242526[[#This Row],[PEMBULATAN]]*O56</f>
        <v>156828.375</v>
      </c>
    </row>
    <row r="57" spans="1:16" ht="26.25" customHeight="1" x14ac:dyDescent="0.2">
      <c r="A57" s="14"/>
      <c r="B57" s="14"/>
      <c r="C57" s="73" t="s">
        <v>2475</v>
      </c>
      <c r="D57" s="78" t="s">
        <v>126</v>
      </c>
      <c r="E57" s="13">
        <v>44539</v>
      </c>
      <c r="F57" s="76" t="s">
        <v>411</v>
      </c>
      <c r="G57" s="13">
        <v>44542</v>
      </c>
      <c r="H57" s="77" t="s">
        <v>2482</v>
      </c>
      <c r="I57" s="16">
        <v>100</v>
      </c>
      <c r="J57" s="16">
        <v>45</v>
      </c>
      <c r="K57" s="16">
        <v>12</v>
      </c>
      <c r="L57" s="16">
        <v>2</v>
      </c>
      <c r="M57" s="81">
        <v>13.5</v>
      </c>
      <c r="N57" s="96">
        <v>14</v>
      </c>
      <c r="O57" s="64">
        <v>2530</v>
      </c>
      <c r="P57" s="65">
        <f>Table22457891011234567891011121314151617181920212223242526[[#This Row],[PEMBULATAN]]*O57</f>
        <v>35420</v>
      </c>
    </row>
    <row r="58" spans="1:16" ht="26.25" customHeight="1" x14ac:dyDescent="0.2">
      <c r="A58" s="14"/>
      <c r="B58" s="14"/>
      <c r="C58" s="73" t="s">
        <v>2476</v>
      </c>
      <c r="D58" s="78" t="s">
        <v>126</v>
      </c>
      <c r="E58" s="13">
        <v>44539</v>
      </c>
      <c r="F58" s="76" t="s">
        <v>411</v>
      </c>
      <c r="G58" s="13">
        <v>44542</v>
      </c>
      <c r="H58" s="77" t="s">
        <v>2482</v>
      </c>
      <c r="I58" s="16">
        <v>85</v>
      </c>
      <c r="J58" s="16">
        <v>20</v>
      </c>
      <c r="K58" s="16">
        <v>18</v>
      </c>
      <c r="L58" s="16">
        <v>8</v>
      </c>
      <c r="M58" s="81">
        <v>7.65</v>
      </c>
      <c r="N58" s="96">
        <v>8</v>
      </c>
      <c r="O58" s="64">
        <v>2530</v>
      </c>
      <c r="P58" s="65">
        <f>Table22457891011234567891011121314151617181920212223242526[[#This Row],[PEMBULATAN]]*O58</f>
        <v>20240</v>
      </c>
    </row>
    <row r="59" spans="1:16" ht="26.25" customHeight="1" x14ac:dyDescent="0.2">
      <c r="A59" s="14"/>
      <c r="B59" s="97"/>
      <c r="C59" s="73" t="s">
        <v>2477</v>
      </c>
      <c r="D59" s="78" t="s">
        <v>126</v>
      </c>
      <c r="E59" s="13">
        <v>44539</v>
      </c>
      <c r="F59" s="76" t="s">
        <v>411</v>
      </c>
      <c r="G59" s="13">
        <v>44542</v>
      </c>
      <c r="H59" s="77" t="s">
        <v>2482</v>
      </c>
      <c r="I59" s="16">
        <v>182</v>
      </c>
      <c r="J59" s="16">
        <v>45</v>
      </c>
      <c r="K59" s="16">
        <v>22</v>
      </c>
      <c r="L59" s="16">
        <v>15</v>
      </c>
      <c r="M59" s="81">
        <v>45.045000000000002</v>
      </c>
      <c r="N59" s="96">
        <v>45.045000000000002</v>
      </c>
      <c r="O59" s="64">
        <v>2530</v>
      </c>
      <c r="P59" s="65">
        <f>Table22457891011234567891011121314151617181920212223242526[[#This Row],[PEMBULATAN]]*O59</f>
        <v>113963.85</v>
      </c>
    </row>
    <row r="60" spans="1:16" ht="26.25" customHeight="1" x14ac:dyDescent="0.2">
      <c r="A60" s="14"/>
      <c r="B60" s="14" t="s">
        <v>2478</v>
      </c>
      <c r="C60" s="73" t="s">
        <v>2479</v>
      </c>
      <c r="D60" s="78" t="s">
        <v>126</v>
      </c>
      <c r="E60" s="13">
        <v>44539</v>
      </c>
      <c r="F60" s="76" t="s">
        <v>411</v>
      </c>
      <c r="G60" s="13">
        <v>44542</v>
      </c>
      <c r="H60" s="77" t="s">
        <v>2482</v>
      </c>
      <c r="I60" s="16">
        <v>36</v>
      </c>
      <c r="J60" s="16">
        <v>31</v>
      </c>
      <c r="K60" s="16">
        <v>22</v>
      </c>
      <c r="L60" s="16">
        <v>8</v>
      </c>
      <c r="M60" s="81">
        <v>6.1379999999999999</v>
      </c>
      <c r="N60" s="96">
        <v>8</v>
      </c>
      <c r="O60" s="64">
        <v>2530</v>
      </c>
      <c r="P60" s="65">
        <f>Table22457891011234567891011121314151617181920212223242526[[#This Row],[PEMBULATAN]]*O60</f>
        <v>20240</v>
      </c>
    </row>
    <row r="61" spans="1:16" ht="26.25" customHeight="1" x14ac:dyDescent="0.2">
      <c r="A61" s="14"/>
      <c r="B61" s="14"/>
      <c r="C61" s="73" t="s">
        <v>2480</v>
      </c>
      <c r="D61" s="78" t="s">
        <v>126</v>
      </c>
      <c r="E61" s="13">
        <v>44539</v>
      </c>
      <c r="F61" s="76" t="s">
        <v>411</v>
      </c>
      <c r="G61" s="13">
        <v>44542</v>
      </c>
      <c r="H61" s="77" t="s">
        <v>2482</v>
      </c>
      <c r="I61" s="16">
        <v>50</v>
      </c>
      <c r="J61" s="16">
        <v>47</v>
      </c>
      <c r="K61" s="16">
        <v>36</v>
      </c>
      <c r="L61" s="16">
        <v>20</v>
      </c>
      <c r="M61" s="81">
        <v>21.15</v>
      </c>
      <c r="N61" s="96">
        <v>21.15</v>
      </c>
      <c r="O61" s="64">
        <v>2530</v>
      </c>
      <c r="P61" s="65">
        <f>Table22457891011234567891011121314151617181920212223242526[[#This Row],[PEMBULATAN]]*O61</f>
        <v>53509.5</v>
      </c>
    </row>
    <row r="62" spans="1:16" ht="26.25" customHeight="1" x14ac:dyDescent="0.2">
      <c r="A62" s="14"/>
      <c r="B62" s="14"/>
      <c r="C62" s="73" t="s">
        <v>2481</v>
      </c>
      <c r="D62" s="78" t="s">
        <v>126</v>
      </c>
      <c r="E62" s="13">
        <v>44539</v>
      </c>
      <c r="F62" s="76" t="s">
        <v>411</v>
      </c>
      <c r="G62" s="13">
        <v>44542</v>
      </c>
      <c r="H62" s="77" t="s">
        <v>2482</v>
      </c>
      <c r="I62" s="16">
        <v>98</v>
      </c>
      <c r="J62" s="16">
        <v>46</v>
      </c>
      <c r="K62" s="16">
        <v>37</v>
      </c>
      <c r="L62" s="16">
        <v>40</v>
      </c>
      <c r="M62" s="81">
        <v>41.698999999999998</v>
      </c>
      <c r="N62" s="96">
        <v>41.698999999999998</v>
      </c>
      <c r="O62" s="64">
        <v>2530</v>
      </c>
      <c r="P62" s="65">
        <f>Table22457891011234567891011121314151617181920212223242526[[#This Row],[PEMBULATAN]]*O62</f>
        <v>105498.47</v>
      </c>
    </row>
    <row r="63" spans="1:16" ht="22.5" customHeight="1" x14ac:dyDescent="0.2">
      <c r="A63" s="118" t="s">
        <v>30</v>
      </c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20"/>
      <c r="M63" s="79">
        <f>SUBTOTAL(109,Table22457891011234567891011121314151617181920212223242526[KG VOLUME])</f>
        <v>1426.8327499999996</v>
      </c>
      <c r="N63" s="68">
        <f>SUM(N3:N62)</f>
        <v>1451.2332499999995</v>
      </c>
      <c r="O63" s="121">
        <f>SUM(P3:P62)</f>
        <v>3671620.1225000001</v>
      </c>
      <c r="P63" s="122"/>
    </row>
    <row r="64" spans="1:16" ht="18" customHeight="1" x14ac:dyDescent="0.2">
      <c r="A64" s="86"/>
      <c r="B64" s="56" t="s">
        <v>42</v>
      </c>
      <c r="C64" s="55"/>
      <c r="D64" s="57" t="s">
        <v>43</v>
      </c>
      <c r="E64" s="86"/>
      <c r="F64" s="86"/>
      <c r="G64" s="86"/>
      <c r="H64" s="86"/>
      <c r="I64" s="86"/>
      <c r="J64" s="86"/>
      <c r="K64" s="86"/>
      <c r="L64" s="86"/>
      <c r="M64" s="87"/>
      <c r="N64" s="88" t="s">
        <v>51</v>
      </c>
      <c r="O64" s="89"/>
      <c r="P64" s="89">
        <f>O63*10%</f>
        <v>367162.01225000003</v>
      </c>
    </row>
    <row r="65" spans="1:16" ht="18" customHeight="1" thickBot="1" x14ac:dyDescent="0.25">
      <c r="A65" s="86"/>
      <c r="B65" s="56"/>
      <c r="C65" s="55"/>
      <c r="D65" s="57"/>
      <c r="E65" s="86"/>
      <c r="F65" s="86"/>
      <c r="G65" s="86"/>
      <c r="H65" s="86"/>
      <c r="I65" s="86"/>
      <c r="J65" s="86"/>
      <c r="K65" s="86"/>
      <c r="L65" s="86"/>
      <c r="M65" s="87"/>
      <c r="N65" s="90" t="s">
        <v>52</v>
      </c>
      <c r="O65" s="91"/>
      <c r="P65" s="91">
        <f>O63-P64</f>
        <v>3304458.1102499999</v>
      </c>
    </row>
    <row r="66" spans="1:16" ht="18" customHeight="1" x14ac:dyDescent="0.2">
      <c r="A66" s="11"/>
      <c r="H66" s="63"/>
      <c r="N66" s="62" t="s">
        <v>31</v>
      </c>
      <c r="P66" s="69">
        <f>P65*1%</f>
        <v>33044.5811025</v>
      </c>
    </row>
    <row r="67" spans="1:16" ht="18" customHeight="1" thickBot="1" x14ac:dyDescent="0.25">
      <c r="A67" s="11"/>
      <c r="H67" s="63"/>
      <c r="N67" s="62" t="s">
        <v>53</v>
      </c>
      <c r="P67" s="71">
        <f>P65*2%</f>
        <v>66089.162205000001</v>
      </c>
    </row>
    <row r="68" spans="1:16" ht="18" customHeight="1" x14ac:dyDescent="0.2">
      <c r="A68" s="11"/>
      <c r="H68" s="63"/>
      <c r="N68" s="66" t="s">
        <v>32</v>
      </c>
      <c r="O68" s="67"/>
      <c r="P68" s="70">
        <f>P65+P66-P67</f>
        <v>3271413.5291475002</v>
      </c>
    </row>
    <row r="70" spans="1:16" x14ac:dyDescent="0.2">
      <c r="A70" s="11"/>
      <c r="H70" s="63"/>
      <c r="P70" s="71"/>
    </row>
    <row r="71" spans="1:16" x14ac:dyDescent="0.2">
      <c r="A71" s="11"/>
      <c r="H71" s="63"/>
      <c r="O71" s="58"/>
      <c r="P71" s="71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</sheetData>
  <mergeCells count="2">
    <mergeCell ref="A63:L63"/>
    <mergeCell ref="O63:P63"/>
  </mergeCells>
  <conditionalFormatting sqref="B3">
    <cfRule type="duplicateValues" dxfId="461" priority="2"/>
  </conditionalFormatting>
  <conditionalFormatting sqref="B4">
    <cfRule type="duplicateValues" dxfId="460" priority="1"/>
  </conditionalFormatting>
  <conditionalFormatting sqref="B5:B62">
    <cfRule type="duplicateValues" dxfId="459" priority="4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249" sqref="A3:XFD24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" customHeight="1" x14ac:dyDescent="0.2">
      <c r="A3" s="83">
        <v>405847</v>
      </c>
      <c r="B3" s="74" t="s">
        <v>2483</v>
      </c>
      <c r="C3" s="9" t="s">
        <v>2484</v>
      </c>
      <c r="D3" s="76" t="s">
        <v>126</v>
      </c>
      <c r="E3" s="13">
        <v>44539</v>
      </c>
      <c r="F3" s="76" t="s">
        <v>411</v>
      </c>
      <c r="G3" s="13">
        <v>44542</v>
      </c>
      <c r="H3" s="10" t="s">
        <v>2482</v>
      </c>
      <c r="I3" s="1">
        <v>120</v>
      </c>
      <c r="J3" s="1">
        <v>36</v>
      </c>
      <c r="K3" s="1">
        <v>36</v>
      </c>
      <c r="L3" s="1">
        <v>9</v>
      </c>
      <c r="M3" s="80">
        <v>38.880000000000003</v>
      </c>
      <c r="N3" s="96">
        <v>38.880000000000003</v>
      </c>
      <c r="O3" s="64">
        <v>2530</v>
      </c>
      <c r="P3" s="65">
        <f>Table2245789101123456789101112131415161718192021222324252627[[#This Row],[PEMBULATAN]]*O3</f>
        <v>98366.400000000009</v>
      </c>
    </row>
    <row r="4" spans="1:16" ht="24" customHeight="1" x14ac:dyDescent="0.2">
      <c r="A4" s="14"/>
      <c r="B4" s="75"/>
      <c r="C4" s="9" t="s">
        <v>2485</v>
      </c>
      <c r="D4" s="76" t="s">
        <v>126</v>
      </c>
      <c r="E4" s="13">
        <v>44539</v>
      </c>
      <c r="F4" s="76" t="s">
        <v>411</v>
      </c>
      <c r="G4" s="13">
        <v>44542</v>
      </c>
      <c r="H4" s="10" t="s">
        <v>2482</v>
      </c>
      <c r="I4" s="1">
        <v>116</v>
      </c>
      <c r="J4" s="1">
        <v>22</v>
      </c>
      <c r="K4" s="1">
        <v>8</v>
      </c>
      <c r="L4" s="1">
        <v>1</v>
      </c>
      <c r="M4" s="80">
        <v>5.1040000000000001</v>
      </c>
      <c r="N4" s="96">
        <v>5.1040000000000001</v>
      </c>
      <c r="O4" s="64">
        <v>2530</v>
      </c>
      <c r="P4" s="65">
        <f>Table2245789101123456789101112131415161718192021222324252627[[#This Row],[PEMBULATAN]]*O4</f>
        <v>12913.12</v>
      </c>
    </row>
    <row r="5" spans="1:16" ht="24" customHeight="1" x14ac:dyDescent="0.2">
      <c r="A5" s="14"/>
      <c r="B5" s="75"/>
      <c r="C5" s="73" t="s">
        <v>2486</v>
      </c>
      <c r="D5" s="78" t="s">
        <v>126</v>
      </c>
      <c r="E5" s="13">
        <v>44539</v>
      </c>
      <c r="F5" s="76" t="s">
        <v>411</v>
      </c>
      <c r="G5" s="13">
        <v>44542</v>
      </c>
      <c r="H5" s="77" t="s">
        <v>2482</v>
      </c>
      <c r="I5" s="16">
        <v>44</v>
      </c>
      <c r="J5" s="16">
        <v>34</v>
      </c>
      <c r="K5" s="16">
        <v>34</v>
      </c>
      <c r="L5" s="16">
        <v>5</v>
      </c>
      <c r="M5" s="81">
        <v>12.715999999999999</v>
      </c>
      <c r="N5" s="96">
        <v>12.715999999999999</v>
      </c>
      <c r="O5" s="64">
        <v>2530</v>
      </c>
      <c r="P5" s="65">
        <f>Table2245789101123456789101112131415161718192021222324252627[[#This Row],[PEMBULATAN]]*O5</f>
        <v>32171.48</v>
      </c>
    </row>
    <row r="6" spans="1:16" ht="24" customHeight="1" x14ac:dyDescent="0.2">
      <c r="A6" s="14"/>
      <c r="B6" s="75"/>
      <c r="C6" s="73" t="s">
        <v>2487</v>
      </c>
      <c r="D6" s="78" t="s">
        <v>126</v>
      </c>
      <c r="E6" s="13">
        <v>44539</v>
      </c>
      <c r="F6" s="76" t="s">
        <v>411</v>
      </c>
      <c r="G6" s="13">
        <v>44542</v>
      </c>
      <c r="H6" s="77" t="s">
        <v>2482</v>
      </c>
      <c r="I6" s="16">
        <v>58</v>
      </c>
      <c r="J6" s="16">
        <v>48</v>
      </c>
      <c r="K6" s="16">
        <v>12</v>
      </c>
      <c r="L6" s="16">
        <v>4</v>
      </c>
      <c r="M6" s="81">
        <v>8.3520000000000003</v>
      </c>
      <c r="N6" s="96">
        <v>9</v>
      </c>
      <c r="O6" s="64">
        <v>2530</v>
      </c>
      <c r="P6" s="65">
        <f>Table2245789101123456789101112131415161718192021222324252627[[#This Row],[PEMBULATAN]]*O6</f>
        <v>22770</v>
      </c>
    </row>
    <row r="7" spans="1:16" ht="24" customHeight="1" x14ac:dyDescent="0.2">
      <c r="A7" s="14"/>
      <c r="B7" s="75"/>
      <c r="C7" s="73" t="s">
        <v>2488</v>
      </c>
      <c r="D7" s="78" t="s">
        <v>126</v>
      </c>
      <c r="E7" s="13">
        <v>44539</v>
      </c>
      <c r="F7" s="76" t="s">
        <v>411</v>
      </c>
      <c r="G7" s="13">
        <v>44542</v>
      </c>
      <c r="H7" s="77" t="s">
        <v>2482</v>
      </c>
      <c r="I7" s="16">
        <v>42</v>
      </c>
      <c r="J7" s="16">
        <v>32</v>
      </c>
      <c r="K7" s="16">
        <v>8</v>
      </c>
      <c r="L7" s="16">
        <v>9</v>
      </c>
      <c r="M7" s="81">
        <v>2.6880000000000002</v>
      </c>
      <c r="N7" s="96">
        <v>9</v>
      </c>
      <c r="O7" s="64">
        <v>2530</v>
      </c>
      <c r="P7" s="65">
        <f>Table2245789101123456789101112131415161718192021222324252627[[#This Row],[PEMBULATAN]]*O7</f>
        <v>22770</v>
      </c>
    </row>
    <row r="8" spans="1:16" ht="24" customHeight="1" x14ac:dyDescent="0.2">
      <c r="A8" s="14"/>
      <c r="B8" s="75"/>
      <c r="C8" s="73" t="s">
        <v>2489</v>
      </c>
      <c r="D8" s="78" t="s">
        <v>126</v>
      </c>
      <c r="E8" s="13">
        <v>44539</v>
      </c>
      <c r="F8" s="76" t="s">
        <v>411</v>
      </c>
      <c r="G8" s="13">
        <v>44542</v>
      </c>
      <c r="H8" s="77" t="s">
        <v>2482</v>
      </c>
      <c r="I8" s="16">
        <v>100</v>
      </c>
      <c r="J8" s="16">
        <v>37</v>
      </c>
      <c r="K8" s="16">
        <v>8</v>
      </c>
      <c r="L8" s="16">
        <v>5</v>
      </c>
      <c r="M8" s="81">
        <v>7.4</v>
      </c>
      <c r="N8" s="96">
        <v>8</v>
      </c>
      <c r="O8" s="64">
        <v>2530</v>
      </c>
      <c r="P8" s="65">
        <f>Table2245789101123456789101112131415161718192021222324252627[[#This Row],[PEMBULATAN]]*O8</f>
        <v>20240</v>
      </c>
    </row>
    <row r="9" spans="1:16" ht="24" customHeight="1" x14ac:dyDescent="0.2">
      <c r="A9" s="14"/>
      <c r="B9" s="75"/>
      <c r="C9" s="73" t="s">
        <v>2490</v>
      </c>
      <c r="D9" s="78" t="s">
        <v>126</v>
      </c>
      <c r="E9" s="13">
        <v>44539</v>
      </c>
      <c r="F9" s="76" t="s">
        <v>411</v>
      </c>
      <c r="G9" s="13">
        <v>44542</v>
      </c>
      <c r="H9" s="77" t="s">
        <v>2482</v>
      </c>
      <c r="I9" s="16">
        <v>66</v>
      </c>
      <c r="J9" s="16">
        <v>46</v>
      </c>
      <c r="K9" s="16">
        <v>8</v>
      </c>
      <c r="L9" s="16">
        <v>2</v>
      </c>
      <c r="M9" s="81">
        <v>6.0720000000000001</v>
      </c>
      <c r="N9" s="96">
        <v>6.0720000000000001</v>
      </c>
      <c r="O9" s="64">
        <v>2530</v>
      </c>
      <c r="P9" s="65">
        <f>Table2245789101123456789101112131415161718192021222324252627[[#This Row],[PEMBULATAN]]*O9</f>
        <v>15362.16</v>
      </c>
    </row>
    <row r="10" spans="1:16" ht="24" customHeight="1" x14ac:dyDescent="0.2">
      <c r="A10" s="14"/>
      <c r="B10" s="75"/>
      <c r="C10" s="73" t="s">
        <v>2491</v>
      </c>
      <c r="D10" s="78" t="s">
        <v>126</v>
      </c>
      <c r="E10" s="13">
        <v>44539</v>
      </c>
      <c r="F10" s="76" t="s">
        <v>411</v>
      </c>
      <c r="G10" s="13">
        <v>44542</v>
      </c>
      <c r="H10" s="77" t="s">
        <v>2482</v>
      </c>
      <c r="I10" s="16">
        <v>47</v>
      </c>
      <c r="J10" s="16">
        <v>47</v>
      </c>
      <c r="K10" s="16">
        <v>20</v>
      </c>
      <c r="L10" s="16">
        <v>5</v>
      </c>
      <c r="M10" s="81">
        <v>11.045</v>
      </c>
      <c r="N10" s="96">
        <v>11.045</v>
      </c>
      <c r="O10" s="64">
        <v>2530</v>
      </c>
      <c r="P10" s="65">
        <f>Table2245789101123456789101112131415161718192021222324252627[[#This Row],[PEMBULATAN]]*O10</f>
        <v>27943.85</v>
      </c>
    </row>
    <row r="11" spans="1:16" ht="24" customHeight="1" x14ac:dyDescent="0.2">
      <c r="A11" s="14"/>
      <c r="B11" s="75"/>
      <c r="C11" s="73" t="s">
        <v>2492</v>
      </c>
      <c r="D11" s="78" t="s">
        <v>126</v>
      </c>
      <c r="E11" s="13">
        <v>44539</v>
      </c>
      <c r="F11" s="76" t="s">
        <v>411</v>
      </c>
      <c r="G11" s="13">
        <v>44542</v>
      </c>
      <c r="H11" s="77" t="s">
        <v>2482</v>
      </c>
      <c r="I11" s="16">
        <v>62</v>
      </c>
      <c r="J11" s="16">
        <v>37</v>
      </c>
      <c r="K11" s="16">
        <v>18</v>
      </c>
      <c r="L11" s="16">
        <v>4</v>
      </c>
      <c r="M11" s="81">
        <v>10.323</v>
      </c>
      <c r="N11" s="96">
        <v>11</v>
      </c>
      <c r="O11" s="64">
        <v>2530</v>
      </c>
      <c r="P11" s="65">
        <f>Table2245789101123456789101112131415161718192021222324252627[[#This Row],[PEMBULATAN]]*O11</f>
        <v>27830</v>
      </c>
    </row>
    <row r="12" spans="1:16" ht="24" customHeight="1" x14ac:dyDescent="0.2">
      <c r="A12" s="14"/>
      <c r="B12" s="75"/>
      <c r="C12" s="73" t="s">
        <v>2493</v>
      </c>
      <c r="D12" s="78" t="s">
        <v>126</v>
      </c>
      <c r="E12" s="13">
        <v>44539</v>
      </c>
      <c r="F12" s="76" t="s">
        <v>411</v>
      </c>
      <c r="G12" s="13">
        <v>44542</v>
      </c>
      <c r="H12" s="77" t="s">
        <v>2482</v>
      </c>
      <c r="I12" s="16">
        <v>55</v>
      </c>
      <c r="J12" s="16">
        <v>27</v>
      </c>
      <c r="K12" s="16">
        <v>12</v>
      </c>
      <c r="L12" s="16">
        <v>7</v>
      </c>
      <c r="M12" s="81">
        <v>4.4550000000000001</v>
      </c>
      <c r="N12" s="96">
        <v>8</v>
      </c>
      <c r="O12" s="64">
        <v>2530</v>
      </c>
      <c r="P12" s="65">
        <f>Table2245789101123456789101112131415161718192021222324252627[[#This Row],[PEMBULATAN]]*O12</f>
        <v>20240</v>
      </c>
    </row>
    <row r="13" spans="1:16" ht="24" customHeight="1" x14ac:dyDescent="0.2">
      <c r="A13" s="14"/>
      <c r="B13" s="75"/>
      <c r="C13" s="73" t="s">
        <v>2494</v>
      </c>
      <c r="D13" s="78" t="s">
        <v>126</v>
      </c>
      <c r="E13" s="13">
        <v>44539</v>
      </c>
      <c r="F13" s="76" t="s">
        <v>411</v>
      </c>
      <c r="G13" s="13">
        <v>44542</v>
      </c>
      <c r="H13" s="77" t="s">
        <v>2482</v>
      </c>
      <c r="I13" s="16">
        <v>90</v>
      </c>
      <c r="J13" s="16">
        <v>40</v>
      </c>
      <c r="K13" s="16">
        <v>17</v>
      </c>
      <c r="L13" s="16">
        <v>2</v>
      </c>
      <c r="M13" s="81">
        <v>15.3</v>
      </c>
      <c r="N13" s="96">
        <v>16</v>
      </c>
      <c r="O13" s="64">
        <v>2530</v>
      </c>
      <c r="P13" s="65">
        <f>Table2245789101123456789101112131415161718192021222324252627[[#This Row],[PEMBULATAN]]*O13</f>
        <v>40480</v>
      </c>
    </row>
    <row r="14" spans="1:16" ht="24" customHeight="1" x14ac:dyDescent="0.2">
      <c r="A14" s="14"/>
      <c r="B14" s="75"/>
      <c r="C14" s="73" t="s">
        <v>2495</v>
      </c>
      <c r="D14" s="78" t="s">
        <v>126</v>
      </c>
      <c r="E14" s="13">
        <v>44539</v>
      </c>
      <c r="F14" s="76" t="s">
        <v>411</v>
      </c>
      <c r="G14" s="13">
        <v>44542</v>
      </c>
      <c r="H14" s="77" t="s">
        <v>2482</v>
      </c>
      <c r="I14" s="16">
        <v>52</v>
      </c>
      <c r="J14" s="16">
        <v>40</v>
      </c>
      <c r="K14" s="16">
        <v>27</v>
      </c>
      <c r="L14" s="16">
        <v>3</v>
      </c>
      <c r="M14" s="81">
        <v>14.04</v>
      </c>
      <c r="N14" s="96">
        <v>14.04</v>
      </c>
      <c r="O14" s="64">
        <v>2530</v>
      </c>
      <c r="P14" s="65">
        <f>Table2245789101123456789101112131415161718192021222324252627[[#This Row],[PEMBULATAN]]*O14</f>
        <v>35521.199999999997</v>
      </c>
    </row>
    <row r="15" spans="1:16" ht="24" customHeight="1" x14ac:dyDescent="0.2">
      <c r="A15" s="14"/>
      <c r="B15" s="75"/>
      <c r="C15" s="73" t="s">
        <v>2496</v>
      </c>
      <c r="D15" s="78" t="s">
        <v>126</v>
      </c>
      <c r="E15" s="13">
        <v>44539</v>
      </c>
      <c r="F15" s="76" t="s">
        <v>411</v>
      </c>
      <c r="G15" s="13">
        <v>44542</v>
      </c>
      <c r="H15" s="77" t="s">
        <v>2482</v>
      </c>
      <c r="I15" s="16">
        <v>38</v>
      </c>
      <c r="J15" s="16">
        <v>28</v>
      </c>
      <c r="K15" s="16">
        <v>24</v>
      </c>
      <c r="L15" s="16">
        <v>1</v>
      </c>
      <c r="M15" s="81">
        <v>6.3840000000000003</v>
      </c>
      <c r="N15" s="96">
        <v>7</v>
      </c>
      <c r="O15" s="64">
        <v>2530</v>
      </c>
      <c r="P15" s="65">
        <f>Table2245789101123456789101112131415161718192021222324252627[[#This Row],[PEMBULATAN]]*O15</f>
        <v>17710</v>
      </c>
    </row>
    <row r="16" spans="1:16" ht="24" customHeight="1" x14ac:dyDescent="0.2">
      <c r="A16" s="14"/>
      <c r="B16" s="75"/>
      <c r="C16" s="73" t="s">
        <v>2497</v>
      </c>
      <c r="D16" s="78" t="s">
        <v>126</v>
      </c>
      <c r="E16" s="13">
        <v>44539</v>
      </c>
      <c r="F16" s="76" t="s">
        <v>411</v>
      </c>
      <c r="G16" s="13">
        <v>44542</v>
      </c>
      <c r="H16" s="77" t="s">
        <v>2482</v>
      </c>
      <c r="I16" s="16">
        <v>72</v>
      </c>
      <c r="J16" s="16">
        <v>53</v>
      </c>
      <c r="K16" s="16">
        <v>40</v>
      </c>
      <c r="L16" s="16">
        <v>15</v>
      </c>
      <c r="M16" s="81">
        <v>38.159999999999997</v>
      </c>
      <c r="N16" s="96">
        <v>38.159999999999997</v>
      </c>
      <c r="O16" s="64">
        <v>2530</v>
      </c>
      <c r="P16" s="65">
        <f>Table2245789101123456789101112131415161718192021222324252627[[#This Row],[PEMBULATAN]]*O16</f>
        <v>96544.799999999988</v>
      </c>
    </row>
    <row r="17" spans="1:16" ht="24" customHeight="1" x14ac:dyDescent="0.2">
      <c r="A17" s="14"/>
      <c r="B17" s="75"/>
      <c r="C17" s="73" t="s">
        <v>2498</v>
      </c>
      <c r="D17" s="78" t="s">
        <v>126</v>
      </c>
      <c r="E17" s="13">
        <v>44539</v>
      </c>
      <c r="F17" s="76" t="s">
        <v>411</v>
      </c>
      <c r="G17" s="13">
        <v>44542</v>
      </c>
      <c r="H17" s="77" t="s">
        <v>2482</v>
      </c>
      <c r="I17" s="16">
        <v>70</v>
      </c>
      <c r="J17" s="16">
        <v>60</v>
      </c>
      <c r="K17" s="16">
        <v>33</v>
      </c>
      <c r="L17" s="16">
        <v>6</v>
      </c>
      <c r="M17" s="81">
        <v>34.65</v>
      </c>
      <c r="N17" s="96">
        <v>34.65</v>
      </c>
      <c r="O17" s="64">
        <v>2530</v>
      </c>
      <c r="P17" s="65">
        <f>Table2245789101123456789101112131415161718192021222324252627[[#This Row],[PEMBULATAN]]*O17</f>
        <v>87664.5</v>
      </c>
    </row>
    <row r="18" spans="1:16" ht="24" customHeight="1" x14ac:dyDescent="0.2">
      <c r="A18" s="14"/>
      <c r="B18" s="75"/>
      <c r="C18" s="73" t="s">
        <v>2499</v>
      </c>
      <c r="D18" s="78" t="s">
        <v>126</v>
      </c>
      <c r="E18" s="13">
        <v>44539</v>
      </c>
      <c r="F18" s="76" t="s">
        <v>411</v>
      </c>
      <c r="G18" s="13">
        <v>44542</v>
      </c>
      <c r="H18" s="77" t="s">
        <v>2482</v>
      </c>
      <c r="I18" s="16">
        <v>103</v>
      </c>
      <c r="J18" s="16">
        <v>63</v>
      </c>
      <c r="K18" s="16">
        <v>38</v>
      </c>
      <c r="L18" s="16">
        <v>28</v>
      </c>
      <c r="M18" s="81">
        <v>61.645499999999998</v>
      </c>
      <c r="N18" s="96">
        <v>61.645499999999998</v>
      </c>
      <c r="O18" s="64">
        <v>2530</v>
      </c>
      <c r="P18" s="65">
        <f>Table2245789101123456789101112131415161718192021222324252627[[#This Row],[PEMBULATAN]]*O18</f>
        <v>155963.11499999999</v>
      </c>
    </row>
    <row r="19" spans="1:16" ht="24" customHeight="1" x14ac:dyDescent="0.2">
      <c r="A19" s="14"/>
      <c r="B19" s="75"/>
      <c r="C19" s="73" t="s">
        <v>2500</v>
      </c>
      <c r="D19" s="78" t="s">
        <v>126</v>
      </c>
      <c r="E19" s="13">
        <v>44539</v>
      </c>
      <c r="F19" s="76" t="s">
        <v>411</v>
      </c>
      <c r="G19" s="13">
        <v>44542</v>
      </c>
      <c r="H19" s="77" t="s">
        <v>2482</v>
      </c>
      <c r="I19" s="16">
        <v>196</v>
      </c>
      <c r="J19" s="16">
        <v>56</v>
      </c>
      <c r="K19" s="16">
        <v>44</v>
      </c>
      <c r="L19" s="16">
        <v>20</v>
      </c>
      <c r="M19" s="81">
        <v>120.736</v>
      </c>
      <c r="N19" s="96">
        <v>120.736</v>
      </c>
      <c r="O19" s="64">
        <v>2530</v>
      </c>
      <c r="P19" s="65">
        <f>Table2245789101123456789101112131415161718192021222324252627[[#This Row],[PEMBULATAN]]*O19</f>
        <v>305462.08</v>
      </c>
    </row>
    <row r="20" spans="1:16" ht="24" customHeight="1" x14ac:dyDescent="0.2">
      <c r="A20" s="14"/>
      <c r="B20" s="75"/>
      <c r="C20" s="73" t="s">
        <v>2501</v>
      </c>
      <c r="D20" s="78" t="s">
        <v>126</v>
      </c>
      <c r="E20" s="13">
        <v>44539</v>
      </c>
      <c r="F20" s="76" t="s">
        <v>411</v>
      </c>
      <c r="G20" s="13">
        <v>44542</v>
      </c>
      <c r="H20" s="77" t="s">
        <v>2482</v>
      </c>
      <c r="I20" s="16">
        <v>155</v>
      </c>
      <c r="J20" s="16">
        <v>52</v>
      </c>
      <c r="K20" s="16">
        <v>25</v>
      </c>
      <c r="L20" s="16">
        <v>13</v>
      </c>
      <c r="M20" s="81">
        <v>50.375</v>
      </c>
      <c r="N20" s="96">
        <v>51</v>
      </c>
      <c r="O20" s="64">
        <v>2530</v>
      </c>
      <c r="P20" s="65">
        <f>Table2245789101123456789101112131415161718192021222324252627[[#This Row],[PEMBULATAN]]*O20</f>
        <v>129030</v>
      </c>
    </row>
    <row r="21" spans="1:16" ht="24" customHeight="1" x14ac:dyDescent="0.2">
      <c r="A21" s="14"/>
      <c r="B21" s="75"/>
      <c r="C21" s="73" t="s">
        <v>2502</v>
      </c>
      <c r="D21" s="78" t="s">
        <v>126</v>
      </c>
      <c r="E21" s="13">
        <v>44539</v>
      </c>
      <c r="F21" s="76" t="s">
        <v>411</v>
      </c>
      <c r="G21" s="13">
        <v>44542</v>
      </c>
      <c r="H21" s="77" t="s">
        <v>2482</v>
      </c>
      <c r="I21" s="16">
        <v>155</v>
      </c>
      <c r="J21" s="16">
        <v>52</v>
      </c>
      <c r="K21" s="16">
        <v>25</v>
      </c>
      <c r="L21" s="16">
        <v>9</v>
      </c>
      <c r="M21" s="81">
        <v>50.375</v>
      </c>
      <c r="N21" s="96">
        <v>51</v>
      </c>
      <c r="O21" s="64">
        <v>2530</v>
      </c>
      <c r="P21" s="65">
        <f>Table2245789101123456789101112131415161718192021222324252627[[#This Row],[PEMBULATAN]]*O21</f>
        <v>129030</v>
      </c>
    </row>
    <row r="22" spans="1:16" ht="24" customHeight="1" x14ac:dyDescent="0.2">
      <c r="A22" s="14"/>
      <c r="B22" s="75"/>
      <c r="C22" s="73" t="s">
        <v>2503</v>
      </c>
      <c r="D22" s="78" t="s">
        <v>126</v>
      </c>
      <c r="E22" s="13">
        <v>44539</v>
      </c>
      <c r="F22" s="76" t="s">
        <v>411</v>
      </c>
      <c r="G22" s="13">
        <v>44542</v>
      </c>
      <c r="H22" s="77" t="s">
        <v>2482</v>
      </c>
      <c r="I22" s="16">
        <v>60</v>
      </c>
      <c r="J22" s="16">
        <v>44</v>
      </c>
      <c r="K22" s="16">
        <v>10</v>
      </c>
      <c r="L22" s="16">
        <v>2</v>
      </c>
      <c r="M22" s="81">
        <v>6.6</v>
      </c>
      <c r="N22" s="96">
        <v>6.6</v>
      </c>
      <c r="O22" s="64">
        <v>2530</v>
      </c>
      <c r="P22" s="65">
        <f>Table2245789101123456789101112131415161718192021222324252627[[#This Row],[PEMBULATAN]]*O22</f>
        <v>16698</v>
      </c>
    </row>
    <row r="23" spans="1:16" ht="24" customHeight="1" x14ac:dyDescent="0.2">
      <c r="A23" s="14"/>
      <c r="B23" s="75"/>
      <c r="C23" s="73" t="s">
        <v>2504</v>
      </c>
      <c r="D23" s="78" t="s">
        <v>126</v>
      </c>
      <c r="E23" s="13">
        <v>44539</v>
      </c>
      <c r="F23" s="76" t="s">
        <v>411</v>
      </c>
      <c r="G23" s="13">
        <v>44542</v>
      </c>
      <c r="H23" s="77" t="s">
        <v>2482</v>
      </c>
      <c r="I23" s="16">
        <v>62</v>
      </c>
      <c r="J23" s="16">
        <v>33</v>
      </c>
      <c r="K23" s="16">
        <v>33</v>
      </c>
      <c r="L23" s="16">
        <v>4</v>
      </c>
      <c r="M23" s="81">
        <v>16.8795</v>
      </c>
      <c r="N23" s="96">
        <v>16.8795</v>
      </c>
      <c r="O23" s="64">
        <v>2530</v>
      </c>
      <c r="P23" s="65">
        <f>Table2245789101123456789101112131415161718192021222324252627[[#This Row],[PEMBULATAN]]*O23</f>
        <v>42705.135000000002</v>
      </c>
    </row>
    <row r="24" spans="1:16" ht="24" customHeight="1" x14ac:dyDescent="0.2">
      <c r="A24" s="14"/>
      <c r="B24" s="75"/>
      <c r="C24" s="73" t="s">
        <v>2505</v>
      </c>
      <c r="D24" s="78" t="s">
        <v>126</v>
      </c>
      <c r="E24" s="13">
        <v>44539</v>
      </c>
      <c r="F24" s="76" t="s">
        <v>411</v>
      </c>
      <c r="G24" s="13">
        <v>44542</v>
      </c>
      <c r="H24" s="77" t="s">
        <v>2482</v>
      </c>
      <c r="I24" s="16">
        <v>75</v>
      </c>
      <c r="J24" s="16">
        <v>45</v>
      </c>
      <c r="K24" s="16">
        <v>12</v>
      </c>
      <c r="L24" s="16">
        <v>2</v>
      </c>
      <c r="M24" s="81">
        <v>10.125</v>
      </c>
      <c r="N24" s="96">
        <v>10.125</v>
      </c>
      <c r="O24" s="64">
        <v>2530</v>
      </c>
      <c r="P24" s="65">
        <f>Table2245789101123456789101112131415161718192021222324252627[[#This Row],[PEMBULATAN]]*O24</f>
        <v>25616.25</v>
      </c>
    </row>
    <row r="25" spans="1:16" ht="24" customHeight="1" x14ac:dyDescent="0.2">
      <c r="A25" s="14"/>
      <c r="B25" s="75"/>
      <c r="C25" s="73" t="s">
        <v>2506</v>
      </c>
      <c r="D25" s="78" t="s">
        <v>126</v>
      </c>
      <c r="E25" s="13">
        <v>44539</v>
      </c>
      <c r="F25" s="76" t="s">
        <v>411</v>
      </c>
      <c r="G25" s="13">
        <v>44542</v>
      </c>
      <c r="H25" s="77" t="s">
        <v>2482</v>
      </c>
      <c r="I25" s="16">
        <v>62</v>
      </c>
      <c r="J25" s="16">
        <v>25</v>
      </c>
      <c r="K25" s="16">
        <v>10</v>
      </c>
      <c r="L25" s="16">
        <v>3</v>
      </c>
      <c r="M25" s="81">
        <v>3.875</v>
      </c>
      <c r="N25" s="96">
        <v>3.875</v>
      </c>
      <c r="O25" s="64">
        <v>2530</v>
      </c>
      <c r="P25" s="65">
        <f>Table2245789101123456789101112131415161718192021222324252627[[#This Row],[PEMBULATAN]]*O25</f>
        <v>9803.75</v>
      </c>
    </row>
    <row r="26" spans="1:16" ht="24" customHeight="1" x14ac:dyDescent="0.2">
      <c r="A26" s="14"/>
      <c r="B26" s="75"/>
      <c r="C26" s="73" t="s">
        <v>2507</v>
      </c>
      <c r="D26" s="78" t="s">
        <v>126</v>
      </c>
      <c r="E26" s="13">
        <v>44539</v>
      </c>
      <c r="F26" s="76" t="s">
        <v>411</v>
      </c>
      <c r="G26" s="13">
        <v>44542</v>
      </c>
      <c r="H26" s="77" t="s">
        <v>2482</v>
      </c>
      <c r="I26" s="16">
        <v>58</v>
      </c>
      <c r="J26" s="16">
        <v>48</v>
      </c>
      <c r="K26" s="16">
        <v>12</v>
      </c>
      <c r="L26" s="16">
        <v>4</v>
      </c>
      <c r="M26" s="81">
        <v>8.3520000000000003</v>
      </c>
      <c r="N26" s="96">
        <v>9</v>
      </c>
      <c r="O26" s="64">
        <v>2530</v>
      </c>
      <c r="P26" s="65">
        <f>Table2245789101123456789101112131415161718192021222324252627[[#This Row],[PEMBULATAN]]*O26</f>
        <v>22770</v>
      </c>
    </row>
    <row r="27" spans="1:16" ht="24" customHeight="1" x14ac:dyDescent="0.2">
      <c r="A27" s="14"/>
      <c r="B27" s="75"/>
      <c r="C27" s="73" t="s">
        <v>2508</v>
      </c>
      <c r="D27" s="78" t="s">
        <v>126</v>
      </c>
      <c r="E27" s="13">
        <v>44539</v>
      </c>
      <c r="F27" s="76" t="s">
        <v>411</v>
      </c>
      <c r="G27" s="13">
        <v>44542</v>
      </c>
      <c r="H27" s="77" t="s">
        <v>2482</v>
      </c>
      <c r="I27" s="16">
        <v>92</v>
      </c>
      <c r="J27" s="16">
        <v>36</v>
      </c>
      <c r="K27" s="16">
        <v>36</v>
      </c>
      <c r="L27" s="16">
        <v>12</v>
      </c>
      <c r="M27" s="81">
        <v>29.808</v>
      </c>
      <c r="N27" s="96">
        <v>29.808</v>
      </c>
      <c r="O27" s="64">
        <v>2530</v>
      </c>
      <c r="P27" s="65">
        <f>Table2245789101123456789101112131415161718192021222324252627[[#This Row],[PEMBULATAN]]*O27</f>
        <v>75414.240000000005</v>
      </c>
    </row>
    <row r="28" spans="1:16" ht="24" customHeight="1" x14ac:dyDescent="0.2">
      <c r="A28" s="14"/>
      <c r="B28" s="75"/>
      <c r="C28" s="73" t="s">
        <v>2509</v>
      </c>
      <c r="D28" s="78" t="s">
        <v>126</v>
      </c>
      <c r="E28" s="13">
        <v>44539</v>
      </c>
      <c r="F28" s="76" t="s">
        <v>411</v>
      </c>
      <c r="G28" s="13">
        <v>44542</v>
      </c>
      <c r="H28" s="77" t="s">
        <v>2482</v>
      </c>
      <c r="I28" s="16">
        <v>30</v>
      </c>
      <c r="J28" s="16">
        <v>30</v>
      </c>
      <c r="K28" s="16">
        <v>27</v>
      </c>
      <c r="L28" s="16">
        <v>1</v>
      </c>
      <c r="M28" s="81">
        <v>6.0750000000000002</v>
      </c>
      <c r="N28" s="96">
        <v>6.0750000000000002</v>
      </c>
      <c r="O28" s="64">
        <v>2530</v>
      </c>
      <c r="P28" s="65">
        <f>Table2245789101123456789101112131415161718192021222324252627[[#This Row],[PEMBULATAN]]*O28</f>
        <v>15369.75</v>
      </c>
    </row>
    <row r="29" spans="1:16" ht="24" customHeight="1" x14ac:dyDescent="0.2">
      <c r="A29" s="14"/>
      <c r="B29" s="75"/>
      <c r="C29" s="73" t="s">
        <v>2510</v>
      </c>
      <c r="D29" s="78" t="s">
        <v>126</v>
      </c>
      <c r="E29" s="13">
        <v>44539</v>
      </c>
      <c r="F29" s="76" t="s">
        <v>411</v>
      </c>
      <c r="G29" s="13">
        <v>44542</v>
      </c>
      <c r="H29" s="77" t="s">
        <v>2482</v>
      </c>
      <c r="I29" s="16">
        <v>35</v>
      </c>
      <c r="J29" s="16">
        <v>35</v>
      </c>
      <c r="K29" s="16">
        <v>30</v>
      </c>
      <c r="L29" s="16">
        <v>6</v>
      </c>
      <c r="M29" s="81">
        <v>9.1875</v>
      </c>
      <c r="N29" s="96">
        <v>9.1875</v>
      </c>
      <c r="O29" s="64">
        <v>2530</v>
      </c>
      <c r="P29" s="65">
        <f>Table2245789101123456789101112131415161718192021222324252627[[#This Row],[PEMBULATAN]]*O29</f>
        <v>23244.375</v>
      </c>
    </row>
    <row r="30" spans="1:16" ht="24" customHeight="1" x14ac:dyDescent="0.2">
      <c r="A30" s="14"/>
      <c r="B30" s="75"/>
      <c r="C30" s="73" t="s">
        <v>2511</v>
      </c>
      <c r="D30" s="78" t="s">
        <v>126</v>
      </c>
      <c r="E30" s="13">
        <v>44539</v>
      </c>
      <c r="F30" s="76" t="s">
        <v>411</v>
      </c>
      <c r="G30" s="13">
        <v>44542</v>
      </c>
      <c r="H30" s="77" t="s">
        <v>2482</v>
      </c>
      <c r="I30" s="16">
        <v>57</v>
      </c>
      <c r="J30" s="16">
        <v>46</v>
      </c>
      <c r="K30" s="16">
        <v>13</v>
      </c>
      <c r="L30" s="16">
        <v>4</v>
      </c>
      <c r="M30" s="81">
        <v>8.5214999999999996</v>
      </c>
      <c r="N30" s="96">
        <v>8.5214999999999996</v>
      </c>
      <c r="O30" s="64">
        <v>2530</v>
      </c>
      <c r="P30" s="65">
        <f>Table2245789101123456789101112131415161718192021222324252627[[#This Row],[PEMBULATAN]]*O30</f>
        <v>21559.395</v>
      </c>
    </row>
    <row r="31" spans="1:16" ht="24" customHeight="1" x14ac:dyDescent="0.2">
      <c r="A31" s="14"/>
      <c r="B31" s="75"/>
      <c r="C31" s="73" t="s">
        <v>2512</v>
      </c>
      <c r="D31" s="78" t="s">
        <v>126</v>
      </c>
      <c r="E31" s="13">
        <v>44539</v>
      </c>
      <c r="F31" s="76" t="s">
        <v>411</v>
      </c>
      <c r="G31" s="13">
        <v>44542</v>
      </c>
      <c r="H31" s="77" t="s">
        <v>2482</v>
      </c>
      <c r="I31" s="16">
        <v>42</v>
      </c>
      <c r="J31" s="16">
        <v>42</v>
      </c>
      <c r="K31" s="16">
        <v>20</v>
      </c>
      <c r="L31" s="16">
        <v>2</v>
      </c>
      <c r="M31" s="81">
        <v>8.82</v>
      </c>
      <c r="N31" s="96">
        <v>8.82</v>
      </c>
      <c r="O31" s="64">
        <v>2530</v>
      </c>
      <c r="P31" s="65">
        <f>Table2245789101123456789101112131415161718192021222324252627[[#This Row],[PEMBULATAN]]*O31</f>
        <v>22314.600000000002</v>
      </c>
    </row>
    <row r="32" spans="1:16" ht="24" customHeight="1" x14ac:dyDescent="0.2">
      <c r="A32" s="14"/>
      <c r="B32" s="75"/>
      <c r="C32" s="73" t="s">
        <v>2513</v>
      </c>
      <c r="D32" s="78" t="s">
        <v>126</v>
      </c>
      <c r="E32" s="13">
        <v>44539</v>
      </c>
      <c r="F32" s="76" t="s">
        <v>411</v>
      </c>
      <c r="G32" s="13">
        <v>44542</v>
      </c>
      <c r="H32" s="77" t="s">
        <v>2482</v>
      </c>
      <c r="I32" s="16">
        <v>44</v>
      </c>
      <c r="J32" s="16">
        <v>33</v>
      </c>
      <c r="K32" s="16">
        <v>27</v>
      </c>
      <c r="L32" s="16">
        <v>10</v>
      </c>
      <c r="M32" s="81">
        <v>9.8010000000000002</v>
      </c>
      <c r="N32" s="96">
        <v>10</v>
      </c>
      <c r="O32" s="64">
        <v>2530</v>
      </c>
      <c r="P32" s="65">
        <f>Table2245789101123456789101112131415161718192021222324252627[[#This Row],[PEMBULATAN]]*O32</f>
        <v>25300</v>
      </c>
    </row>
    <row r="33" spans="1:16" ht="24" customHeight="1" x14ac:dyDescent="0.2">
      <c r="A33" s="14"/>
      <c r="B33" s="75"/>
      <c r="C33" s="73" t="s">
        <v>2514</v>
      </c>
      <c r="D33" s="78" t="s">
        <v>126</v>
      </c>
      <c r="E33" s="13">
        <v>44539</v>
      </c>
      <c r="F33" s="76" t="s">
        <v>411</v>
      </c>
      <c r="G33" s="13">
        <v>44542</v>
      </c>
      <c r="H33" s="77" t="s">
        <v>2482</v>
      </c>
      <c r="I33" s="16">
        <v>166</v>
      </c>
      <c r="J33" s="16">
        <v>17</v>
      </c>
      <c r="K33" s="16">
        <v>10</v>
      </c>
      <c r="L33" s="16">
        <v>4</v>
      </c>
      <c r="M33" s="81">
        <v>7.0549999999999997</v>
      </c>
      <c r="N33" s="96">
        <v>7.0549999999999997</v>
      </c>
      <c r="O33" s="64">
        <v>2530</v>
      </c>
      <c r="P33" s="65">
        <f>Table2245789101123456789101112131415161718192021222324252627[[#This Row],[PEMBULATAN]]*O33</f>
        <v>17849.149999999998</v>
      </c>
    </row>
    <row r="34" spans="1:16" ht="24" customHeight="1" x14ac:dyDescent="0.2">
      <c r="A34" s="14"/>
      <c r="B34" s="75"/>
      <c r="C34" s="73" t="s">
        <v>2515</v>
      </c>
      <c r="D34" s="78" t="s">
        <v>126</v>
      </c>
      <c r="E34" s="13">
        <v>44539</v>
      </c>
      <c r="F34" s="76" t="s">
        <v>411</v>
      </c>
      <c r="G34" s="13">
        <v>44542</v>
      </c>
      <c r="H34" s="77" t="s">
        <v>2482</v>
      </c>
      <c r="I34" s="16">
        <v>45</v>
      </c>
      <c r="J34" s="16">
        <v>45</v>
      </c>
      <c r="K34" s="16">
        <v>30</v>
      </c>
      <c r="L34" s="16">
        <v>4</v>
      </c>
      <c r="M34" s="81">
        <v>15.1875</v>
      </c>
      <c r="N34" s="96">
        <v>15.1875</v>
      </c>
      <c r="O34" s="64">
        <v>2530</v>
      </c>
      <c r="P34" s="65">
        <f>Table2245789101123456789101112131415161718192021222324252627[[#This Row],[PEMBULATAN]]*O34</f>
        <v>38424.375</v>
      </c>
    </row>
    <row r="35" spans="1:16" ht="24" customHeight="1" x14ac:dyDescent="0.2">
      <c r="A35" s="14"/>
      <c r="B35" s="75"/>
      <c r="C35" s="73" t="s">
        <v>2516</v>
      </c>
      <c r="D35" s="78" t="s">
        <v>126</v>
      </c>
      <c r="E35" s="13">
        <v>44539</v>
      </c>
      <c r="F35" s="76" t="s">
        <v>411</v>
      </c>
      <c r="G35" s="13">
        <v>44542</v>
      </c>
      <c r="H35" s="77" t="s">
        <v>2482</v>
      </c>
      <c r="I35" s="16">
        <v>38</v>
      </c>
      <c r="J35" s="16">
        <v>30</v>
      </c>
      <c r="K35" s="16">
        <v>20</v>
      </c>
      <c r="L35" s="16">
        <v>2</v>
      </c>
      <c r="M35" s="81">
        <v>5.7</v>
      </c>
      <c r="N35" s="96">
        <v>5.7</v>
      </c>
      <c r="O35" s="64">
        <v>2530</v>
      </c>
      <c r="P35" s="65">
        <f>Table2245789101123456789101112131415161718192021222324252627[[#This Row],[PEMBULATAN]]*O35</f>
        <v>14421</v>
      </c>
    </row>
    <row r="36" spans="1:16" ht="24" customHeight="1" x14ac:dyDescent="0.2">
      <c r="A36" s="14"/>
      <c r="B36" s="75"/>
      <c r="C36" s="73" t="s">
        <v>2517</v>
      </c>
      <c r="D36" s="78" t="s">
        <v>126</v>
      </c>
      <c r="E36" s="13">
        <v>44539</v>
      </c>
      <c r="F36" s="76" t="s">
        <v>411</v>
      </c>
      <c r="G36" s="13">
        <v>44542</v>
      </c>
      <c r="H36" s="77" t="s">
        <v>2482</v>
      </c>
      <c r="I36" s="16">
        <v>36</v>
      </c>
      <c r="J36" s="16">
        <v>36</v>
      </c>
      <c r="K36" s="16">
        <v>36</v>
      </c>
      <c r="L36" s="16">
        <v>8</v>
      </c>
      <c r="M36" s="81">
        <v>11.664</v>
      </c>
      <c r="N36" s="96">
        <v>11.664</v>
      </c>
      <c r="O36" s="64">
        <v>2530</v>
      </c>
      <c r="P36" s="65">
        <f>Table2245789101123456789101112131415161718192021222324252627[[#This Row],[PEMBULATAN]]*O36</f>
        <v>29509.919999999998</v>
      </c>
    </row>
    <row r="37" spans="1:16" ht="24" customHeight="1" x14ac:dyDescent="0.2">
      <c r="A37" s="14"/>
      <c r="B37" s="75"/>
      <c r="C37" s="73" t="s">
        <v>2518</v>
      </c>
      <c r="D37" s="78" t="s">
        <v>126</v>
      </c>
      <c r="E37" s="13">
        <v>44539</v>
      </c>
      <c r="F37" s="76" t="s">
        <v>411</v>
      </c>
      <c r="G37" s="13">
        <v>44542</v>
      </c>
      <c r="H37" s="77" t="s">
        <v>2482</v>
      </c>
      <c r="I37" s="16">
        <v>80</v>
      </c>
      <c r="J37" s="16">
        <v>20</v>
      </c>
      <c r="K37" s="16">
        <v>10</v>
      </c>
      <c r="L37" s="16">
        <v>2</v>
      </c>
      <c r="M37" s="81">
        <v>4</v>
      </c>
      <c r="N37" s="96">
        <v>4</v>
      </c>
      <c r="O37" s="64">
        <v>2530</v>
      </c>
      <c r="P37" s="65">
        <f>Table2245789101123456789101112131415161718192021222324252627[[#This Row],[PEMBULATAN]]*O37</f>
        <v>10120</v>
      </c>
    </row>
    <row r="38" spans="1:16" ht="24" customHeight="1" x14ac:dyDescent="0.2">
      <c r="A38" s="14"/>
      <c r="B38" s="75"/>
      <c r="C38" s="73" t="s">
        <v>2519</v>
      </c>
      <c r="D38" s="78" t="s">
        <v>126</v>
      </c>
      <c r="E38" s="13">
        <v>44539</v>
      </c>
      <c r="F38" s="76" t="s">
        <v>411</v>
      </c>
      <c r="G38" s="13">
        <v>44542</v>
      </c>
      <c r="H38" s="77" t="s">
        <v>2482</v>
      </c>
      <c r="I38" s="16">
        <v>52</v>
      </c>
      <c r="J38" s="16">
        <v>27</v>
      </c>
      <c r="K38" s="16">
        <v>14</v>
      </c>
      <c r="L38" s="16">
        <v>6</v>
      </c>
      <c r="M38" s="81">
        <v>4.9139999999999997</v>
      </c>
      <c r="N38" s="96">
        <v>6</v>
      </c>
      <c r="O38" s="64">
        <v>2530</v>
      </c>
      <c r="P38" s="65">
        <f>Table2245789101123456789101112131415161718192021222324252627[[#This Row],[PEMBULATAN]]*O38</f>
        <v>15180</v>
      </c>
    </row>
    <row r="39" spans="1:16" ht="24" customHeight="1" x14ac:dyDescent="0.2">
      <c r="A39" s="14"/>
      <c r="B39" s="75"/>
      <c r="C39" s="73" t="s">
        <v>2520</v>
      </c>
      <c r="D39" s="78" t="s">
        <v>126</v>
      </c>
      <c r="E39" s="13">
        <v>44539</v>
      </c>
      <c r="F39" s="76" t="s">
        <v>411</v>
      </c>
      <c r="G39" s="13">
        <v>44542</v>
      </c>
      <c r="H39" s="77" t="s">
        <v>2482</v>
      </c>
      <c r="I39" s="16">
        <v>64</v>
      </c>
      <c r="J39" s="16">
        <v>58</v>
      </c>
      <c r="K39" s="16">
        <v>33</v>
      </c>
      <c r="L39" s="16">
        <v>6</v>
      </c>
      <c r="M39" s="81">
        <v>30.623999999999999</v>
      </c>
      <c r="N39" s="96">
        <v>30.623999999999999</v>
      </c>
      <c r="O39" s="64">
        <v>2530</v>
      </c>
      <c r="P39" s="65">
        <f>Table2245789101123456789101112131415161718192021222324252627[[#This Row],[PEMBULATAN]]*O39</f>
        <v>77478.720000000001</v>
      </c>
    </row>
    <row r="40" spans="1:16" ht="24" customHeight="1" x14ac:dyDescent="0.2">
      <c r="A40" s="14"/>
      <c r="B40" s="75"/>
      <c r="C40" s="73" t="s">
        <v>2521</v>
      </c>
      <c r="D40" s="78" t="s">
        <v>126</v>
      </c>
      <c r="E40" s="13">
        <v>44539</v>
      </c>
      <c r="F40" s="76" t="s">
        <v>411</v>
      </c>
      <c r="G40" s="13">
        <v>44542</v>
      </c>
      <c r="H40" s="77" t="s">
        <v>2482</v>
      </c>
      <c r="I40" s="16">
        <v>44</v>
      </c>
      <c r="J40" s="16">
        <v>37</v>
      </c>
      <c r="K40" s="16">
        <v>27</v>
      </c>
      <c r="L40" s="16">
        <v>3</v>
      </c>
      <c r="M40" s="81">
        <v>10.989000000000001</v>
      </c>
      <c r="N40" s="96">
        <v>10.989000000000001</v>
      </c>
      <c r="O40" s="64">
        <v>2530</v>
      </c>
      <c r="P40" s="65">
        <f>Table2245789101123456789101112131415161718192021222324252627[[#This Row],[PEMBULATAN]]*O40</f>
        <v>27802.170000000002</v>
      </c>
    </row>
    <row r="41" spans="1:16" ht="24" customHeight="1" x14ac:dyDescent="0.2">
      <c r="A41" s="14"/>
      <c r="B41" s="75"/>
      <c r="C41" s="73" t="s">
        <v>2522</v>
      </c>
      <c r="D41" s="78" t="s">
        <v>126</v>
      </c>
      <c r="E41" s="13">
        <v>44539</v>
      </c>
      <c r="F41" s="76" t="s">
        <v>411</v>
      </c>
      <c r="G41" s="13">
        <v>44542</v>
      </c>
      <c r="H41" s="77" t="s">
        <v>2482</v>
      </c>
      <c r="I41" s="16">
        <v>48</v>
      </c>
      <c r="J41" s="16">
        <v>25</v>
      </c>
      <c r="K41" s="16">
        <v>25</v>
      </c>
      <c r="L41" s="16">
        <v>5</v>
      </c>
      <c r="M41" s="81">
        <v>7.5</v>
      </c>
      <c r="N41" s="96">
        <v>8</v>
      </c>
      <c r="O41" s="64">
        <v>2530</v>
      </c>
      <c r="P41" s="65">
        <f>Table2245789101123456789101112131415161718192021222324252627[[#This Row],[PEMBULATAN]]*O41</f>
        <v>20240</v>
      </c>
    </row>
    <row r="42" spans="1:16" ht="24" customHeight="1" x14ac:dyDescent="0.2">
      <c r="A42" s="14"/>
      <c r="B42" s="75"/>
      <c r="C42" s="73" t="s">
        <v>2523</v>
      </c>
      <c r="D42" s="78" t="s">
        <v>126</v>
      </c>
      <c r="E42" s="13">
        <v>44539</v>
      </c>
      <c r="F42" s="76" t="s">
        <v>411</v>
      </c>
      <c r="G42" s="13">
        <v>44542</v>
      </c>
      <c r="H42" s="77" t="s">
        <v>2482</v>
      </c>
      <c r="I42" s="16">
        <v>62</v>
      </c>
      <c r="J42" s="16">
        <v>42</v>
      </c>
      <c r="K42" s="16">
        <v>28</v>
      </c>
      <c r="L42" s="16">
        <v>4</v>
      </c>
      <c r="M42" s="81">
        <v>18.228000000000002</v>
      </c>
      <c r="N42" s="96">
        <v>18.228000000000002</v>
      </c>
      <c r="O42" s="64">
        <v>2530</v>
      </c>
      <c r="P42" s="65">
        <f>Table2245789101123456789101112131415161718192021222324252627[[#This Row],[PEMBULATAN]]*O42</f>
        <v>46116.840000000004</v>
      </c>
    </row>
    <row r="43" spans="1:16" ht="24" customHeight="1" x14ac:dyDescent="0.2">
      <c r="A43" s="14"/>
      <c r="B43" s="75"/>
      <c r="C43" s="73" t="s">
        <v>2524</v>
      </c>
      <c r="D43" s="78" t="s">
        <v>126</v>
      </c>
      <c r="E43" s="13">
        <v>44539</v>
      </c>
      <c r="F43" s="76" t="s">
        <v>411</v>
      </c>
      <c r="G43" s="13">
        <v>44542</v>
      </c>
      <c r="H43" s="77" t="s">
        <v>2482</v>
      </c>
      <c r="I43" s="16">
        <v>78</v>
      </c>
      <c r="J43" s="16">
        <v>15</v>
      </c>
      <c r="K43" s="16">
        <v>15</v>
      </c>
      <c r="L43" s="16">
        <v>3</v>
      </c>
      <c r="M43" s="81">
        <v>4.3875000000000002</v>
      </c>
      <c r="N43" s="96">
        <v>5</v>
      </c>
      <c r="O43" s="64">
        <v>2530</v>
      </c>
      <c r="P43" s="65">
        <f>Table2245789101123456789101112131415161718192021222324252627[[#This Row],[PEMBULATAN]]*O43</f>
        <v>12650</v>
      </c>
    </row>
    <row r="44" spans="1:16" ht="24" customHeight="1" x14ac:dyDescent="0.2">
      <c r="A44" s="14"/>
      <c r="B44" s="75"/>
      <c r="C44" s="73" t="s">
        <v>2525</v>
      </c>
      <c r="D44" s="78" t="s">
        <v>126</v>
      </c>
      <c r="E44" s="13">
        <v>44539</v>
      </c>
      <c r="F44" s="76" t="s">
        <v>411</v>
      </c>
      <c r="G44" s="13">
        <v>44542</v>
      </c>
      <c r="H44" s="77" t="s">
        <v>2482</v>
      </c>
      <c r="I44" s="16">
        <v>30</v>
      </c>
      <c r="J44" s="16">
        <v>34</v>
      </c>
      <c r="K44" s="16">
        <v>30</v>
      </c>
      <c r="L44" s="16">
        <v>5</v>
      </c>
      <c r="M44" s="81">
        <v>7.65</v>
      </c>
      <c r="N44" s="96">
        <v>7.65</v>
      </c>
      <c r="O44" s="64">
        <v>2530</v>
      </c>
      <c r="P44" s="65">
        <f>Table2245789101123456789101112131415161718192021222324252627[[#This Row],[PEMBULATAN]]*O44</f>
        <v>19354.5</v>
      </c>
    </row>
    <row r="45" spans="1:16" ht="24" customHeight="1" x14ac:dyDescent="0.2">
      <c r="A45" s="14"/>
      <c r="B45" s="75"/>
      <c r="C45" s="73" t="s">
        <v>2526</v>
      </c>
      <c r="D45" s="78" t="s">
        <v>126</v>
      </c>
      <c r="E45" s="13">
        <v>44539</v>
      </c>
      <c r="F45" s="76" t="s">
        <v>411</v>
      </c>
      <c r="G45" s="13">
        <v>44542</v>
      </c>
      <c r="H45" s="77" t="s">
        <v>2482</v>
      </c>
      <c r="I45" s="16">
        <v>50</v>
      </c>
      <c r="J45" s="16">
        <v>39</v>
      </c>
      <c r="K45" s="16">
        <v>25</v>
      </c>
      <c r="L45" s="16">
        <v>3</v>
      </c>
      <c r="M45" s="81">
        <v>12.1875</v>
      </c>
      <c r="N45" s="96">
        <v>12.1875</v>
      </c>
      <c r="O45" s="64">
        <v>2530</v>
      </c>
      <c r="P45" s="65">
        <f>Table2245789101123456789101112131415161718192021222324252627[[#This Row],[PEMBULATAN]]*O45</f>
        <v>30834.375</v>
      </c>
    </row>
    <row r="46" spans="1:16" ht="24" customHeight="1" x14ac:dyDescent="0.2">
      <c r="A46" s="14"/>
      <c r="B46" s="75"/>
      <c r="C46" s="73" t="s">
        <v>2527</v>
      </c>
      <c r="D46" s="78" t="s">
        <v>126</v>
      </c>
      <c r="E46" s="13">
        <v>44539</v>
      </c>
      <c r="F46" s="76" t="s">
        <v>411</v>
      </c>
      <c r="G46" s="13">
        <v>44542</v>
      </c>
      <c r="H46" s="77" t="s">
        <v>2482</v>
      </c>
      <c r="I46" s="16">
        <v>45</v>
      </c>
      <c r="J46" s="16">
        <v>38</v>
      </c>
      <c r="K46" s="16">
        <v>25</v>
      </c>
      <c r="L46" s="16">
        <v>6</v>
      </c>
      <c r="M46" s="81">
        <v>10.6875</v>
      </c>
      <c r="N46" s="96">
        <v>10.6875</v>
      </c>
      <c r="O46" s="64">
        <v>2530</v>
      </c>
      <c r="P46" s="65">
        <f>Table2245789101123456789101112131415161718192021222324252627[[#This Row],[PEMBULATAN]]*O46</f>
        <v>27039.375</v>
      </c>
    </row>
    <row r="47" spans="1:16" ht="24" customHeight="1" x14ac:dyDescent="0.2">
      <c r="A47" s="14"/>
      <c r="B47" s="75"/>
      <c r="C47" s="73" t="s">
        <v>2528</v>
      </c>
      <c r="D47" s="78" t="s">
        <v>126</v>
      </c>
      <c r="E47" s="13">
        <v>44539</v>
      </c>
      <c r="F47" s="76" t="s">
        <v>411</v>
      </c>
      <c r="G47" s="13">
        <v>44542</v>
      </c>
      <c r="H47" s="77" t="s">
        <v>2482</v>
      </c>
      <c r="I47" s="16">
        <v>28</v>
      </c>
      <c r="J47" s="16">
        <v>37</v>
      </c>
      <c r="K47" s="16">
        <v>17</v>
      </c>
      <c r="L47" s="16">
        <v>2</v>
      </c>
      <c r="M47" s="81">
        <v>4.4029999999999996</v>
      </c>
      <c r="N47" s="96">
        <v>5</v>
      </c>
      <c r="O47" s="64">
        <v>2530</v>
      </c>
      <c r="P47" s="65">
        <f>Table2245789101123456789101112131415161718192021222324252627[[#This Row],[PEMBULATAN]]*O47</f>
        <v>12650</v>
      </c>
    </row>
    <row r="48" spans="1:16" ht="24" customHeight="1" x14ac:dyDescent="0.2">
      <c r="A48" s="14"/>
      <c r="B48" s="75"/>
      <c r="C48" s="73" t="s">
        <v>2529</v>
      </c>
      <c r="D48" s="78" t="s">
        <v>126</v>
      </c>
      <c r="E48" s="13">
        <v>44539</v>
      </c>
      <c r="F48" s="76" t="s">
        <v>411</v>
      </c>
      <c r="G48" s="13">
        <v>44542</v>
      </c>
      <c r="H48" s="77" t="s">
        <v>2482</v>
      </c>
      <c r="I48" s="16">
        <v>47</v>
      </c>
      <c r="J48" s="16">
        <v>27</v>
      </c>
      <c r="K48" s="16">
        <v>10</v>
      </c>
      <c r="L48" s="16">
        <v>4</v>
      </c>
      <c r="M48" s="81">
        <v>3.1724999999999999</v>
      </c>
      <c r="N48" s="96">
        <v>4</v>
      </c>
      <c r="O48" s="64">
        <v>2530</v>
      </c>
      <c r="P48" s="65">
        <f>Table2245789101123456789101112131415161718192021222324252627[[#This Row],[PEMBULATAN]]*O48</f>
        <v>10120</v>
      </c>
    </row>
    <row r="49" spans="1:16" ht="24" customHeight="1" x14ac:dyDescent="0.2">
      <c r="A49" s="14"/>
      <c r="B49" s="75"/>
      <c r="C49" s="73" t="s">
        <v>2530</v>
      </c>
      <c r="D49" s="78" t="s">
        <v>126</v>
      </c>
      <c r="E49" s="13">
        <v>44539</v>
      </c>
      <c r="F49" s="76" t="s">
        <v>411</v>
      </c>
      <c r="G49" s="13">
        <v>44542</v>
      </c>
      <c r="H49" s="77" t="s">
        <v>2482</v>
      </c>
      <c r="I49" s="16">
        <v>123</v>
      </c>
      <c r="J49" s="16">
        <v>40</v>
      </c>
      <c r="K49" s="16">
        <v>8</v>
      </c>
      <c r="L49" s="16">
        <v>12</v>
      </c>
      <c r="M49" s="81">
        <v>9.84</v>
      </c>
      <c r="N49" s="96">
        <v>12</v>
      </c>
      <c r="O49" s="64">
        <v>2530</v>
      </c>
      <c r="P49" s="65">
        <f>Table2245789101123456789101112131415161718192021222324252627[[#This Row],[PEMBULATAN]]*O49</f>
        <v>30360</v>
      </c>
    </row>
    <row r="50" spans="1:16" ht="24" customHeight="1" x14ac:dyDescent="0.2">
      <c r="A50" s="14"/>
      <c r="B50" s="75"/>
      <c r="C50" s="73" t="s">
        <v>2531</v>
      </c>
      <c r="D50" s="78" t="s">
        <v>126</v>
      </c>
      <c r="E50" s="13">
        <v>44539</v>
      </c>
      <c r="F50" s="76" t="s">
        <v>411</v>
      </c>
      <c r="G50" s="13">
        <v>44542</v>
      </c>
      <c r="H50" s="77" t="s">
        <v>2482</v>
      </c>
      <c r="I50" s="16">
        <v>54</v>
      </c>
      <c r="J50" s="16">
        <v>47</v>
      </c>
      <c r="K50" s="16">
        <v>17</v>
      </c>
      <c r="L50" s="16">
        <v>6</v>
      </c>
      <c r="M50" s="81">
        <v>10.7865</v>
      </c>
      <c r="N50" s="96">
        <v>10.7865</v>
      </c>
      <c r="O50" s="64">
        <v>2530</v>
      </c>
      <c r="P50" s="65">
        <f>Table2245789101123456789101112131415161718192021222324252627[[#This Row],[PEMBULATAN]]*O50</f>
        <v>27289.845000000001</v>
      </c>
    </row>
    <row r="51" spans="1:16" ht="24" customHeight="1" x14ac:dyDescent="0.2">
      <c r="A51" s="14"/>
      <c r="B51" s="75"/>
      <c r="C51" s="73" t="s">
        <v>2532</v>
      </c>
      <c r="D51" s="78" t="s">
        <v>126</v>
      </c>
      <c r="E51" s="13">
        <v>44539</v>
      </c>
      <c r="F51" s="76" t="s">
        <v>411</v>
      </c>
      <c r="G51" s="13">
        <v>44542</v>
      </c>
      <c r="H51" s="77" t="s">
        <v>2482</v>
      </c>
      <c r="I51" s="16">
        <v>53</v>
      </c>
      <c r="J51" s="16">
        <v>36</v>
      </c>
      <c r="K51" s="16">
        <v>23</v>
      </c>
      <c r="L51" s="16">
        <v>3</v>
      </c>
      <c r="M51" s="81">
        <v>10.971</v>
      </c>
      <c r="N51" s="96">
        <v>10.971</v>
      </c>
      <c r="O51" s="64">
        <v>2530</v>
      </c>
      <c r="P51" s="65">
        <f>Table2245789101123456789101112131415161718192021222324252627[[#This Row],[PEMBULATAN]]*O51</f>
        <v>27756.63</v>
      </c>
    </row>
    <row r="52" spans="1:16" ht="24" customHeight="1" x14ac:dyDescent="0.2">
      <c r="A52" s="14"/>
      <c r="B52" s="75"/>
      <c r="C52" s="73" t="s">
        <v>2533</v>
      </c>
      <c r="D52" s="78" t="s">
        <v>126</v>
      </c>
      <c r="E52" s="13">
        <v>44539</v>
      </c>
      <c r="F52" s="76" t="s">
        <v>411</v>
      </c>
      <c r="G52" s="13">
        <v>44542</v>
      </c>
      <c r="H52" s="77" t="s">
        <v>2482</v>
      </c>
      <c r="I52" s="16">
        <v>45</v>
      </c>
      <c r="J52" s="16">
        <v>42</v>
      </c>
      <c r="K52" s="16">
        <v>22</v>
      </c>
      <c r="L52" s="16">
        <v>8</v>
      </c>
      <c r="M52" s="81">
        <v>10.395</v>
      </c>
      <c r="N52" s="96">
        <v>11</v>
      </c>
      <c r="O52" s="64">
        <v>2530</v>
      </c>
      <c r="P52" s="65">
        <f>Table2245789101123456789101112131415161718192021222324252627[[#This Row],[PEMBULATAN]]*O52</f>
        <v>27830</v>
      </c>
    </row>
    <row r="53" spans="1:16" ht="24" customHeight="1" x14ac:dyDescent="0.2">
      <c r="A53" s="14"/>
      <c r="B53" s="75"/>
      <c r="C53" s="73" t="s">
        <v>2534</v>
      </c>
      <c r="D53" s="78" t="s">
        <v>126</v>
      </c>
      <c r="E53" s="13">
        <v>44539</v>
      </c>
      <c r="F53" s="76" t="s">
        <v>411</v>
      </c>
      <c r="G53" s="13">
        <v>44542</v>
      </c>
      <c r="H53" s="77" t="s">
        <v>2482</v>
      </c>
      <c r="I53" s="16">
        <v>75</v>
      </c>
      <c r="J53" s="16">
        <v>43</v>
      </c>
      <c r="K53" s="16">
        <v>7</v>
      </c>
      <c r="L53" s="16">
        <v>4</v>
      </c>
      <c r="M53" s="81">
        <v>5.6437499999999998</v>
      </c>
      <c r="N53" s="96">
        <v>5.6437499999999998</v>
      </c>
      <c r="O53" s="64">
        <v>2530</v>
      </c>
      <c r="P53" s="65">
        <f>Table2245789101123456789101112131415161718192021222324252627[[#This Row],[PEMBULATAN]]*O53</f>
        <v>14278.6875</v>
      </c>
    </row>
    <row r="54" spans="1:16" ht="24" customHeight="1" x14ac:dyDescent="0.2">
      <c r="A54" s="14"/>
      <c r="B54" s="75"/>
      <c r="C54" s="73" t="s">
        <v>2535</v>
      </c>
      <c r="D54" s="78" t="s">
        <v>126</v>
      </c>
      <c r="E54" s="13">
        <v>44539</v>
      </c>
      <c r="F54" s="76" t="s">
        <v>411</v>
      </c>
      <c r="G54" s="13">
        <v>44542</v>
      </c>
      <c r="H54" s="77" t="s">
        <v>2482</v>
      </c>
      <c r="I54" s="16">
        <v>90</v>
      </c>
      <c r="J54" s="16">
        <v>42</v>
      </c>
      <c r="K54" s="16">
        <v>22</v>
      </c>
      <c r="L54" s="16">
        <v>13</v>
      </c>
      <c r="M54" s="81">
        <v>20.79</v>
      </c>
      <c r="N54" s="96">
        <v>20.79</v>
      </c>
      <c r="O54" s="64">
        <v>2530</v>
      </c>
      <c r="P54" s="65">
        <f>Table2245789101123456789101112131415161718192021222324252627[[#This Row],[PEMBULATAN]]*O54</f>
        <v>52598.7</v>
      </c>
    </row>
    <row r="55" spans="1:16" ht="24" customHeight="1" x14ac:dyDescent="0.2">
      <c r="A55" s="14"/>
      <c r="B55" s="75"/>
      <c r="C55" s="73" t="s">
        <v>2536</v>
      </c>
      <c r="D55" s="78" t="s">
        <v>126</v>
      </c>
      <c r="E55" s="13">
        <v>44539</v>
      </c>
      <c r="F55" s="76" t="s">
        <v>411</v>
      </c>
      <c r="G55" s="13">
        <v>44542</v>
      </c>
      <c r="H55" s="77" t="s">
        <v>2482</v>
      </c>
      <c r="I55" s="16">
        <v>52</v>
      </c>
      <c r="J55" s="16">
        <v>36</v>
      </c>
      <c r="K55" s="16">
        <v>22</v>
      </c>
      <c r="L55" s="16">
        <v>5</v>
      </c>
      <c r="M55" s="81">
        <v>10.295999999999999</v>
      </c>
      <c r="N55" s="96">
        <v>11</v>
      </c>
      <c r="O55" s="64">
        <v>2530</v>
      </c>
      <c r="P55" s="65">
        <f>Table2245789101123456789101112131415161718192021222324252627[[#This Row],[PEMBULATAN]]*O55</f>
        <v>27830</v>
      </c>
    </row>
    <row r="56" spans="1:16" ht="24" customHeight="1" x14ac:dyDescent="0.2">
      <c r="A56" s="14"/>
      <c r="B56" s="75"/>
      <c r="C56" s="73" t="s">
        <v>2537</v>
      </c>
      <c r="D56" s="78" t="s">
        <v>126</v>
      </c>
      <c r="E56" s="13">
        <v>44539</v>
      </c>
      <c r="F56" s="76" t="s">
        <v>411</v>
      </c>
      <c r="G56" s="13">
        <v>44542</v>
      </c>
      <c r="H56" s="77" t="s">
        <v>2482</v>
      </c>
      <c r="I56" s="16">
        <v>49</v>
      </c>
      <c r="J56" s="16">
        <v>37</v>
      </c>
      <c r="K56" s="16">
        <v>17</v>
      </c>
      <c r="L56" s="16">
        <v>3</v>
      </c>
      <c r="M56" s="81">
        <v>7.7052500000000004</v>
      </c>
      <c r="N56" s="96">
        <v>7.7052500000000004</v>
      </c>
      <c r="O56" s="64">
        <v>2530</v>
      </c>
      <c r="P56" s="65">
        <f>Table2245789101123456789101112131415161718192021222324252627[[#This Row],[PEMBULATAN]]*O56</f>
        <v>19494.282500000001</v>
      </c>
    </row>
    <row r="57" spans="1:16" ht="24" customHeight="1" x14ac:dyDescent="0.2">
      <c r="A57" s="14"/>
      <c r="B57" s="75"/>
      <c r="C57" s="73" t="s">
        <v>2538</v>
      </c>
      <c r="D57" s="78" t="s">
        <v>126</v>
      </c>
      <c r="E57" s="13">
        <v>44539</v>
      </c>
      <c r="F57" s="76" t="s">
        <v>411</v>
      </c>
      <c r="G57" s="13">
        <v>44542</v>
      </c>
      <c r="H57" s="77" t="s">
        <v>2482</v>
      </c>
      <c r="I57" s="16">
        <v>51</v>
      </c>
      <c r="J57" s="16">
        <v>33</v>
      </c>
      <c r="K57" s="16">
        <v>17</v>
      </c>
      <c r="L57" s="16">
        <v>10</v>
      </c>
      <c r="M57" s="81">
        <v>7.1527500000000002</v>
      </c>
      <c r="N57" s="96">
        <v>10</v>
      </c>
      <c r="O57" s="64">
        <v>2530</v>
      </c>
      <c r="P57" s="65">
        <f>Table2245789101123456789101112131415161718192021222324252627[[#This Row],[PEMBULATAN]]*O57</f>
        <v>25300</v>
      </c>
    </row>
    <row r="58" spans="1:16" ht="24" customHeight="1" x14ac:dyDescent="0.2">
      <c r="A58" s="14"/>
      <c r="B58" s="75"/>
      <c r="C58" s="73" t="s">
        <v>2539</v>
      </c>
      <c r="D58" s="78" t="s">
        <v>126</v>
      </c>
      <c r="E58" s="13">
        <v>44539</v>
      </c>
      <c r="F58" s="76" t="s">
        <v>411</v>
      </c>
      <c r="G58" s="13">
        <v>44542</v>
      </c>
      <c r="H58" s="77" t="s">
        <v>2482</v>
      </c>
      <c r="I58" s="16">
        <v>50</v>
      </c>
      <c r="J58" s="16">
        <v>30</v>
      </c>
      <c r="K58" s="16">
        <v>27</v>
      </c>
      <c r="L58" s="16">
        <v>8</v>
      </c>
      <c r="M58" s="81">
        <v>10.125</v>
      </c>
      <c r="N58" s="96">
        <v>10.125</v>
      </c>
      <c r="O58" s="64">
        <v>2530</v>
      </c>
      <c r="P58" s="65">
        <f>Table2245789101123456789101112131415161718192021222324252627[[#This Row],[PEMBULATAN]]*O58</f>
        <v>25616.25</v>
      </c>
    </row>
    <row r="59" spans="1:16" ht="24" customHeight="1" x14ac:dyDescent="0.2">
      <c r="A59" s="14"/>
      <c r="B59" s="75"/>
      <c r="C59" s="73" t="s">
        <v>2540</v>
      </c>
      <c r="D59" s="78" t="s">
        <v>126</v>
      </c>
      <c r="E59" s="13">
        <v>44539</v>
      </c>
      <c r="F59" s="76" t="s">
        <v>411</v>
      </c>
      <c r="G59" s="13">
        <v>44542</v>
      </c>
      <c r="H59" s="77" t="s">
        <v>2482</v>
      </c>
      <c r="I59" s="16">
        <v>38</v>
      </c>
      <c r="J59" s="16">
        <v>30</v>
      </c>
      <c r="K59" s="16">
        <v>22</v>
      </c>
      <c r="L59" s="16">
        <v>2</v>
      </c>
      <c r="M59" s="81">
        <v>6.27</v>
      </c>
      <c r="N59" s="96">
        <v>6.27</v>
      </c>
      <c r="O59" s="64">
        <v>2530</v>
      </c>
      <c r="P59" s="65">
        <f>Table2245789101123456789101112131415161718192021222324252627[[#This Row],[PEMBULATAN]]*O59</f>
        <v>15863.099999999999</v>
      </c>
    </row>
    <row r="60" spans="1:16" ht="24" customHeight="1" x14ac:dyDescent="0.2">
      <c r="A60" s="14"/>
      <c r="B60" s="75"/>
      <c r="C60" s="73" t="s">
        <v>2541</v>
      </c>
      <c r="D60" s="78" t="s">
        <v>126</v>
      </c>
      <c r="E60" s="13">
        <v>44539</v>
      </c>
      <c r="F60" s="76" t="s">
        <v>411</v>
      </c>
      <c r="G60" s="13">
        <v>44542</v>
      </c>
      <c r="H60" s="77" t="s">
        <v>2482</v>
      </c>
      <c r="I60" s="16">
        <v>67</v>
      </c>
      <c r="J60" s="16">
        <v>45</v>
      </c>
      <c r="K60" s="16">
        <v>25</v>
      </c>
      <c r="L60" s="16">
        <v>15</v>
      </c>
      <c r="M60" s="81">
        <v>18.84375</v>
      </c>
      <c r="N60" s="96">
        <v>18.84375</v>
      </c>
      <c r="O60" s="64">
        <v>2530</v>
      </c>
      <c r="P60" s="65">
        <f>Table2245789101123456789101112131415161718192021222324252627[[#This Row],[PEMBULATAN]]*O60</f>
        <v>47674.6875</v>
      </c>
    </row>
    <row r="61" spans="1:16" ht="24" customHeight="1" x14ac:dyDescent="0.2">
      <c r="A61" s="14"/>
      <c r="B61" s="75"/>
      <c r="C61" s="73" t="s">
        <v>2542</v>
      </c>
      <c r="D61" s="78" t="s">
        <v>126</v>
      </c>
      <c r="E61" s="13">
        <v>44539</v>
      </c>
      <c r="F61" s="76" t="s">
        <v>411</v>
      </c>
      <c r="G61" s="13">
        <v>44542</v>
      </c>
      <c r="H61" s="77" t="s">
        <v>2482</v>
      </c>
      <c r="I61" s="16">
        <v>82</v>
      </c>
      <c r="J61" s="16">
        <v>8</v>
      </c>
      <c r="K61" s="16">
        <v>8</v>
      </c>
      <c r="L61" s="16">
        <v>1</v>
      </c>
      <c r="M61" s="81">
        <v>1.3120000000000001</v>
      </c>
      <c r="N61" s="96">
        <v>2</v>
      </c>
      <c r="O61" s="64">
        <v>2530</v>
      </c>
      <c r="P61" s="65">
        <f>Table2245789101123456789101112131415161718192021222324252627[[#This Row],[PEMBULATAN]]*O61</f>
        <v>5060</v>
      </c>
    </row>
    <row r="62" spans="1:16" ht="24" customHeight="1" x14ac:dyDescent="0.2">
      <c r="A62" s="14"/>
      <c r="B62" s="75"/>
      <c r="C62" s="73" t="s">
        <v>2543</v>
      </c>
      <c r="D62" s="78" t="s">
        <v>126</v>
      </c>
      <c r="E62" s="13">
        <v>44539</v>
      </c>
      <c r="F62" s="76" t="s">
        <v>411</v>
      </c>
      <c r="G62" s="13">
        <v>44542</v>
      </c>
      <c r="H62" s="77" t="s">
        <v>2482</v>
      </c>
      <c r="I62" s="16">
        <v>57</v>
      </c>
      <c r="J62" s="16">
        <v>44</v>
      </c>
      <c r="K62" s="16">
        <v>24</v>
      </c>
      <c r="L62" s="16">
        <v>1</v>
      </c>
      <c r="M62" s="81">
        <v>15.048</v>
      </c>
      <c r="N62" s="96">
        <v>15.048</v>
      </c>
      <c r="O62" s="64">
        <v>2530</v>
      </c>
      <c r="P62" s="65">
        <f>Table2245789101123456789101112131415161718192021222324252627[[#This Row],[PEMBULATAN]]*O62</f>
        <v>38071.440000000002</v>
      </c>
    </row>
    <row r="63" spans="1:16" ht="24" customHeight="1" x14ac:dyDescent="0.2">
      <c r="A63" s="14"/>
      <c r="B63" s="75"/>
      <c r="C63" s="73" t="s">
        <v>2544</v>
      </c>
      <c r="D63" s="78" t="s">
        <v>126</v>
      </c>
      <c r="E63" s="13">
        <v>44539</v>
      </c>
      <c r="F63" s="76" t="s">
        <v>411</v>
      </c>
      <c r="G63" s="13">
        <v>44542</v>
      </c>
      <c r="H63" s="77" t="s">
        <v>2482</v>
      </c>
      <c r="I63" s="16">
        <v>72</v>
      </c>
      <c r="J63" s="16">
        <v>43</v>
      </c>
      <c r="K63" s="16">
        <v>42</v>
      </c>
      <c r="L63" s="16">
        <v>4</v>
      </c>
      <c r="M63" s="81">
        <v>32.508000000000003</v>
      </c>
      <c r="N63" s="96">
        <v>32.508000000000003</v>
      </c>
      <c r="O63" s="64">
        <v>2530</v>
      </c>
      <c r="P63" s="65">
        <f>Table2245789101123456789101112131415161718192021222324252627[[#This Row],[PEMBULATAN]]*O63</f>
        <v>82245.240000000005</v>
      </c>
    </row>
    <row r="64" spans="1:16" ht="24" customHeight="1" x14ac:dyDescent="0.2">
      <c r="A64" s="14"/>
      <c r="B64" s="75"/>
      <c r="C64" s="73" t="s">
        <v>2545</v>
      </c>
      <c r="D64" s="78" t="s">
        <v>126</v>
      </c>
      <c r="E64" s="13">
        <v>44539</v>
      </c>
      <c r="F64" s="76" t="s">
        <v>411</v>
      </c>
      <c r="G64" s="13">
        <v>44542</v>
      </c>
      <c r="H64" s="77" t="s">
        <v>2482</v>
      </c>
      <c r="I64" s="16">
        <v>52</v>
      </c>
      <c r="J64" s="16">
        <v>39</v>
      </c>
      <c r="K64" s="16">
        <v>27</v>
      </c>
      <c r="L64" s="16">
        <v>3</v>
      </c>
      <c r="M64" s="81">
        <v>13.689</v>
      </c>
      <c r="N64" s="96">
        <v>13.689</v>
      </c>
      <c r="O64" s="64">
        <v>2530</v>
      </c>
      <c r="P64" s="65">
        <f>Table2245789101123456789101112131415161718192021222324252627[[#This Row],[PEMBULATAN]]*O64</f>
        <v>34633.17</v>
      </c>
    </row>
    <row r="65" spans="1:16" ht="24" customHeight="1" x14ac:dyDescent="0.2">
      <c r="A65" s="14"/>
      <c r="B65" s="75"/>
      <c r="C65" s="73" t="s">
        <v>2546</v>
      </c>
      <c r="D65" s="78" t="s">
        <v>126</v>
      </c>
      <c r="E65" s="13">
        <v>44539</v>
      </c>
      <c r="F65" s="76" t="s">
        <v>411</v>
      </c>
      <c r="G65" s="13">
        <v>44542</v>
      </c>
      <c r="H65" s="77" t="s">
        <v>2482</v>
      </c>
      <c r="I65" s="16">
        <v>116</v>
      </c>
      <c r="J65" s="16">
        <v>28</v>
      </c>
      <c r="K65" s="16">
        <v>19</v>
      </c>
      <c r="L65" s="16">
        <v>4</v>
      </c>
      <c r="M65" s="81">
        <v>15.428000000000001</v>
      </c>
      <c r="N65" s="96">
        <v>16</v>
      </c>
      <c r="O65" s="64">
        <v>2530</v>
      </c>
      <c r="P65" s="65">
        <f>Table2245789101123456789101112131415161718192021222324252627[[#This Row],[PEMBULATAN]]*O65</f>
        <v>40480</v>
      </c>
    </row>
    <row r="66" spans="1:16" ht="24" customHeight="1" x14ac:dyDescent="0.2">
      <c r="A66" s="14"/>
      <c r="B66" s="75"/>
      <c r="C66" s="73" t="s">
        <v>2547</v>
      </c>
      <c r="D66" s="78" t="s">
        <v>126</v>
      </c>
      <c r="E66" s="13">
        <v>44539</v>
      </c>
      <c r="F66" s="76" t="s">
        <v>411</v>
      </c>
      <c r="G66" s="13">
        <v>44542</v>
      </c>
      <c r="H66" s="77" t="s">
        <v>2482</v>
      </c>
      <c r="I66" s="16">
        <v>63</v>
      </c>
      <c r="J66" s="16">
        <v>38</v>
      </c>
      <c r="K66" s="16">
        <v>37</v>
      </c>
      <c r="L66" s="16">
        <v>1</v>
      </c>
      <c r="M66" s="81">
        <v>22.144500000000001</v>
      </c>
      <c r="N66" s="96">
        <v>22.144500000000001</v>
      </c>
      <c r="O66" s="64">
        <v>2530</v>
      </c>
      <c r="P66" s="65">
        <f>Table2245789101123456789101112131415161718192021222324252627[[#This Row],[PEMBULATAN]]*O66</f>
        <v>56025.584999999999</v>
      </c>
    </row>
    <row r="67" spans="1:16" ht="24" customHeight="1" x14ac:dyDescent="0.2">
      <c r="A67" s="14"/>
      <c r="B67" s="75"/>
      <c r="C67" s="73" t="s">
        <v>2548</v>
      </c>
      <c r="D67" s="78" t="s">
        <v>126</v>
      </c>
      <c r="E67" s="13">
        <v>44539</v>
      </c>
      <c r="F67" s="76" t="s">
        <v>411</v>
      </c>
      <c r="G67" s="13">
        <v>44542</v>
      </c>
      <c r="H67" s="77" t="s">
        <v>2482</v>
      </c>
      <c r="I67" s="16">
        <v>30</v>
      </c>
      <c r="J67" s="16">
        <v>27</v>
      </c>
      <c r="K67" s="16">
        <v>27</v>
      </c>
      <c r="L67" s="16">
        <v>1</v>
      </c>
      <c r="M67" s="81">
        <v>5.4675000000000002</v>
      </c>
      <c r="N67" s="96">
        <v>6</v>
      </c>
      <c r="O67" s="64">
        <v>2530</v>
      </c>
      <c r="P67" s="65">
        <f>Table2245789101123456789101112131415161718192021222324252627[[#This Row],[PEMBULATAN]]*O67</f>
        <v>15180</v>
      </c>
    </row>
    <row r="68" spans="1:16" ht="24" customHeight="1" x14ac:dyDescent="0.2">
      <c r="A68" s="14"/>
      <c r="B68" s="75"/>
      <c r="C68" s="73" t="s">
        <v>2549</v>
      </c>
      <c r="D68" s="78" t="s">
        <v>126</v>
      </c>
      <c r="E68" s="13">
        <v>44539</v>
      </c>
      <c r="F68" s="76" t="s">
        <v>411</v>
      </c>
      <c r="G68" s="13">
        <v>44542</v>
      </c>
      <c r="H68" s="77" t="s">
        <v>2482</v>
      </c>
      <c r="I68" s="16">
        <v>44</v>
      </c>
      <c r="J68" s="16">
        <v>30</v>
      </c>
      <c r="K68" s="16">
        <v>30</v>
      </c>
      <c r="L68" s="16">
        <v>5</v>
      </c>
      <c r="M68" s="81">
        <v>9.9</v>
      </c>
      <c r="N68" s="96">
        <v>9.9</v>
      </c>
      <c r="O68" s="64">
        <v>2530</v>
      </c>
      <c r="P68" s="65">
        <f>Table2245789101123456789101112131415161718192021222324252627[[#This Row],[PEMBULATAN]]*O68</f>
        <v>25047</v>
      </c>
    </row>
    <row r="69" spans="1:16" ht="24" customHeight="1" x14ac:dyDescent="0.2">
      <c r="A69" s="14"/>
      <c r="B69" s="75"/>
      <c r="C69" s="73" t="s">
        <v>2550</v>
      </c>
      <c r="D69" s="78" t="s">
        <v>126</v>
      </c>
      <c r="E69" s="13">
        <v>44539</v>
      </c>
      <c r="F69" s="76" t="s">
        <v>411</v>
      </c>
      <c r="G69" s="13">
        <v>44542</v>
      </c>
      <c r="H69" s="77" t="s">
        <v>2482</v>
      </c>
      <c r="I69" s="16">
        <v>72</v>
      </c>
      <c r="J69" s="16">
        <v>44</v>
      </c>
      <c r="K69" s="16">
        <v>37</v>
      </c>
      <c r="L69" s="16">
        <v>20</v>
      </c>
      <c r="M69" s="81">
        <v>29.303999999999998</v>
      </c>
      <c r="N69" s="96">
        <v>30</v>
      </c>
      <c r="O69" s="64">
        <v>2530</v>
      </c>
      <c r="P69" s="65">
        <f>Table2245789101123456789101112131415161718192021222324252627[[#This Row],[PEMBULATAN]]*O69</f>
        <v>75900</v>
      </c>
    </row>
    <row r="70" spans="1:16" ht="24" customHeight="1" x14ac:dyDescent="0.2">
      <c r="A70" s="14"/>
      <c r="B70" s="75"/>
      <c r="C70" s="73" t="s">
        <v>2551</v>
      </c>
      <c r="D70" s="78" t="s">
        <v>126</v>
      </c>
      <c r="E70" s="13">
        <v>44539</v>
      </c>
      <c r="F70" s="76" t="s">
        <v>411</v>
      </c>
      <c r="G70" s="13">
        <v>44542</v>
      </c>
      <c r="H70" s="77" t="s">
        <v>2482</v>
      </c>
      <c r="I70" s="16">
        <v>104</v>
      </c>
      <c r="J70" s="16">
        <v>17</v>
      </c>
      <c r="K70" s="16">
        <v>19</v>
      </c>
      <c r="L70" s="16">
        <v>2</v>
      </c>
      <c r="M70" s="81">
        <v>8.3979999999999997</v>
      </c>
      <c r="N70" s="96">
        <v>9</v>
      </c>
      <c r="O70" s="64">
        <v>2530</v>
      </c>
      <c r="P70" s="65">
        <f>Table2245789101123456789101112131415161718192021222324252627[[#This Row],[PEMBULATAN]]*O70</f>
        <v>22770</v>
      </c>
    </row>
    <row r="71" spans="1:16" ht="24" customHeight="1" x14ac:dyDescent="0.2">
      <c r="A71" s="14"/>
      <c r="B71" s="75"/>
      <c r="C71" s="73" t="s">
        <v>2552</v>
      </c>
      <c r="D71" s="78" t="s">
        <v>126</v>
      </c>
      <c r="E71" s="13">
        <v>44539</v>
      </c>
      <c r="F71" s="76" t="s">
        <v>411</v>
      </c>
      <c r="G71" s="13">
        <v>44542</v>
      </c>
      <c r="H71" s="77" t="s">
        <v>2482</v>
      </c>
      <c r="I71" s="16">
        <v>87</v>
      </c>
      <c r="J71" s="16">
        <v>41</v>
      </c>
      <c r="K71" s="16">
        <v>33</v>
      </c>
      <c r="L71" s="16">
        <v>22</v>
      </c>
      <c r="M71" s="81">
        <v>29.42775</v>
      </c>
      <c r="N71" s="96">
        <v>30</v>
      </c>
      <c r="O71" s="64">
        <v>2530</v>
      </c>
      <c r="P71" s="65">
        <f>Table2245789101123456789101112131415161718192021222324252627[[#This Row],[PEMBULATAN]]*O71</f>
        <v>75900</v>
      </c>
    </row>
    <row r="72" spans="1:16" ht="24" customHeight="1" x14ac:dyDescent="0.2">
      <c r="A72" s="14"/>
      <c r="B72" s="75"/>
      <c r="C72" s="73" t="s">
        <v>2553</v>
      </c>
      <c r="D72" s="78" t="s">
        <v>126</v>
      </c>
      <c r="E72" s="13">
        <v>44539</v>
      </c>
      <c r="F72" s="76" t="s">
        <v>411</v>
      </c>
      <c r="G72" s="13">
        <v>44542</v>
      </c>
      <c r="H72" s="77" t="s">
        <v>2482</v>
      </c>
      <c r="I72" s="16">
        <v>97</v>
      </c>
      <c r="J72" s="16">
        <v>57</v>
      </c>
      <c r="K72" s="16">
        <v>30</v>
      </c>
      <c r="L72" s="16">
        <v>2</v>
      </c>
      <c r="M72" s="81">
        <v>41.467500000000001</v>
      </c>
      <c r="N72" s="96">
        <v>42</v>
      </c>
      <c r="O72" s="64">
        <v>2530</v>
      </c>
      <c r="P72" s="65">
        <f>Table2245789101123456789101112131415161718192021222324252627[[#This Row],[PEMBULATAN]]*O72</f>
        <v>106260</v>
      </c>
    </row>
    <row r="73" spans="1:16" ht="24" customHeight="1" x14ac:dyDescent="0.2">
      <c r="A73" s="14"/>
      <c r="B73" s="75"/>
      <c r="C73" s="73" t="s">
        <v>2554</v>
      </c>
      <c r="D73" s="78" t="s">
        <v>126</v>
      </c>
      <c r="E73" s="13">
        <v>44539</v>
      </c>
      <c r="F73" s="76" t="s">
        <v>411</v>
      </c>
      <c r="G73" s="13">
        <v>44542</v>
      </c>
      <c r="H73" s="77" t="s">
        <v>2482</v>
      </c>
      <c r="I73" s="16">
        <v>55</v>
      </c>
      <c r="J73" s="16">
        <v>40</v>
      </c>
      <c r="K73" s="16">
        <v>22</v>
      </c>
      <c r="L73" s="16">
        <v>4</v>
      </c>
      <c r="M73" s="81">
        <v>12.1</v>
      </c>
      <c r="N73" s="96">
        <v>12.1</v>
      </c>
      <c r="O73" s="64">
        <v>2530</v>
      </c>
      <c r="P73" s="65">
        <f>Table2245789101123456789101112131415161718192021222324252627[[#This Row],[PEMBULATAN]]*O73</f>
        <v>30613</v>
      </c>
    </row>
    <row r="74" spans="1:16" ht="24" customHeight="1" x14ac:dyDescent="0.2">
      <c r="A74" s="14"/>
      <c r="B74" s="75"/>
      <c r="C74" s="73" t="s">
        <v>2555</v>
      </c>
      <c r="D74" s="78" t="s">
        <v>126</v>
      </c>
      <c r="E74" s="13">
        <v>44539</v>
      </c>
      <c r="F74" s="76" t="s">
        <v>411</v>
      </c>
      <c r="G74" s="13">
        <v>44542</v>
      </c>
      <c r="H74" s="77" t="s">
        <v>2482</v>
      </c>
      <c r="I74" s="16">
        <v>64</v>
      </c>
      <c r="J74" s="16">
        <v>64</v>
      </c>
      <c r="K74" s="16">
        <v>22</v>
      </c>
      <c r="L74" s="16">
        <v>9</v>
      </c>
      <c r="M74" s="81">
        <v>22.527999999999999</v>
      </c>
      <c r="N74" s="96">
        <v>22.527999999999999</v>
      </c>
      <c r="O74" s="64">
        <v>2530</v>
      </c>
      <c r="P74" s="65">
        <f>Table2245789101123456789101112131415161718192021222324252627[[#This Row],[PEMBULATAN]]*O74</f>
        <v>56995.839999999997</v>
      </c>
    </row>
    <row r="75" spans="1:16" ht="24" customHeight="1" x14ac:dyDescent="0.2">
      <c r="A75" s="14"/>
      <c r="B75" s="75"/>
      <c r="C75" s="73" t="s">
        <v>2556</v>
      </c>
      <c r="D75" s="78" t="s">
        <v>126</v>
      </c>
      <c r="E75" s="13">
        <v>44539</v>
      </c>
      <c r="F75" s="76" t="s">
        <v>411</v>
      </c>
      <c r="G75" s="13">
        <v>44542</v>
      </c>
      <c r="H75" s="77" t="s">
        <v>2482</v>
      </c>
      <c r="I75" s="16">
        <v>70</v>
      </c>
      <c r="J75" s="16">
        <v>50</v>
      </c>
      <c r="K75" s="16">
        <v>27</v>
      </c>
      <c r="L75" s="16">
        <v>14</v>
      </c>
      <c r="M75" s="81">
        <v>23.625</v>
      </c>
      <c r="N75" s="96">
        <v>23.625</v>
      </c>
      <c r="O75" s="64">
        <v>2530</v>
      </c>
      <c r="P75" s="65">
        <f>Table2245789101123456789101112131415161718192021222324252627[[#This Row],[PEMBULATAN]]*O75</f>
        <v>59771.25</v>
      </c>
    </row>
    <row r="76" spans="1:16" ht="24" customHeight="1" x14ac:dyDescent="0.2">
      <c r="A76" s="14"/>
      <c r="B76" s="75"/>
      <c r="C76" s="73" t="s">
        <v>2557</v>
      </c>
      <c r="D76" s="78" t="s">
        <v>126</v>
      </c>
      <c r="E76" s="13">
        <v>44539</v>
      </c>
      <c r="F76" s="76" t="s">
        <v>411</v>
      </c>
      <c r="G76" s="13">
        <v>44542</v>
      </c>
      <c r="H76" s="77" t="s">
        <v>2482</v>
      </c>
      <c r="I76" s="16">
        <v>72</v>
      </c>
      <c r="J76" s="16">
        <v>53</v>
      </c>
      <c r="K76" s="16">
        <v>24</v>
      </c>
      <c r="L76" s="16">
        <v>9</v>
      </c>
      <c r="M76" s="81">
        <v>22.896000000000001</v>
      </c>
      <c r="N76" s="96">
        <v>22.896000000000001</v>
      </c>
      <c r="O76" s="64">
        <v>2530</v>
      </c>
      <c r="P76" s="65">
        <f>Table2245789101123456789101112131415161718192021222324252627[[#This Row],[PEMBULATAN]]*O76</f>
        <v>57926.880000000005</v>
      </c>
    </row>
    <row r="77" spans="1:16" ht="24" customHeight="1" x14ac:dyDescent="0.2">
      <c r="A77" s="14"/>
      <c r="B77" s="75"/>
      <c r="C77" s="73" t="s">
        <v>2558</v>
      </c>
      <c r="D77" s="78" t="s">
        <v>126</v>
      </c>
      <c r="E77" s="13">
        <v>44539</v>
      </c>
      <c r="F77" s="76" t="s">
        <v>411</v>
      </c>
      <c r="G77" s="13">
        <v>44542</v>
      </c>
      <c r="H77" s="77" t="s">
        <v>2482</v>
      </c>
      <c r="I77" s="16">
        <v>64</v>
      </c>
      <c r="J77" s="16">
        <v>56</v>
      </c>
      <c r="K77" s="16">
        <v>27</v>
      </c>
      <c r="L77" s="16">
        <v>8</v>
      </c>
      <c r="M77" s="81">
        <v>24.192</v>
      </c>
      <c r="N77" s="96">
        <v>24.192</v>
      </c>
      <c r="O77" s="64">
        <v>2530</v>
      </c>
      <c r="P77" s="65">
        <f>Table2245789101123456789101112131415161718192021222324252627[[#This Row],[PEMBULATAN]]*O77</f>
        <v>61205.760000000002</v>
      </c>
    </row>
    <row r="78" spans="1:16" ht="24" customHeight="1" x14ac:dyDescent="0.2">
      <c r="A78" s="14"/>
      <c r="B78" s="75"/>
      <c r="C78" s="73" t="s">
        <v>2559</v>
      </c>
      <c r="D78" s="78" t="s">
        <v>126</v>
      </c>
      <c r="E78" s="13">
        <v>44539</v>
      </c>
      <c r="F78" s="76" t="s">
        <v>411</v>
      </c>
      <c r="G78" s="13">
        <v>44542</v>
      </c>
      <c r="H78" s="77" t="s">
        <v>2482</v>
      </c>
      <c r="I78" s="16">
        <v>97</v>
      </c>
      <c r="J78" s="16">
        <v>55</v>
      </c>
      <c r="K78" s="16">
        <v>42</v>
      </c>
      <c r="L78" s="16">
        <v>25</v>
      </c>
      <c r="M78" s="81">
        <v>56.017499999999998</v>
      </c>
      <c r="N78" s="96">
        <v>56.017499999999998</v>
      </c>
      <c r="O78" s="64">
        <v>2530</v>
      </c>
      <c r="P78" s="65">
        <f>Table2245789101123456789101112131415161718192021222324252627[[#This Row],[PEMBULATAN]]*O78</f>
        <v>141724.27499999999</v>
      </c>
    </row>
    <row r="79" spans="1:16" ht="24" customHeight="1" x14ac:dyDescent="0.2">
      <c r="A79" s="14"/>
      <c r="B79" s="75"/>
      <c r="C79" s="73" t="s">
        <v>2560</v>
      </c>
      <c r="D79" s="78" t="s">
        <v>126</v>
      </c>
      <c r="E79" s="13">
        <v>44539</v>
      </c>
      <c r="F79" s="76" t="s">
        <v>411</v>
      </c>
      <c r="G79" s="13">
        <v>44542</v>
      </c>
      <c r="H79" s="77" t="s">
        <v>2482</v>
      </c>
      <c r="I79" s="16">
        <v>88</v>
      </c>
      <c r="J79" s="16">
        <v>65</v>
      </c>
      <c r="K79" s="16">
        <v>32</v>
      </c>
      <c r="L79" s="16">
        <v>13</v>
      </c>
      <c r="M79" s="81">
        <v>45.76</v>
      </c>
      <c r="N79" s="96">
        <v>45.76</v>
      </c>
      <c r="O79" s="64">
        <v>2530</v>
      </c>
      <c r="P79" s="65">
        <f>Table2245789101123456789101112131415161718192021222324252627[[#This Row],[PEMBULATAN]]*O79</f>
        <v>115772.79999999999</v>
      </c>
    </row>
    <row r="80" spans="1:16" ht="24" customHeight="1" x14ac:dyDescent="0.2">
      <c r="A80" s="14"/>
      <c r="B80" s="75"/>
      <c r="C80" s="73" t="s">
        <v>2561</v>
      </c>
      <c r="D80" s="78" t="s">
        <v>126</v>
      </c>
      <c r="E80" s="13">
        <v>44539</v>
      </c>
      <c r="F80" s="76" t="s">
        <v>411</v>
      </c>
      <c r="G80" s="13">
        <v>44542</v>
      </c>
      <c r="H80" s="77" t="s">
        <v>2482</v>
      </c>
      <c r="I80" s="16">
        <v>39</v>
      </c>
      <c r="J80" s="16">
        <v>27</v>
      </c>
      <c r="K80" s="16">
        <v>24</v>
      </c>
      <c r="L80" s="16">
        <v>7</v>
      </c>
      <c r="M80" s="81">
        <v>6.3179999999999996</v>
      </c>
      <c r="N80" s="96">
        <v>8</v>
      </c>
      <c r="O80" s="64">
        <v>2530</v>
      </c>
      <c r="P80" s="65">
        <f>Table2245789101123456789101112131415161718192021222324252627[[#This Row],[PEMBULATAN]]*O80</f>
        <v>20240</v>
      </c>
    </row>
    <row r="81" spans="1:16" ht="24" customHeight="1" x14ac:dyDescent="0.2">
      <c r="A81" s="14"/>
      <c r="B81" s="75"/>
      <c r="C81" s="73" t="s">
        <v>2562</v>
      </c>
      <c r="D81" s="78" t="s">
        <v>126</v>
      </c>
      <c r="E81" s="13">
        <v>44539</v>
      </c>
      <c r="F81" s="76" t="s">
        <v>411</v>
      </c>
      <c r="G81" s="13">
        <v>44542</v>
      </c>
      <c r="H81" s="77" t="s">
        <v>2482</v>
      </c>
      <c r="I81" s="16">
        <v>88</v>
      </c>
      <c r="J81" s="16">
        <v>30</v>
      </c>
      <c r="K81" s="16">
        <v>30</v>
      </c>
      <c r="L81" s="16">
        <v>7</v>
      </c>
      <c r="M81" s="81">
        <v>19.8</v>
      </c>
      <c r="N81" s="96">
        <v>19.8</v>
      </c>
      <c r="O81" s="64">
        <v>2530</v>
      </c>
      <c r="P81" s="65">
        <f>Table2245789101123456789101112131415161718192021222324252627[[#This Row],[PEMBULATAN]]*O81</f>
        <v>50094</v>
      </c>
    </row>
    <row r="82" spans="1:16" ht="24" customHeight="1" x14ac:dyDescent="0.2">
      <c r="A82" s="14"/>
      <c r="B82" s="75"/>
      <c r="C82" s="73" t="s">
        <v>2563</v>
      </c>
      <c r="D82" s="78" t="s">
        <v>126</v>
      </c>
      <c r="E82" s="13">
        <v>44539</v>
      </c>
      <c r="F82" s="76" t="s">
        <v>411</v>
      </c>
      <c r="G82" s="13">
        <v>44542</v>
      </c>
      <c r="H82" s="77" t="s">
        <v>2482</v>
      </c>
      <c r="I82" s="16">
        <v>82</v>
      </c>
      <c r="J82" s="16">
        <v>64</v>
      </c>
      <c r="K82" s="16">
        <v>32</v>
      </c>
      <c r="L82" s="16">
        <v>19</v>
      </c>
      <c r="M82" s="81">
        <v>41.984000000000002</v>
      </c>
      <c r="N82" s="96">
        <v>41.984000000000002</v>
      </c>
      <c r="O82" s="64">
        <v>2530</v>
      </c>
      <c r="P82" s="65">
        <f>Table2245789101123456789101112131415161718192021222324252627[[#This Row],[PEMBULATAN]]*O82</f>
        <v>106219.52</v>
      </c>
    </row>
    <row r="83" spans="1:16" ht="24" customHeight="1" x14ac:dyDescent="0.2">
      <c r="A83" s="14"/>
      <c r="B83" s="75"/>
      <c r="C83" s="73" t="s">
        <v>2564</v>
      </c>
      <c r="D83" s="78" t="s">
        <v>126</v>
      </c>
      <c r="E83" s="13">
        <v>44539</v>
      </c>
      <c r="F83" s="76" t="s">
        <v>411</v>
      </c>
      <c r="G83" s="13">
        <v>44542</v>
      </c>
      <c r="H83" s="77" t="s">
        <v>2482</v>
      </c>
      <c r="I83" s="16">
        <v>75</v>
      </c>
      <c r="J83" s="16">
        <v>37</v>
      </c>
      <c r="K83" s="16">
        <v>27</v>
      </c>
      <c r="L83" s="16">
        <v>7</v>
      </c>
      <c r="M83" s="81">
        <v>18.731249999999999</v>
      </c>
      <c r="N83" s="96">
        <v>18.731249999999999</v>
      </c>
      <c r="O83" s="64">
        <v>2530</v>
      </c>
      <c r="P83" s="65">
        <f>Table2245789101123456789101112131415161718192021222324252627[[#This Row],[PEMBULATAN]]*O83</f>
        <v>47390.0625</v>
      </c>
    </row>
    <row r="84" spans="1:16" ht="24" customHeight="1" x14ac:dyDescent="0.2">
      <c r="A84" s="14"/>
      <c r="B84" s="75"/>
      <c r="C84" s="73" t="s">
        <v>2565</v>
      </c>
      <c r="D84" s="78" t="s">
        <v>126</v>
      </c>
      <c r="E84" s="13">
        <v>44539</v>
      </c>
      <c r="F84" s="76" t="s">
        <v>411</v>
      </c>
      <c r="G84" s="13">
        <v>44542</v>
      </c>
      <c r="H84" s="77" t="s">
        <v>2482</v>
      </c>
      <c r="I84" s="16">
        <v>61</v>
      </c>
      <c r="J84" s="16">
        <v>45</v>
      </c>
      <c r="K84" s="16">
        <v>27</v>
      </c>
      <c r="L84" s="16">
        <v>1</v>
      </c>
      <c r="M84" s="81">
        <v>18.528749999999999</v>
      </c>
      <c r="N84" s="96">
        <v>18.528749999999999</v>
      </c>
      <c r="O84" s="64">
        <v>2530</v>
      </c>
      <c r="P84" s="65">
        <f>Table2245789101123456789101112131415161718192021222324252627[[#This Row],[PEMBULATAN]]*O84</f>
        <v>46877.737499999996</v>
      </c>
    </row>
    <row r="85" spans="1:16" ht="24" customHeight="1" x14ac:dyDescent="0.2">
      <c r="A85" s="14"/>
      <c r="B85" s="75"/>
      <c r="C85" s="73" t="s">
        <v>2566</v>
      </c>
      <c r="D85" s="78" t="s">
        <v>126</v>
      </c>
      <c r="E85" s="13">
        <v>44539</v>
      </c>
      <c r="F85" s="76" t="s">
        <v>411</v>
      </c>
      <c r="G85" s="13">
        <v>44542</v>
      </c>
      <c r="H85" s="77" t="s">
        <v>2482</v>
      </c>
      <c r="I85" s="16">
        <v>55</v>
      </c>
      <c r="J85" s="16">
        <v>17</v>
      </c>
      <c r="K85" s="16">
        <v>17</v>
      </c>
      <c r="L85" s="16">
        <v>3</v>
      </c>
      <c r="M85" s="81">
        <v>3.9737499999999999</v>
      </c>
      <c r="N85" s="96">
        <v>3.9737499999999999</v>
      </c>
      <c r="O85" s="64">
        <v>2530</v>
      </c>
      <c r="P85" s="65">
        <f>Table2245789101123456789101112131415161718192021222324252627[[#This Row],[PEMBULATAN]]*O85</f>
        <v>10053.5875</v>
      </c>
    </row>
    <row r="86" spans="1:16" ht="24" customHeight="1" x14ac:dyDescent="0.2">
      <c r="A86" s="14"/>
      <c r="B86" s="75"/>
      <c r="C86" s="73" t="s">
        <v>2567</v>
      </c>
      <c r="D86" s="78" t="s">
        <v>126</v>
      </c>
      <c r="E86" s="13">
        <v>44539</v>
      </c>
      <c r="F86" s="76" t="s">
        <v>411</v>
      </c>
      <c r="G86" s="13">
        <v>44542</v>
      </c>
      <c r="H86" s="77" t="s">
        <v>2482</v>
      </c>
      <c r="I86" s="16">
        <v>37</v>
      </c>
      <c r="J86" s="16">
        <v>35</v>
      </c>
      <c r="K86" s="16">
        <v>21</v>
      </c>
      <c r="L86" s="16">
        <v>4</v>
      </c>
      <c r="M86" s="81">
        <v>6.7987500000000001</v>
      </c>
      <c r="N86" s="96">
        <v>6.7987500000000001</v>
      </c>
      <c r="O86" s="64">
        <v>2530</v>
      </c>
      <c r="P86" s="65">
        <f>Table2245789101123456789101112131415161718192021222324252627[[#This Row],[PEMBULATAN]]*O86</f>
        <v>17200.837500000001</v>
      </c>
    </row>
    <row r="87" spans="1:16" ht="24" customHeight="1" x14ac:dyDescent="0.2">
      <c r="A87" s="14"/>
      <c r="B87" s="75"/>
      <c r="C87" s="73" t="s">
        <v>2568</v>
      </c>
      <c r="D87" s="78" t="s">
        <v>126</v>
      </c>
      <c r="E87" s="13">
        <v>44539</v>
      </c>
      <c r="F87" s="76" t="s">
        <v>411</v>
      </c>
      <c r="G87" s="13">
        <v>44542</v>
      </c>
      <c r="H87" s="77" t="s">
        <v>2482</v>
      </c>
      <c r="I87" s="16">
        <v>54</v>
      </c>
      <c r="J87" s="16">
        <v>48</v>
      </c>
      <c r="K87" s="16">
        <v>21</v>
      </c>
      <c r="L87" s="16">
        <v>10</v>
      </c>
      <c r="M87" s="81">
        <v>13.608000000000001</v>
      </c>
      <c r="N87" s="96">
        <v>13.608000000000001</v>
      </c>
      <c r="O87" s="64">
        <v>2530</v>
      </c>
      <c r="P87" s="65">
        <f>Table2245789101123456789101112131415161718192021222324252627[[#This Row],[PEMBULATAN]]*O87</f>
        <v>34428.239999999998</v>
      </c>
    </row>
    <row r="88" spans="1:16" ht="24" customHeight="1" x14ac:dyDescent="0.2">
      <c r="A88" s="14"/>
      <c r="B88" s="75"/>
      <c r="C88" s="73" t="s">
        <v>2569</v>
      </c>
      <c r="D88" s="78" t="s">
        <v>126</v>
      </c>
      <c r="E88" s="13">
        <v>44539</v>
      </c>
      <c r="F88" s="76" t="s">
        <v>411</v>
      </c>
      <c r="G88" s="13">
        <v>44542</v>
      </c>
      <c r="H88" s="77" t="s">
        <v>2482</v>
      </c>
      <c r="I88" s="16">
        <v>37</v>
      </c>
      <c r="J88" s="16">
        <v>25</v>
      </c>
      <c r="K88" s="16">
        <v>16</v>
      </c>
      <c r="L88" s="16">
        <v>1</v>
      </c>
      <c r="M88" s="81">
        <v>3.7</v>
      </c>
      <c r="N88" s="96">
        <v>3.7</v>
      </c>
      <c r="O88" s="64">
        <v>2530</v>
      </c>
      <c r="P88" s="65">
        <f>Table2245789101123456789101112131415161718192021222324252627[[#This Row],[PEMBULATAN]]*O88</f>
        <v>9361</v>
      </c>
    </row>
    <row r="89" spans="1:16" ht="24" customHeight="1" x14ac:dyDescent="0.2">
      <c r="A89" s="14"/>
      <c r="B89" s="75"/>
      <c r="C89" s="73" t="s">
        <v>2570</v>
      </c>
      <c r="D89" s="78" t="s">
        <v>126</v>
      </c>
      <c r="E89" s="13">
        <v>44539</v>
      </c>
      <c r="F89" s="76" t="s">
        <v>411</v>
      </c>
      <c r="G89" s="13">
        <v>44542</v>
      </c>
      <c r="H89" s="77" t="s">
        <v>2482</v>
      </c>
      <c r="I89" s="16">
        <v>42</v>
      </c>
      <c r="J89" s="16">
        <v>28</v>
      </c>
      <c r="K89" s="16">
        <v>25</v>
      </c>
      <c r="L89" s="16">
        <v>2</v>
      </c>
      <c r="M89" s="81">
        <v>7.35</v>
      </c>
      <c r="N89" s="96">
        <v>8</v>
      </c>
      <c r="O89" s="64">
        <v>2530</v>
      </c>
      <c r="P89" s="65">
        <f>Table2245789101123456789101112131415161718192021222324252627[[#This Row],[PEMBULATAN]]*O89</f>
        <v>20240</v>
      </c>
    </row>
    <row r="90" spans="1:16" ht="24" customHeight="1" x14ac:dyDescent="0.2">
      <c r="A90" s="14"/>
      <c r="B90" s="75"/>
      <c r="C90" s="73" t="s">
        <v>2571</v>
      </c>
      <c r="D90" s="78" t="s">
        <v>126</v>
      </c>
      <c r="E90" s="13">
        <v>44539</v>
      </c>
      <c r="F90" s="76" t="s">
        <v>411</v>
      </c>
      <c r="G90" s="13">
        <v>44542</v>
      </c>
      <c r="H90" s="77" t="s">
        <v>2482</v>
      </c>
      <c r="I90" s="16">
        <v>50</v>
      </c>
      <c r="J90" s="16">
        <v>37</v>
      </c>
      <c r="K90" s="16">
        <v>37</v>
      </c>
      <c r="L90" s="16">
        <v>4</v>
      </c>
      <c r="M90" s="81">
        <v>17.112500000000001</v>
      </c>
      <c r="N90" s="96">
        <v>17.112500000000001</v>
      </c>
      <c r="O90" s="64">
        <v>2530</v>
      </c>
      <c r="P90" s="65">
        <f>Table2245789101123456789101112131415161718192021222324252627[[#This Row],[PEMBULATAN]]*O90</f>
        <v>43294.625</v>
      </c>
    </row>
    <row r="91" spans="1:16" ht="24" customHeight="1" x14ac:dyDescent="0.2">
      <c r="A91" s="14"/>
      <c r="B91" s="75"/>
      <c r="C91" s="73" t="s">
        <v>2572</v>
      </c>
      <c r="D91" s="78" t="s">
        <v>126</v>
      </c>
      <c r="E91" s="13">
        <v>44539</v>
      </c>
      <c r="F91" s="76" t="s">
        <v>411</v>
      </c>
      <c r="G91" s="13">
        <v>44542</v>
      </c>
      <c r="H91" s="77" t="s">
        <v>2482</v>
      </c>
      <c r="I91" s="16">
        <v>55</v>
      </c>
      <c r="J91" s="16">
        <v>33</v>
      </c>
      <c r="K91" s="16">
        <v>27</v>
      </c>
      <c r="L91" s="16">
        <v>5</v>
      </c>
      <c r="M91" s="81">
        <v>12.251250000000001</v>
      </c>
      <c r="N91" s="96">
        <v>12.251250000000001</v>
      </c>
      <c r="O91" s="64">
        <v>2530</v>
      </c>
      <c r="P91" s="65">
        <f>Table2245789101123456789101112131415161718192021222324252627[[#This Row],[PEMBULATAN]]*O91</f>
        <v>30995.662500000002</v>
      </c>
    </row>
    <row r="92" spans="1:16" ht="24" customHeight="1" x14ac:dyDescent="0.2">
      <c r="A92" s="14"/>
      <c r="B92" s="75"/>
      <c r="C92" s="73" t="s">
        <v>2573</v>
      </c>
      <c r="D92" s="78" t="s">
        <v>126</v>
      </c>
      <c r="E92" s="13">
        <v>44539</v>
      </c>
      <c r="F92" s="76" t="s">
        <v>411</v>
      </c>
      <c r="G92" s="13">
        <v>44542</v>
      </c>
      <c r="H92" s="77" t="s">
        <v>2482</v>
      </c>
      <c r="I92" s="16">
        <v>44</v>
      </c>
      <c r="J92" s="16">
        <v>41</v>
      </c>
      <c r="K92" s="16">
        <v>25</v>
      </c>
      <c r="L92" s="16">
        <v>4</v>
      </c>
      <c r="M92" s="81">
        <v>11.275</v>
      </c>
      <c r="N92" s="96">
        <v>11.275</v>
      </c>
      <c r="O92" s="64">
        <v>2530</v>
      </c>
      <c r="P92" s="65">
        <f>Table2245789101123456789101112131415161718192021222324252627[[#This Row],[PEMBULATAN]]*O92</f>
        <v>28525.75</v>
      </c>
    </row>
    <row r="93" spans="1:16" ht="24" customHeight="1" x14ac:dyDescent="0.2">
      <c r="A93" s="14"/>
      <c r="B93" s="75"/>
      <c r="C93" s="73" t="s">
        <v>2574</v>
      </c>
      <c r="D93" s="78" t="s">
        <v>126</v>
      </c>
      <c r="E93" s="13">
        <v>44539</v>
      </c>
      <c r="F93" s="76" t="s">
        <v>411</v>
      </c>
      <c r="G93" s="13">
        <v>44542</v>
      </c>
      <c r="H93" s="77" t="s">
        <v>2482</v>
      </c>
      <c r="I93" s="16">
        <v>90</v>
      </c>
      <c r="J93" s="16">
        <v>66</v>
      </c>
      <c r="K93" s="16">
        <v>17</v>
      </c>
      <c r="L93" s="16">
        <v>1</v>
      </c>
      <c r="M93" s="81">
        <v>25.245000000000001</v>
      </c>
      <c r="N93" s="96">
        <v>25.245000000000001</v>
      </c>
      <c r="O93" s="64">
        <v>2530</v>
      </c>
      <c r="P93" s="65">
        <f>Table2245789101123456789101112131415161718192021222324252627[[#This Row],[PEMBULATAN]]*O93</f>
        <v>63869.850000000006</v>
      </c>
    </row>
    <row r="94" spans="1:16" ht="24" customHeight="1" x14ac:dyDescent="0.2">
      <c r="A94" s="14"/>
      <c r="B94" s="75"/>
      <c r="C94" s="73" t="s">
        <v>2575</v>
      </c>
      <c r="D94" s="78" t="s">
        <v>126</v>
      </c>
      <c r="E94" s="13">
        <v>44539</v>
      </c>
      <c r="F94" s="76" t="s">
        <v>411</v>
      </c>
      <c r="G94" s="13">
        <v>44542</v>
      </c>
      <c r="H94" s="77" t="s">
        <v>2482</v>
      </c>
      <c r="I94" s="16">
        <v>62</v>
      </c>
      <c r="J94" s="16">
        <v>57</v>
      </c>
      <c r="K94" s="16">
        <v>32</v>
      </c>
      <c r="L94" s="16">
        <v>9</v>
      </c>
      <c r="M94" s="81">
        <v>28.271999999999998</v>
      </c>
      <c r="N94" s="96">
        <v>28.271999999999998</v>
      </c>
      <c r="O94" s="64">
        <v>2530</v>
      </c>
      <c r="P94" s="65">
        <f>Table2245789101123456789101112131415161718192021222324252627[[#This Row],[PEMBULATAN]]*O94</f>
        <v>71528.159999999989</v>
      </c>
    </row>
    <row r="95" spans="1:16" ht="24" customHeight="1" x14ac:dyDescent="0.2">
      <c r="A95" s="14"/>
      <c r="B95" s="75"/>
      <c r="C95" s="73" t="s">
        <v>2576</v>
      </c>
      <c r="D95" s="78" t="s">
        <v>126</v>
      </c>
      <c r="E95" s="13">
        <v>44539</v>
      </c>
      <c r="F95" s="76" t="s">
        <v>411</v>
      </c>
      <c r="G95" s="13">
        <v>44542</v>
      </c>
      <c r="H95" s="77" t="s">
        <v>2482</v>
      </c>
      <c r="I95" s="16">
        <v>100</v>
      </c>
      <c r="J95" s="16">
        <v>62</v>
      </c>
      <c r="K95" s="16">
        <v>27</v>
      </c>
      <c r="L95" s="16">
        <v>25</v>
      </c>
      <c r="M95" s="81">
        <v>41.85</v>
      </c>
      <c r="N95" s="96">
        <v>41.85</v>
      </c>
      <c r="O95" s="64">
        <v>2530</v>
      </c>
      <c r="P95" s="65">
        <f>Table2245789101123456789101112131415161718192021222324252627[[#This Row],[PEMBULATAN]]*O95</f>
        <v>105880.5</v>
      </c>
    </row>
    <row r="96" spans="1:16" ht="24" customHeight="1" x14ac:dyDescent="0.2">
      <c r="A96" s="14"/>
      <c r="B96" s="75"/>
      <c r="C96" s="73" t="s">
        <v>2577</v>
      </c>
      <c r="D96" s="78" t="s">
        <v>126</v>
      </c>
      <c r="E96" s="13">
        <v>44539</v>
      </c>
      <c r="F96" s="76" t="s">
        <v>411</v>
      </c>
      <c r="G96" s="13">
        <v>44542</v>
      </c>
      <c r="H96" s="77" t="s">
        <v>2482</v>
      </c>
      <c r="I96" s="16">
        <v>72</v>
      </c>
      <c r="J96" s="16">
        <v>56</v>
      </c>
      <c r="K96" s="16">
        <v>22</v>
      </c>
      <c r="L96" s="16">
        <v>7</v>
      </c>
      <c r="M96" s="81">
        <v>22.175999999999998</v>
      </c>
      <c r="N96" s="96">
        <v>22.175999999999998</v>
      </c>
      <c r="O96" s="64">
        <v>2530</v>
      </c>
      <c r="P96" s="65">
        <f>Table2245789101123456789101112131415161718192021222324252627[[#This Row],[PEMBULATAN]]*O96</f>
        <v>56105.279999999999</v>
      </c>
    </row>
    <row r="97" spans="1:16" ht="24" customHeight="1" x14ac:dyDescent="0.2">
      <c r="A97" s="14"/>
      <c r="B97" s="75"/>
      <c r="C97" s="73" t="s">
        <v>2578</v>
      </c>
      <c r="D97" s="78" t="s">
        <v>126</v>
      </c>
      <c r="E97" s="13">
        <v>44539</v>
      </c>
      <c r="F97" s="76" t="s">
        <v>411</v>
      </c>
      <c r="G97" s="13">
        <v>44542</v>
      </c>
      <c r="H97" s="77" t="s">
        <v>2482</v>
      </c>
      <c r="I97" s="16">
        <v>70</v>
      </c>
      <c r="J97" s="16">
        <v>67</v>
      </c>
      <c r="K97" s="16">
        <v>11</v>
      </c>
      <c r="L97" s="16">
        <v>7</v>
      </c>
      <c r="M97" s="81">
        <v>12.897500000000001</v>
      </c>
      <c r="N97" s="96">
        <v>12.897500000000001</v>
      </c>
      <c r="O97" s="64">
        <v>2530</v>
      </c>
      <c r="P97" s="65">
        <f>Table2245789101123456789101112131415161718192021222324252627[[#This Row],[PEMBULATAN]]*O97</f>
        <v>32630.675000000003</v>
      </c>
    </row>
    <row r="98" spans="1:16" ht="24" customHeight="1" x14ac:dyDescent="0.2">
      <c r="A98" s="14"/>
      <c r="B98" s="75"/>
      <c r="C98" s="73" t="s">
        <v>2579</v>
      </c>
      <c r="D98" s="78" t="s">
        <v>126</v>
      </c>
      <c r="E98" s="13">
        <v>44539</v>
      </c>
      <c r="F98" s="76" t="s">
        <v>411</v>
      </c>
      <c r="G98" s="13">
        <v>44542</v>
      </c>
      <c r="H98" s="77" t="s">
        <v>2482</v>
      </c>
      <c r="I98" s="16">
        <v>96</v>
      </c>
      <c r="J98" s="16">
        <v>65</v>
      </c>
      <c r="K98" s="16">
        <v>25</v>
      </c>
      <c r="L98" s="16">
        <v>22</v>
      </c>
      <c r="M98" s="81">
        <v>39</v>
      </c>
      <c r="N98" s="96">
        <v>39</v>
      </c>
      <c r="O98" s="64">
        <v>2530</v>
      </c>
      <c r="P98" s="65">
        <f>Table2245789101123456789101112131415161718192021222324252627[[#This Row],[PEMBULATAN]]*O98</f>
        <v>98670</v>
      </c>
    </row>
    <row r="99" spans="1:16" ht="24" customHeight="1" x14ac:dyDescent="0.2">
      <c r="A99" s="14"/>
      <c r="B99" s="75"/>
      <c r="C99" s="73" t="s">
        <v>2580</v>
      </c>
      <c r="D99" s="78" t="s">
        <v>126</v>
      </c>
      <c r="E99" s="13">
        <v>44539</v>
      </c>
      <c r="F99" s="76" t="s">
        <v>411</v>
      </c>
      <c r="G99" s="13">
        <v>44542</v>
      </c>
      <c r="H99" s="77" t="s">
        <v>2482</v>
      </c>
      <c r="I99" s="16">
        <v>97</v>
      </c>
      <c r="J99" s="16">
        <v>65</v>
      </c>
      <c r="K99" s="16">
        <v>38</v>
      </c>
      <c r="L99" s="16">
        <v>23</v>
      </c>
      <c r="M99" s="81">
        <v>59.897500000000001</v>
      </c>
      <c r="N99" s="96">
        <v>59.897500000000001</v>
      </c>
      <c r="O99" s="64">
        <v>2530</v>
      </c>
      <c r="P99" s="65">
        <f>Table2245789101123456789101112131415161718192021222324252627[[#This Row],[PEMBULATAN]]*O99</f>
        <v>151540.67499999999</v>
      </c>
    </row>
    <row r="100" spans="1:16" ht="24" customHeight="1" x14ac:dyDescent="0.2">
      <c r="A100" s="14"/>
      <c r="B100" s="75"/>
      <c r="C100" s="73" t="s">
        <v>2581</v>
      </c>
      <c r="D100" s="78" t="s">
        <v>126</v>
      </c>
      <c r="E100" s="13">
        <v>44539</v>
      </c>
      <c r="F100" s="76" t="s">
        <v>411</v>
      </c>
      <c r="G100" s="13">
        <v>44542</v>
      </c>
      <c r="H100" s="77" t="s">
        <v>2482</v>
      </c>
      <c r="I100" s="16">
        <v>60</v>
      </c>
      <c r="J100" s="16">
        <v>42</v>
      </c>
      <c r="K100" s="16">
        <v>15</v>
      </c>
      <c r="L100" s="16">
        <v>6</v>
      </c>
      <c r="M100" s="81">
        <v>9.4499999999999993</v>
      </c>
      <c r="N100" s="96">
        <v>10</v>
      </c>
      <c r="O100" s="64">
        <v>2530</v>
      </c>
      <c r="P100" s="65">
        <f>Table2245789101123456789101112131415161718192021222324252627[[#This Row],[PEMBULATAN]]*O100</f>
        <v>25300</v>
      </c>
    </row>
    <row r="101" spans="1:16" ht="24" customHeight="1" x14ac:dyDescent="0.2">
      <c r="A101" s="14"/>
      <c r="B101" s="75"/>
      <c r="C101" s="73" t="s">
        <v>2582</v>
      </c>
      <c r="D101" s="78" t="s">
        <v>126</v>
      </c>
      <c r="E101" s="13">
        <v>44539</v>
      </c>
      <c r="F101" s="76" t="s">
        <v>411</v>
      </c>
      <c r="G101" s="13">
        <v>44542</v>
      </c>
      <c r="H101" s="77" t="s">
        <v>2482</v>
      </c>
      <c r="I101" s="16">
        <v>66</v>
      </c>
      <c r="J101" s="16">
        <v>46</v>
      </c>
      <c r="K101" s="16">
        <v>12</v>
      </c>
      <c r="L101" s="16">
        <v>4</v>
      </c>
      <c r="M101" s="81">
        <v>9.1080000000000005</v>
      </c>
      <c r="N101" s="96">
        <v>9.1080000000000005</v>
      </c>
      <c r="O101" s="64">
        <v>2530</v>
      </c>
      <c r="P101" s="65">
        <f>Table2245789101123456789101112131415161718192021222324252627[[#This Row],[PEMBULATAN]]*O101</f>
        <v>23043.24</v>
      </c>
    </row>
    <row r="102" spans="1:16" ht="24" customHeight="1" x14ac:dyDescent="0.2">
      <c r="A102" s="14"/>
      <c r="B102" s="75"/>
      <c r="C102" s="73" t="s">
        <v>2583</v>
      </c>
      <c r="D102" s="78" t="s">
        <v>126</v>
      </c>
      <c r="E102" s="13">
        <v>44539</v>
      </c>
      <c r="F102" s="76" t="s">
        <v>411</v>
      </c>
      <c r="G102" s="13">
        <v>44542</v>
      </c>
      <c r="H102" s="77" t="s">
        <v>2482</v>
      </c>
      <c r="I102" s="16">
        <v>74</v>
      </c>
      <c r="J102" s="16">
        <v>64</v>
      </c>
      <c r="K102" s="16">
        <v>24</v>
      </c>
      <c r="L102" s="16">
        <v>9</v>
      </c>
      <c r="M102" s="81">
        <v>28.416</v>
      </c>
      <c r="N102" s="96">
        <v>29</v>
      </c>
      <c r="O102" s="64">
        <v>2530</v>
      </c>
      <c r="P102" s="65">
        <f>Table2245789101123456789101112131415161718192021222324252627[[#This Row],[PEMBULATAN]]*O102</f>
        <v>73370</v>
      </c>
    </row>
    <row r="103" spans="1:16" ht="24" customHeight="1" x14ac:dyDescent="0.2">
      <c r="A103" s="14"/>
      <c r="B103" s="75"/>
      <c r="C103" s="73" t="s">
        <v>2584</v>
      </c>
      <c r="D103" s="78" t="s">
        <v>126</v>
      </c>
      <c r="E103" s="13">
        <v>44539</v>
      </c>
      <c r="F103" s="76" t="s">
        <v>411</v>
      </c>
      <c r="G103" s="13">
        <v>44542</v>
      </c>
      <c r="H103" s="77" t="s">
        <v>2482</v>
      </c>
      <c r="I103" s="16">
        <v>77</v>
      </c>
      <c r="J103" s="16">
        <v>62</v>
      </c>
      <c r="K103" s="16">
        <v>27</v>
      </c>
      <c r="L103" s="16">
        <v>15</v>
      </c>
      <c r="M103" s="81">
        <v>32.224499999999999</v>
      </c>
      <c r="N103" s="96">
        <v>32.224499999999999</v>
      </c>
      <c r="O103" s="64">
        <v>2530</v>
      </c>
      <c r="P103" s="65">
        <f>Table2245789101123456789101112131415161718192021222324252627[[#This Row],[PEMBULATAN]]*O103</f>
        <v>81527.985000000001</v>
      </c>
    </row>
    <row r="104" spans="1:16" ht="24" customHeight="1" x14ac:dyDescent="0.2">
      <c r="A104" s="14"/>
      <c r="B104" s="75"/>
      <c r="C104" s="73" t="s">
        <v>2585</v>
      </c>
      <c r="D104" s="78" t="s">
        <v>126</v>
      </c>
      <c r="E104" s="13">
        <v>44539</v>
      </c>
      <c r="F104" s="76" t="s">
        <v>411</v>
      </c>
      <c r="G104" s="13">
        <v>44542</v>
      </c>
      <c r="H104" s="77" t="s">
        <v>2482</v>
      </c>
      <c r="I104" s="16">
        <v>103</v>
      </c>
      <c r="J104" s="16">
        <v>52</v>
      </c>
      <c r="K104" s="16">
        <v>36</v>
      </c>
      <c r="L104" s="16">
        <v>34</v>
      </c>
      <c r="M104" s="81">
        <v>48.204000000000001</v>
      </c>
      <c r="N104" s="96">
        <v>48.204000000000001</v>
      </c>
      <c r="O104" s="64">
        <v>2530</v>
      </c>
      <c r="P104" s="65">
        <f>Table2245789101123456789101112131415161718192021222324252627[[#This Row],[PEMBULATAN]]*O104</f>
        <v>121956.12</v>
      </c>
    </row>
    <row r="105" spans="1:16" ht="24" customHeight="1" x14ac:dyDescent="0.2">
      <c r="A105" s="14"/>
      <c r="B105" s="75"/>
      <c r="C105" s="73" t="s">
        <v>2586</v>
      </c>
      <c r="D105" s="78" t="s">
        <v>126</v>
      </c>
      <c r="E105" s="13">
        <v>44539</v>
      </c>
      <c r="F105" s="76" t="s">
        <v>411</v>
      </c>
      <c r="G105" s="13">
        <v>44542</v>
      </c>
      <c r="H105" s="77" t="s">
        <v>2482</v>
      </c>
      <c r="I105" s="16">
        <v>94</v>
      </c>
      <c r="J105" s="16">
        <v>43</v>
      </c>
      <c r="K105" s="16">
        <v>28</v>
      </c>
      <c r="L105" s="16">
        <v>6</v>
      </c>
      <c r="M105" s="81">
        <v>28.294</v>
      </c>
      <c r="N105" s="96">
        <v>28.294</v>
      </c>
      <c r="O105" s="64">
        <v>2530</v>
      </c>
      <c r="P105" s="65">
        <f>Table2245789101123456789101112131415161718192021222324252627[[#This Row],[PEMBULATAN]]*O105</f>
        <v>71583.820000000007</v>
      </c>
    </row>
    <row r="106" spans="1:16" ht="24" customHeight="1" x14ac:dyDescent="0.2">
      <c r="A106" s="14"/>
      <c r="B106" s="75"/>
      <c r="C106" s="73" t="s">
        <v>2587</v>
      </c>
      <c r="D106" s="78" t="s">
        <v>126</v>
      </c>
      <c r="E106" s="13">
        <v>44539</v>
      </c>
      <c r="F106" s="76" t="s">
        <v>411</v>
      </c>
      <c r="G106" s="13">
        <v>44542</v>
      </c>
      <c r="H106" s="77" t="s">
        <v>2482</v>
      </c>
      <c r="I106" s="16">
        <v>57</v>
      </c>
      <c r="J106" s="16">
        <v>60</v>
      </c>
      <c r="K106" s="16">
        <v>48</v>
      </c>
      <c r="L106" s="16">
        <v>8</v>
      </c>
      <c r="M106" s="81">
        <v>41.04</v>
      </c>
      <c r="N106" s="96">
        <v>41.04</v>
      </c>
      <c r="O106" s="64">
        <v>2530</v>
      </c>
      <c r="P106" s="65">
        <f>Table2245789101123456789101112131415161718192021222324252627[[#This Row],[PEMBULATAN]]*O106</f>
        <v>103831.2</v>
      </c>
    </row>
    <row r="107" spans="1:16" ht="24" customHeight="1" x14ac:dyDescent="0.2">
      <c r="A107" s="14"/>
      <c r="B107" s="75"/>
      <c r="C107" s="73" t="s">
        <v>2588</v>
      </c>
      <c r="D107" s="78" t="s">
        <v>126</v>
      </c>
      <c r="E107" s="13">
        <v>44539</v>
      </c>
      <c r="F107" s="76" t="s">
        <v>411</v>
      </c>
      <c r="G107" s="13">
        <v>44542</v>
      </c>
      <c r="H107" s="77" t="s">
        <v>2482</v>
      </c>
      <c r="I107" s="16">
        <v>63</v>
      </c>
      <c r="J107" s="16">
        <v>43</v>
      </c>
      <c r="K107" s="16">
        <v>22</v>
      </c>
      <c r="L107" s="16">
        <v>9</v>
      </c>
      <c r="M107" s="81">
        <v>14.8995</v>
      </c>
      <c r="N107" s="96">
        <v>14.8995</v>
      </c>
      <c r="O107" s="64">
        <v>2530</v>
      </c>
      <c r="P107" s="65">
        <f>Table2245789101123456789101112131415161718192021222324252627[[#This Row],[PEMBULATAN]]*O107</f>
        <v>37695.735000000001</v>
      </c>
    </row>
    <row r="108" spans="1:16" ht="24" customHeight="1" x14ac:dyDescent="0.2">
      <c r="A108" s="14"/>
      <c r="B108" s="75"/>
      <c r="C108" s="73" t="s">
        <v>2589</v>
      </c>
      <c r="D108" s="78" t="s">
        <v>126</v>
      </c>
      <c r="E108" s="13">
        <v>44539</v>
      </c>
      <c r="F108" s="76" t="s">
        <v>411</v>
      </c>
      <c r="G108" s="13">
        <v>44542</v>
      </c>
      <c r="H108" s="77" t="s">
        <v>2482</v>
      </c>
      <c r="I108" s="16">
        <v>102</v>
      </c>
      <c r="J108" s="16">
        <v>45</v>
      </c>
      <c r="K108" s="16">
        <v>42</v>
      </c>
      <c r="L108" s="16">
        <v>15</v>
      </c>
      <c r="M108" s="81">
        <v>48.195</v>
      </c>
      <c r="N108" s="96">
        <v>48.195</v>
      </c>
      <c r="O108" s="64">
        <v>2530</v>
      </c>
      <c r="P108" s="65">
        <f>Table2245789101123456789101112131415161718192021222324252627[[#This Row],[PEMBULATAN]]*O108</f>
        <v>121933.35</v>
      </c>
    </row>
    <row r="109" spans="1:16" ht="24" customHeight="1" x14ac:dyDescent="0.2">
      <c r="A109" s="14"/>
      <c r="B109" s="75"/>
      <c r="C109" s="73" t="s">
        <v>2590</v>
      </c>
      <c r="D109" s="78" t="s">
        <v>126</v>
      </c>
      <c r="E109" s="13">
        <v>44539</v>
      </c>
      <c r="F109" s="76" t="s">
        <v>411</v>
      </c>
      <c r="G109" s="13">
        <v>44542</v>
      </c>
      <c r="H109" s="77" t="s">
        <v>2482</v>
      </c>
      <c r="I109" s="16">
        <v>64</v>
      </c>
      <c r="J109" s="16">
        <v>38</v>
      </c>
      <c r="K109" s="16">
        <v>22</v>
      </c>
      <c r="L109" s="16">
        <v>5</v>
      </c>
      <c r="M109" s="81">
        <v>13.375999999999999</v>
      </c>
      <c r="N109" s="96">
        <v>14</v>
      </c>
      <c r="O109" s="64">
        <v>2530</v>
      </c>
      <c r="P109" s="65">
        <f>Table2245789101123456789101112131415161718192021222324252627[[#This Row],[PEMBULATAN]]*O109</f>
        <v>35420</v>
      </c>
    </row>
    <row r="110" spans="1:16" ht="24" customHeight="1" x14ac:dyDescent="0.2">
      <c r="A110" s="14"/>
      <c r="B110" s="75"/>
      <c r="C110" s="73" t="s">
        <v>2591</v>
      </c>
      <c r="D110" s="78" t="s">
        <v>126</v>
      </c>
      <c r="E110" s="13">
        <v>44539</v>
      </c>
      <c r="F110" s="76" t="s">
        <v>411</v>
      </c>
      <c r="G110" s="13">
        <v>44542</v>
      </c>
      <c r="H110" s="77" t="s">
        <v>2482</v>
      </c>
      <c r="I110" s="16">
        <v>72</v>
      </c>
      <c r="J110" s="16">
        <v>57</v>
      </c>
      <c r="K110" s="16">
        <v>24</v>
      </c>
      <c r="L110" s="16">
        <v>7</v>
      </c>
      <c r="M110" s="81">
        <v>24.623999999999999</v>
      </c>
      <c r="N110" s="96">
        <v>24.623999999999999</v>
      </c>
      <c r="O110" s="64">
        <v>2530</v>
      </c>
      <c r="P110" s="65">
        <f>Table2245789101123456789101112131415161718192021222324252627[[#This Row],[PEMBULATAN]]*O110</f>
        <v>62298.719999999994</v>
      </c>
    </row>
    <row r="111" spans="1:16" ht="24" customHeight="1" x14ac:dyDescent="0.2">
      <c r="A111" s="14"/>
      <c r="B111" s="75"/>
      <c r="C111" s="73" t="s">
        <v>2592</v>
      </c>
      <c r="D111" s="78" t="s">
        <v>126</v>
      </c>
      <c r="E111" s="13">
        <v>44539</v>
      </c>
      <c r="F111" s="76" t="s">
        <v>411</v>
      </c>
      <c r="G111" s="13">
        <v>44542</v>
      </c>
      <c r="H111" s="77" t="s">
        <v>2482</v>
      </c>
      <c r="I111" s="16">
        <v>73</v>
      </c>
      <c r="J111" s="16">
        <v>56</v>
      </c>
      <c r="K111" s="16">
        <v>18</v>
      </c>
      <c r="L111" s="16">
        <v>9</v>
      </c>
      <c r="M111" s="81">
        <v>18.396000000000001</v>
      </c>
      <c r="N111" s="96">
        <v>19</v>
      </c>
      <c r="O111" s="64">
        <v>2530</v>
      </c>
      <c r="P111" s="65">
        <f>Table2245789101123456789101112131415161718192021222324252627[[#This Row],[PEMBULATAN]]*O111</f>
        <v>48070</v>
      </c>
    </row>
    <row r="112" spans="1:16" ht="24" customHeight="1" x14ac:dyDescent="0.2">
      <c r="A112" s="14"/>
      <c r="B112" s="75"/>
      <c r="C112" s="73" t="s">
        <v>2593</v>
      </c>
      <c r="D112" s="78" t="s">
        <v>126</v>
      </c>
      <c r="E112" s="13">
        <v>44539</v>
      </c>
      <c r="F112" s="76" t="s">
        <v>411</v>
      </c>
      <c r="G112" s="13">
        <v>44542</v>
      </c>
      <c r="H112" s="77" t="s">
        <v>2482</v>
      </c>
      <c r="I112" s="16">
        <v>84</v>
      </c>
      <c r="J112" s="16">
        <v>44</v>
      </c>
      <c r="K112" s="16">
        <v>38</v>
      </c>
      <c r="L112" s="16">
        <v>10</v>
      </c>
      <c r="M112" s="81">
        <v>35.112000000000002</v>
      </c>
      <c r="N112" s="96">
        <v>35.112000000000002</v>
      </c>
      <c r="O112" s="64">
        <v>2530</v>
      </c>
      <c r="P112" s="65">
        <f>Table2245789101123456789101112131415161718192021222324252627[[#This Row],[PEMBULATAN]]*O112</f>
        <v>88833.36</v>
      </c>
    </row>
    <row r="113" spans="1:16" ht="24" customHeight="1" x14ac:dyDescent="0.2">
      <c r="A113" s="14"/>
      <c r="B113" s="75"/>
      <c r="C113" s="73" t="s">
        <v>2594</v>
      </c>
      <c r="D113" s="78" t="s">
        <v>126</v>
      </c>
      <c r="E113" s="13">
        <v>44539</v>
      </c>
      <c r="F113" s="76" t="s">
        <v>411</v>
      </c>
      <c r="G113" s="13">
        <v>44542</v>
      </c>
      <c r="H113" s="77" t="s">
        <v>2482</v>
      </c>
      <c r="I113" s="16">
        <v>79</v>
      </c>
      <c r="J113" s="16">
        <v>55</v>
      </c>
      <c r="K113" s="16">
        <v>25</v>
      </c>
      <c r="L113" s="16">
        <v>10</v>
      </c>
      <c r="M113" s="81">
        <v>27.15625</v>
      </c>
      <c r="N113" s="96">
        <v>27.15625</v>
      </c>
      <c r="O113" s="64">
        <v>2530</v>
      </c>
      <c r="P113" s="65">
        <f>Table2245789101123456789101112131415161718192021222324252627[[#This Row],[PEMBULATAN]]*O113</f>
        <v>68705.3125</v>
      </c>
    </row>
    <row r="114" spans="1:16" ht="24" customHeight="1" x14ac:dyDescent="0.2">
      <c r="A114" s="14"/>
      <c r="B114" s="75"/>
      <c r="C114" s="73" t="s">
        <v>2595</v>
      </c>
      <c r="D114" s="78" t="s">
        <v>126</v>
      </c>
      <c r="E114" s="13">
        <v>44539</v>
      </c>
      <c r="F114" s="76" t="s">
        <v>411</v>
      </c>
      <c r="G114" s="13">
        <v>44542</v>
      </c>
      <c r="H114" s="77" t="s">
        <v>2482</v>
      </c>
      <c r="I114" s="16">
        <v>102</v>
      </c>
      <c r="J114" s="16">
        <v>55</v>
      </c>
      <c r="K114" s="16">
        <v>34</v>
      </c>
      <c r="L114" s="16">
        <v>38</v>
      </c>
      <c r="M114" s="81">
        <v>47.685000000000002</v>
      </c>
      <c r="N114" s="96">
        <v>47.685000000000002</v>
      </c>
      <c r="O114" s="64">
        <v>2530</v>
      </c>
      <c r="P114" s="65">
        <f>Table2245789101123456789101112131415161718192021222324252627[[#This Row],[PEMBULATAN]]*O114</f>
        <v>120643.05</v>
      </c>
    </row>
    <row r="115" spans="1:16" ht="24" customHeight="1" x14ac:dyDescent="0.2">
      <c r="A115" s="14"/>
      <c r="B115" s="75"/>
      <c r="C115" s="73" t="s">
        <v>2596</v>
      </c>
      <c r="D115" s="78" t="s">
        <v>126</v>
      </c>
      <c r="E115" s="13">
        <v>44539</v>
      </c>
      <c r="F115" s="76" t="s">
        <v>411</v>
      </c>
      <c r="G115" s="13">
        <v>44542</v>
      </c>
      <c r="H115" s="77" t="s">
        <v>2482</v>
      </c>
      <c r="I115" s="16">
        <v>62</v>
      </c>
      <c r="J115" s="16">
        <v>44</v>
      </c>
      <c r="K115" s="16">
        <v>17</v>
      </c>
      <c r="L115" s="16">
        <v>5</v>
      </c>
      <c r="M115" s="81">
        <v>11.593999999999999</v>
      </c>
      <c r="N115" s="96">
        <v>11.593999999999999</v>
      </c>
      <c r="O115" s="64">
        <v>2530</v>
      </c>
      <c r="P115" s="65">
        <f>Table2245789101123456789101112131415161718192021222324252627[[#This Row],[PEMBULATAN]]*O115</f>
        <v>29332.82</v>
      </c>
    </row>
    <row r="116" spans="1:16" ht="24" customHeight="1" x14ac:dyDescent="0.2">
      <c r="A116" s="14"/>
      <c r="B116" s="75"/>
      <c r="C116" s="73" t="s">
        <v>2597</v>
      </c>
      <c r="D116" s="78" t="s">
        <v>126</v>
      </c>
      <c r="E116" s="13">
        <v>44539</v>
      </c>
      <c r="F116" s="76" t="s">
        <v>411</v>
      </c>
      <c r="G116" s="13">
        <v>44542</v>
      </c>
      <c r="H116" s="77" t="s">
        <v>2482</v>
      </c>
      <c r="I116" s="16">
        <v>74</v>
      </c>
      <c r="J116" s="16">
        <v>54</v>
      </c>
      <c r="K116" s="16">
        <v>14</v>
      </c>
      <c r="L116" s="16">
        <v>6</v>
      </c>
      <c r="M116" s="81">
        <v>13.986000000000001</v>
      </c>
      <c r="N116" s="96">
        <v>13.986000000000001</v>
      </c>
      <c r="O116" s="64">
        <v>2530</v>
      </c>
      <c r="P116" s="65">
        <f>Table2245789101123456789101112131415161718192021222324252627[[#This Row],[PEMBULATAN]]*O116</f>
        <v>35384.58</v>
      </c>
    </row>
    <row r="117" spans="1:16" ht="24" customHeight="1" x14ac:dyDescent="0.2">
      <c r="A117" s="14"/>
      <c r="B117" s="75"/>
      <c r="C117" s="73" t="s">
        <v>2598</v>
      </c>
      <c r="D117" s="78" t="s">
        <v>126</v>
      </c>
      <c r="E117" s="13">
        <v>44539</v>
      </c>
      <c r="F117" s="76" t="s">
        <v>411</v>
      </c>
      <c r="G117" s="13">
        <v>44542</v>
      </c>
      <c r="H117" s="77" t="s">
        <v>2482</v>
      </c>
      <c r="I117" s="16">
        <v>87</v>
      </c>
      <c r="J117" s="16">
        <v>57</v>
      </c>
      <c r="K117" s="16">
        <v>27</v>
      </c>
      <c r="L117" s="16">
        <v>11</v>
      </c>
      <c r="M117" s="81">
        <v>33.47325</v>
      </c>
      <c r="N117" s="96">
        <v>34</v>
      </c>
      <c r="O117" s="64">
        <v>2530</v>
      </c>
      <c r="P117" s="65">
        <f>Table2245789101123456789101112131415161718192021222324252627[[#This Row],[PEMBULATAN]]*O117</f>
        <v>86020</v>
      </c>
    </row>
    <row r="118" spans="1:16" ht="24" customHeight="1" x14ac:dyDescent="0.2">
      <c r="A118" s="14"/>
      <c r="B118" s="75"/>
      <c r="C118" s="73" t="s">
        <v>2599</v>
      </c>
      <c r="D118" s="78" t="s">
        <v>126</v>
      </c>
      <c r="E118" s="13">
        <v>44539</v>
      </c>
      <c r="F118" s="76" t="s">
        <v>411</v>
      </c>
      <c r="G118" s="13">
        <v>44542</v>
      </c>
      <c r="H118" s="77" t="s">
        <v>2482</v>
      </c>
      <c r="I118" s="16">
        <v>70</v>
      </c>
      <c r="J118" s="16">
        <v>57</v>
      </c>
      <c r="K118" s="16">
        <v>27</v>
      </c>
      <c r="L118" s="16">
        <v>7</v>
      </c>
      <c r="M118" s="81">
        <v>26.932500000000001</v>
      </c>
      <c r="N118" s="96">
        <v>26.932500000000001</v>
      </c>
      <c r="O118" s="64">
        <v>2530</v>
      </c>
      <c r="P118" s="65">
        <f>Table2245789101123456789101112131415161718192021222324252627[[#This Row],[PEMBULATAN]]*O118</f>
        <v>68139.225000000006</v>
      </c>
    </row>
    <row r="119" spans="1:16" ht="24" customHeight="1" x14ac:dyDescent="0.2">
      <c r="A119" s="14"/>
      <c r="B119" s="75"/>
      <c r="C119" s="73" t="s">
        <v>2600</v>
      </c>
      <c r="D119" s="78" t="s">
        <v>126</v>
      </c>
      <c r="E119" s="13">
        <v>44539</v>
      </c>
      <c r="F119" s="76" t="s">
        <v>411</v>
      </c>
      <c r="G119" s="13">
        <v>44542</v>
      </c>
      <c r="H119" s="77" t="s">
        <v>2482</v>
      </c>
      <c r="I119" s="16">
        <v>73</v>
      </c>
      <c r="J119" s="16">
        <v>64</v>
      </c>
      <c r="K119" s="16">
        <v>14</v>
      </c>
      <c r="L119" s="16">
        <v>11</v>
      </c>
      <c r="M119" s="81">
        <v>16.352</v>
      </c>
      <c r="N119" s="96">
        <v>17</v>
      </c>
      <c r="O119" s="64">
        <v>2530</v>
      </c>
      <c r="P119" s="65">
        <f>Table2245789101123456789101112131415161718192021222324252627[[#This Row],[PEMBULATAN]]*O119</f>
        <v>43010</v>
      </c>
    </row>
    <row r="120" spans="1:16" ht="24" customHeight="1" x14ac:dyDescent="0.2">
      <c r="A120" s="14"/>
      <c r="B120" s="75"/>
      <c r="C120" s="73" t="s">
        <v>2601</v>
      </c>
      <c r="D120" s="78" t="s">
        <v>126</v>
      </c>
      <c r="E120" s="13">
        <v>44539</v>
      </c>
      <c r="F120" s="76" t="s">
        <v>411</v>
      </c>
      <c r="G120" s="13">
        <v>44542</v>
      </c>
      <c r="H120" s="77" t="s">
        <v>2482</v>
      </c>
      <c r="I120" s="16">
        <v>77</v>
      </c>
      <c r="J120" s="16">
        <v>57</v>
      </c>
      <c r="K120" s="16">
        <v>26</v>
      </c>
      <c r="L120" s="16">
        <v>10</v>
      </c>
      <c r="M120" s="81">
        <v>28.528500000000001</v>
      </c>
      <c r="N120" s="96">
        <v>28.528500000000001</v>
      </c>
      <c r="O120" s="64">
        <v>2530</v>
      </c>
      <c r="P120" s="65">
        <f>Table2245789101123456789101112131415161718192021222324252627[[#This Row],[PEMBULATAN]]*O120</f>
        <v>72177.104999999996</v>
      </c>
    </row>
    <row r="121" spans="1:16" ht="24" customHeight="1" x14ac:dyDescent="0.2">
      <c r="A121" s="14"/>
      <c r="B121" s="75"/>
      <c r="C121" s="73" t="s">
        <v>2602</v>
      </c>
      <c r="D121" s="78" t="s">
        <v>126</v>
      </c>
      <c r="E121" s="13">
        <v>44539</v>
      </c>
      <c r="F121" s="76" t="s">
        <v>411</v>
      </c>
      <c r="G121" s="13">
        <v>44542</v>
      </c>
      <c r="H121" s="77" t="s">
        <v>2482</v>
      </c>
      <c r="I121" s="16">
        <v>46</v>
      </c>
      <c r="J121" s="16">
        <v>48</v>
      </c>
      <c r="K121" s="16">
        <v>22</v>
      </c>
      <c r="L121" s="16">
        <v>3</v>
      </c>
      <c r="M121" s="81">
        <v>12.144</v>
      </c>
      <c r="N121" s="96">
        <v>12.144</v>
      </c>
      <c r="O121" s="64">
        <v>2530</v>
      </c>
      <c r="P121" s="65">
        <f>Table2245789101123456789101112131415161718192021222324252627[[#This Row],[PEMBULATAN]]*O121</f>
        <v>30724.32</v>
      </c>
    </row>
    <row r="122" spans="1:16" ht="24" customHeight="1" x14ac:dyDescent="0.2">
      <c r="A122" s="14"/>
      <c r="B122" s="75"/>
      <c r="C122" s="73" t="s">
        <v>2603</v>
      </c>
      <c r="D122" s="78" t="s">
        <v>126</v>
      </c>
      <c r="E122" s="13">
        <v>44539</v>
      </c>
      <c r="F122" s="76" t="s">
        <v>411</v>
      </c>
      <c r="G122" s="13">
        <v>44542</v>
      </c>
      <c r="H122" s="77" t="s">
        <v>2482</v>
      </c>
      <c r="I122" s="16">
        <v>34</v>
      </c>
      <c r="J122" s="16">
        <v>23</v>
      </c>
      <c r="K122" s="16">
        <v>12</v>
      </c>
      <c r="L122" s="16">
        <v>2</v>
      </c>
      <c r="M122" s="81">
        <v>2.3460000000000001</v>
      </c>
      <c r="N122" s="96">
        <v>3</v>
      </c>
      <c r="O122" s="64">
        <v>2530</v>
      </c>
      <c r="P122" s="65">
        <f>Table2245789101123456789101112131415161718192021222324252627[[#This Row],[PEMBULATAN]]*O122</f>
        <v>7590</v>
      </c>
    </row>
    <row r="123" spans="1:16" ht="24" customHeight="1" x14ac:dyDescent="0.2">
      <c r="A123" s="14"/>
      <c r="B123" s="75"/>
      <c r="C123" s="73" t="s">
        <v>2604</v>
      </c>
      <c r="D123" s="78" t="s">
        <v>126</v>
      </c>
      <c r="E123" s="13">
        <v>44539</v>
      </c>
      <c r="F123" s="76" t="s">
        <v>411</v>
      </c>
      <c r="G123" s="13">
        <v>44542</v>
      </c>
      <c r="H123" s="77" t="s">
        <v>2482</v>
      </c>
      <c r="I123" s="16">
        <v>58</v>
      </c>
      <c r="J123" s="16">
        <v>44</v>
      </c>
      <c r="K123" s="16">
        <v>13</v>
      </c>
      <c r="L123" s="16">
        <v>1</v>
      </c>
      <c r="M123" s="81">
        <v>8.2940000000000005</v>
      </c>
      <c r="N123" s="96">
        <v>8.2940000000000005</v>
      </c>
      <c r="O123" s="64">
        <v>2530</v>
      </c>
      <c r="P123" s="65">
        <f>Table2245789101123456789101112131415161718192021222324252627[[#This Row],[PEMBULATAN]]*O123</f>
        <v>20983.82</v>
      </c>
    </row>
    <row r="124" spans="1:16" ht="24" customHeight="1" x14ac:dyDescent="0.2">
      <c r="A124" s="14"/>
      <c r="B124" s="75"/>
      <c r="C124" s="73" t="s">
        <v>2605</v>
      </c>
      <c r="D124" s="78" t="s">
        <v>126</v>
      </c>
      <c r="E124" s="13">
        <v>44539</v>
      </c>
      <c r="F124" s="76" t="s">
        <v>411</v>
      </c>
      <c r="G124" s="13">
        <v>44542</v>
      </c>
      <c r="H124" s="77" t="s">
        <v>2482</v>
      </c>
      <c r="I124" s="16">
        <v>72</v>
      </c>
      <c r="J124" s="16">
        <v>54</v>
      </c>
      <c r="K124" s="16">
        <v>17</v>
      </c>
      <c r="L124" s="16">
        <v>7</v>
      </c>
      <c r="M124" s="81">
        <v>16.524000000000001</v>
      </c>
      <c r="N124" s="96">
        <v>16.524000000000001</v>
      </c>
      <c r="O124" s="64">
        <v>2530</v>
      </c>
      <c r="P124" s="65">
        <f>Table2245789101123456789101112131415161718192021222324252627[[#This Row],[PEMBULATAN]]*O124</f>
        <v>41805.72</v>
      </c>
    </row>
    <row r="125" spans="1:16" ht="24" customHeight="1" x14ac:dyDescent="0.2">
      <c r="A125" s="14"/>
      <c r="B125" s="75"/>
      <c r="C125" s="73" t="s">
        <v>2606</v>
      </c>
      <c r="D125" s="78" t="s">
        <v>126</v>
      </c>
      <c r="E125" s="13">
        <v>44539</v>
      </c>
      <c r="F125" s="76" t="s">
        <v>411</v>
      </c>
      <c r="G125" s="13">
        <v>44542</v>
      </c>
      <c r="H125" s="77" t="s">
        <v>2482</v>
      </c>
      <c r="I125" s="16">
        <v>62</v>
      </c>
      <c r="J125" s="16">
        <v>52</v>
      </c>
      <c r="K125" s="16">
        <v>27</v>
      </c>
      <c r="L125" s="16">
        <v>10</v>
      </c>
      <c r="M125" s="81">
        <v>21.762</v>
      </c>
      <c r="N125" s="96">
        <v>21.762</v>
      </c>
      <c r="O125" s="64">
        <v>2530</v>
      </c>
      <c r="P125" s="65">
        <f>Table2245789101123456789101112131415161718192021222324252627[[#This Row],[PEMBULATAN]]*O125</f>
        <v>55057.86</v>
      </c>
    </row>
    <row r="126" spans="1:16" ht="24" customHeight="1" x14ac:dyDescent="0.2">
      <c r="A126" s="14"/>
      <c r="B126" s="75"/>
      <c r="C126" s="73" t="s">
        <v>2607</v>
      </c>
      <c r="D126" s="78" t="s">
        <v>126</v>
      </c>
      <c r="E126" s="13">
        <v>44539</v>
      </c>
      <c r="F126" s="76" t="s">
        <v>411</v>
      </c>
      <c r="G126" s="13">
        <v>44542</v>
      </c>
      <c r="H126" s="77" t="s">
        <v>2482</v>
      </c>
      <c r="I126" s="16">
        <v>58</v>
      </c>
      <c r="J126" s="16">
        <v>54</v>
      </c>
      <c r="K126" s="16">
        <v>22</v>
      </c>
      <c r="L126" s="16">
        <v>5</v>
      </c>
      <c r="M126" s="81">
        <v>17.225999999999999</v>
      </c>
      <c r="N126" s="96">
        <v>17.225999999999999</v>
      </c>
      <c r="O126" s="64">
        <v>2530</v>
      </c>
      <c r="P126" s="65">
        <f>Table2245789101123456789101112131415161718192021222324252627[[#This Row],[PEMBULATAN]]*O126</f>
        <v>43581.78</v>
      </c>
    </row>
    <row r="127" spans="1:16" ht="24" customHeight="1" x14ac:dyDescent="0.2">
      <c r="A127" s="14"/>
      <c r="B127" s="75"/>
      <c r="C127" s="73" t="s">
        <v>2608</v>
      </c>
      <c r="D127" s="78" t="s">
        <v>126</v>
      </c>
      <c r="E127" s="13">
        <v>44539</v>
      </c>
      <c r="F127" s="76" t="s">
        <v>411</v>
      </c>
      <c r="G127" s="13">
        <v>44542</v>
      </c>
      <c r="H127" s="77" t="s">
        <v>2482</v>
      </c>
      <c r="I127" s="16">
        <v>54</v>
      </c>
      <c r="J127" s="16">
        <v>30</v>
      </c>
      <c r="K127" s="16">
        <v>12</v>
      </c>
      <c r="L127" s="16">
        <v>9</v>
      </c>
      <c r="M127" s="81">
        <v>4.8600000000000003</v>
      </c>
      <c r="N127" s="96">
        <v>9</v>
      </c>
      <c r="O127" s="64">
        <v>2530</v>
      </c>
      <c r="P127" s="65">
        <f>Table2245789101123456789101112131415161718192021222324252627[[#This Row],[PEMBULATAN]]*O127</f>
        <v>22770</v>
      </c>
    </row>
    <row r="128" spans="1:16" ht="24" customHeight="1" x14ac:dyDescent="0.2">
      <c r="A128" s="14"/>
      <c r="B128" s="75"/>
      <c r="C128" s="73" t="s">
        <v>2609</v>
      </c>
      <c r="D128" s="78" t="s">
        <v>126</v>
      </c>
      <c r="E128" s="13">
        <v>44539</v>
      </c>
      <c r="F128" s="76" t="s">
        <v>411</v>
      </c>
      <c r="G128" s="13">
        <v>44542</v>
      </c>
      <c r="H128" s="77" t="s">
        <v>2482</v>
      </c>
      <c r="I128" s="16">
        <v>48</v>
      </c>
      <c r="J128" s="16">
        <v>37</v>
      </c>
      <c r="K128" s="16">
        <v>17</v>
      </c>
      <c r="L128" s="16">
        <v>4</v>
      </c>
      <c r="M128" s="81">
        <v>7.548</v>
      </c>
      <c r="N128" s="96">
        <v>7.548</v>
      </c>
      <c r="O128" s="64">
        <v>2530</v>
      </c>
      <c r="P128" s="65">
        <f>Table2245789101123456789101112131415161718192021222324252627[[#This Row],[PEMBULATAN]]*O128</f>
        <v>19096.439999999999</v>
      </c>
    </row>
    <row r="129" spans="1:16" ht="24" customHeight="1" x14ac:dyDescent="0.2">
      <c r="A129" s="14"/>
      <c r="B129" s="75"/>
      <c r="C129" s="73" t="s">
        <v>2610</v>
      </c>
      <c r="D129" s="78" t="s">
        <v>126</v>
      </c>
      <c r="E129" s="13">
        <v>44539</v>
      </c>
      <c r="F129" s="76" t="s">
        <v>411</v>
      </c>
      <c r="G129" s="13">
        <v>44542</v>
      </c>
      <c r="H129" s="77" t="s">
        <v>2482</v>
      </c>
      <c r="I129" s="16">
        <v>50</v>
      </c>
      <c r="J129" s="16">
        <v>37</v>
      </c>
      <c r="K129" s="16">
        <v>6</v>
      </c>
      <c r="L129" s="16">
        <v>1</v>
      </c>
      <c r="M129" s="81">
        <v>2.7749999999999999</v>
      </c>
      <c r="N129" s="96">
        <v>2.7749999999999999</v>
      </c>
      <c r="O129" s="64">
        <v>2530</v>
      </c>
      <c r="P129" s="65">
        <f>Table2245789101123456789101112131415161718192021222324252627[[#This Row],[PEMBULATAN]]*O129</f>
        <v>7020.75</v>
      </c>
    </row>
    <row r="130" spans="1:16" ht="24" customHeight="1" x14ac:dyDescent="0.2">
      <c r="A130" s="14"/>
      <c r="B130" s="75"/>
      <c r="C130" s="73" t="s">
        <v>2611</v>
      </c>
      <c r="D130" s="78" t="s">
        <v>126</v>
      </c>
      <c r="E130" s="13">
        <v>44539</v>
      </c>
      <c r="F130" s="76" t="s">
        <v>411</v>
      </c>
      <c r="G130" s="13">
        <v>44542</v>
      </c>
      <c r="H130" s="77" t="s">
        <v>2482</v>
      </c>
      <c r="I130" s="16">
        <v>93</v>
      </c>
      <c r="J130" s="16">
        <v>40</v>
      </c>
      <c r="K130" s="16">
        <v>30</v>
      </c>
      <c r="L130" s="16">
        <v>11</v>
      </c>
      <c r="M130" s="81">
        <v>27.9</v>
      </c>
      <c r="N130" s="96">
        <v>27.9</v>
      </c>
      <c r="O130" s="64">
        <v>2530</v>
      </c>
      <c r="P130" s="65">
        <f>Table2245789101123456789101112131415161718192021222324252627[[#This Row],[PEMBULATAN]]*O130</f>
        <v>70587</v>
      </c>
    </row>
    <row r="131" spans="1:16" ht="24" customHeight="1" x14ac:dyDescent="0.2">
      <c r="A131" s="14"/>
      <c r="B131" s="75"/>
      <c r="C131" s="73" t="s">
        <v>2612</v>
      </c>
      <c r="D131" s="78" t="s">
        <v>126</v>
      </c>
      <c r="E131" s="13">
        <v>44539</v>
      </c>
      <c r="F131" s="76" t="s">
        <v>411</v>
      </c>
      <c r="G131" s="13">
        <v>44542</v>
      </c>
      <c r="H131" s="77" t="s">
        <v>2482</v>
      </c>
      <c r="I131" s="16">
        <v>95</v>
      </c>
      <c r="J131" s="16">
        <v>53</v>
      </c>
      <c r="K131" s="16">
        <v>27</v>
      </c>
      <c r="L131" s="16">
        <v>21</v>
      </c>
      <c r="M131" s="81">
        <v>33.986249999999998</v>
      </c>
      <c r="N131" s="96">
        <v>33.986249999999998</v>
      </c>
      <c r="O131" s="64">
        <v>2530</v>
      </c>
      <c r="P131" s="65">
        <f>Table2245789101123456789101112131415161718192021222324252627[[#This Row],[PEMBULATAN]]*O131</f>
        <v>85985.212499999994</v>
      </c>
    </row>
    <row r="132" spans="1:16" ht="24" customHeight="1" x14ac:dyDescent="0.2">
      <c r="A132" s="14"/>
      <c r="B132" s="75"/>
      <c r="C132" s="73" t="s">
        <v>2613</v>
      </c>
      <c r="D132" s="78" t="s">
        <v>126</v>
      </c>
      <c r="E132" s="13">
        <v>44539</v>
      </c>
      <c r="F132" s="76" t="s">
        <v>411</v>
      </c>
      <c r="G132" s="13">
        <v>44542</v>
      </c>
      <c r="H132" s="77" t="s">
        <v>2482</v>
      </c>
      <c r="I132" s="16">
        <v>90</v>
      </c>
      <c r="J132" s="16">
        <v>58</v>
      </c>
      <c r="K132" s="16">
        <v>37</v>
      </c>
      <c r="L132" s="16">
        <v>20</v>
      </c>
      <c r="M132" s="81">
        <v>48.284999999999997</v>
      </c>
      <c r="N132" s="96">
        <v>48.284999999999997</v>
      </c>
      <c r="O132" s="64">
        <v>2530</v>
      </c>
      <c r="P132" s="65">
        <f>Table2245789101123456789101112131415161718192021222324252627[[#This Row],[PEMBULATAN]]*O132</f>
        <v>122161.04999999999</v>
      </c>
    </row>
    <row r="133" spans="1:16" ht="24" customHeight="1" x14ac:dyDescent="0.2">
      <c r="A133" s="14"/>
      <c r="B133" s="75"/>
      <c r="C133" s="73" t="s">
        <v>2614</v>
      </c>
      <c r="D133" s="78" t="s">
        <v>126</v>
      </c>
      <c r="E133" s="13">
        <v>44539</v>
      </c>
      <c r="F133" s="76" t="s">
        <v>411</v>
      </c>
      <c r="G133" s="13">
        <v>44542</v>
      </c>
      <c r="H133" s="77" t="s">
        <v>2482</v>
      </c>
      <c r="I133" s="16">
        <v>104</v>
      </c>
      <c r="J133" s="16">
        <v>57</v>
      </c>
      <c r="K133" s="16">
        <v>35</v>
      </c>
      <c r="L133" s="16">
        <v>17</v>
      </c>
      <c r="M133" s="81">
        <v>51.87</v>
      </c>
      <c r="N133" s="96">
        <v>51.87</v>
      </c>
      <c r="O133" s="64">
        <v>2530</v>
      </c>
      <c r="P133" s="65">
        <f>Table2245789101123456789101112131415161718192021222324252627[[#This Row],[PEMBULATAN]]*O133</f>
        <v>131231.1</v>
      </c>
    </row>
    <row r="134" spans="1:16" ht="24" customHeight="1" x14ac:dyDescent="0.2">
      <c r="A134" s="14"/>
      <c r="B134" s="75"/>
      <c r="C134" s="73" t="s">
        <v>2615</v>
      </c>
      <c r="D134" s="78" t="s">
        <v>126</v>
      </c>
      <c r="E134" s="13">
        <v>44539</v>
      </c>
      <c r="F134" s="76" t="s">
        <v>411</v>
      </c>
      <c r="G134" s="13">
        <v>44542</v>
      </c>
      <c r="H134" s="77" t="s">
        <v>2482</v>
      </c>
      <c r="I134" s="16">
        <v>33</v>
      </c>
      <c r="J134" s="16">
        <v>32</v>
      </c>
      <c r="K134" s="16">
        <v>15</v>
      </c>
      <c r="L134" s="16">
        <v>1</v>
      </c>
      <c r="M134" s="81">
        <v>3.96</v>
      </c>
      <c r="N134" s="96">
        <v>3.96</v>
      </c>
      <c r="O134" s="64">
        <v>2530</v>
      </c>
      <c r="P134" s="65">
        <f>Table2245789101123456789101112131415161718192021222324252627[[#This Row],[PEMBULATAN]]*O134</f>
        <v>10018.799999999999</v>
      </c>
    </row>
    <row r="135" spans="1:16" ht="24" customHeight="1" x14ac:dyDescent="0.2">
      <c r="A135" s="14"/>
      <c r="B135" s="75"/>
      <c r="C135" s="73" t="s">
        <v>2616</v>
      </c>
      <c r="D135" s="78" t="s">
        <v>126</v>
      </c>
      <c r="E135" s="13">
        <v>44539</v>
      </c>
      <c r="F135" s="76" t="s">
        <v>411</v>
      </c>
      <c r="G135" s="13">
        <v>44542</v>
      </c>
      <c r="H135" s="77" t="s">
        <v>2482</v>
      </c>
      <c r="I135" s="16">
        <v>75</v>
      </c>
      <c r="J135" s="16">
        <v>56</v>
      </c>
      <c r="K135" s="16">
        <v>17</v>
      </c>
      <c r="L135" s="16">
        <v>8</v>
      </c>
      <c r="M135" s="81">
        <v>17.850000000000001</v>
      </c>
      <c r="N135" s="96">
        <v>17.850000000000001</v>
      </c>
      <c r="O135" s="64">
        <v>2530</v>
      </c>
      <c r="P135" s="65">
        <f>Table2245789101123456789101112131415161718192021222324252627[[#This Row],[PEMBULATAN]]*O135</f>
        <v>45160.5</v>
      </c>
    </row>
    <row r="136" spans="1:16" ht="24" customHeight="1" x14ac:dyDescent="0.2">
      <c r="A136" s="14"/>
      <c r="B136" s="75"/>
      <c r="C136" s="73" t="s">
        <v>2617</v>
      </c>
      <c r="D136" s="78" t="s">
        <v>126</v>
      </c>
      <c r="E136" s="13">
        <v>44539</v>
      </c>
      <c r="F136" s="76" t="s">
        <v>411</v>
      </c>
      <c r="G136" s="13">
        <v>44542</v>
      </c>
      <c r="H136" s="77" t="s">
        <v>2482</v>
      </c>
      <c r="I136" s="16">
        <v>96</v>
      </c>
      <c r="J136" s="16">
        <v>57</v>
      </c>
      <c r="K136" s="16">
        <v>32</v>
      </c>
      <c r="L136" s="16">
        <v>22</v>
      </c>
      <c r="M136" s="81">
        <v>43.776000000000003</v>
      </c>
      <c r="N136" s="96">
        <v>43.776000000000003</v>
      </c>
      <c r="O136" s="64">
        <v>2530</v>
      </c>
      <c r="P136" s="65">
        <f>Table2245789101123456789101112131415161718192021222324252627[[#This Row],[PEMBULATAN]]*O136</f>
        <v>110753.28000000001</v>
      </c>
    </row>
    <row r="137" spans="1:16" ht="24" customHeight="1" x14ac:dyDescent="0.2">
      <c r="A137" s="14"/>
      <c r="B137" s="75"/>
      <c r="C137" s="73" t="s">
        <v>2618</v>
      </c>
      <c r="D137" s="78" t="s">
        <v>126</v>
      </c>
      <c r="E137" s="13">
        <v>44539</v>
      </c>
      <c r="F137" s="76" t="s">
        <v>411</v>
      </c>
      <c r="G137" s="13">
        <v>44542</v>
      </c>
      <c r="H137" s="77" t="s">
        <v>2482</v>
      </c>
      <c r="I137" s="16">
        <v>87</v>
      </c>
      <c r="J137" s="16">
        <v>62</v>
      </c>
      <c r="K137" s="16">
        <v>28</v>
      </c>
      <c r="L137" s="16">
        <v>18</v>
      </c>
      <c r="M137" s="81">
        <v>37.758000000000003</v>
      </c>
      <c r="N137" s="96">
        <v>37.758000000000003</v>
      </c>
      <c r="O137" s="64">
        <v>2530</v>
      </c>
      <c r="P137" s="65">
        <f>Table2245789101123456789101112131415161718192021222324252627[[#This Row],[PEMBULATAN]]*O137</f>
        <v>95527.74</v>
      </c>
    </row>
    <row r="138" spans="1:16" ht="24" customHeight="1" x14ac:dyDescent="0.2">
      <c r="A138" s="14"/>
      <c r="B138" s="75"/>
      <c r="C138" s="73" t="s">
        <v>2619</v>
      </c>
      <c r="D138" s="78" t="s">
        <v>126</v>
      </c>
      <c r="E138" s="13">
        <v>44539</v>
      </c>
      <c r="F138" s="76" t="s">
        <v>411</v>
      </c>
      <c r="G138" s="13">
        <v>44542</v>
      </c>
      <c r="H138" s="77" t="s">
        <v>2482</v>
      </c>
      <c r="I138" s="16">
        <v>92</v>
      </c>
      <c r="J138" s="16">
        <v>55</v>
      </c>
      <c r="K138" s="16">
        <v>34</v>
      </c>
      <c r="L138" s="16">
        <v>22</v>
      </c>
      <c r="M138" s="81">
        <v>43.01</v>
      </c>
      <c r="N138" s="96">
        <v>43.01</v>
      </c>
      <c r="O138" s="64">
        <v>2530</v>
      </c>
      <c r="P138" s="65">
        <f>Table2245789101123456789101112131415161718192021222324252627[[#This Row],[PEMBULATAN]]*O138</f>
        <v>108815.29999999999</v>
      </c>
    </row>
    <row r="139" spans="1:16" ht="24" customHeight="1" x14ac:dyDescent="0.2">
      <c r="A139" s="14"/>
      <c r="B139" s="75"/>
      <c r="C139" s="73" t="s">
        <v>2620</v>
      </c>
      <c r="D139" s="78" t="s">
        <v>126</v>
      </c>
      <c r="E139" s="13">
        <v>44539</v>
      </c>
      <c r="F139" s="76" t="s">
        <v>411</v>
      </c>
      <c r="G139" s="13">
        <v>44542</v>
      </c>
      <c r="H139" s="77" t="s">
        <v>2482</v>
      </c>
      <c r="I139" s="16">
        <v>40</v>
      </c>
      <c r="J139" s="16">
        <v>40</v>
      </c>
      <c r="K139" s="16">
        <v>20</v>
      </c>
      <c r="L139" s="16">
        <v>5</v>
      </c>
      <c r="M139" s="81">
        <v>8</v>
      </c>
      <c r="N139" s="96">
        <v>8</v>
      </c>
      <c r="O139" s="64">
        <v>2530</v>
      </c>
      <c r="P139" s="65">
        <f>Table2245789101123456789101112131415161718192021222324252627[[#This Row],[PEMBULATAN]]*O139</f>
        <v>20240</v>
      </c>
    </row>
    <row r="140" spans="1:16" ht="24" customHeight="1" x14ac:dyDescent="0.2">
      <c r="A140" s="14"/>
      <c r="B140" s="75"/>
      <c r="C140" s="73" t="s">
        <v>2621</v>
      </c>
      <c r="D140" s="78" t="s">
        <v>126</v>
      </c>
      <c r="E140" s="13">
        <v>44539</v>
      </c>
      <c r="F140" s="76" t="s">
        <v>411</v>
      </c>
      <c r="G140" s="13">
        <v>44542</v>
      </c>
      <c r="H140" s="77" t="s">
        <v>2482</v>
      </c>
      <c r="I140" s="16">
        <v>98</v>
      </c>
      <c r="J140" s="16">
        <v>54</v>
      </c>
      <c r="K140" s="16">
        <v>38</v>
      </c>
      <c r="L140" s="16">
        <v>18</v>
      </c>
      <c r="M140" s="81">
        <v>50.274000000000001</v>
      </c>
      <c r="N140" s="96">
        <v>50.274000000000001</v>
      </c>
      <c r="O140" s="64">
        <v>2530</v>
      </c>
      <c r="P140" s="65">
        <f>Table2245789101123456789101112131415161718192021222324252627[[#This Row],[PEMBULATAN]]*O140</f>
        <v>127193.22</v>
      </c>
    </row>
    <row r="141" spans="1:16" ht="24" customHeight="1" x14ac:dyDescent="0.2">
      <c r="A141" s="14"/>
      <c r="B141" s="75"/>
      <c r="C141" s="73" t="s">
        <v>2622</v>
      </c>
      <c r="D141" s="78" t="s">
        <v>126</v>
      </c>
      <c r="E141" s="13">
        <v>44539</v>
      </c>
      <c r="F141" s="76" t="s">
        <v>411</v>
      </c>
      <c r="G141" s="13">
        <v>44542</v>
      </c>
      <c r="H141" s="77" t="s">
        <v>2482</v>
      </c>
      <c r="I141" s="16">
        <v>85</v>
      </c>
      <c r="J141" s="16">
        <v>54</v>
      </c>
      <c r="K141" s="16">
        <v>27</v>
      </c>
      <c r="L141" s="16">
        <v>26</v>
      </c>
      <c r="M141" s="81">
        <v>30.982500000000002</v>
      </c>
      <c r="N141" s="96">
        <v>30.982500000000002</v>
      </c>
      <c r="O141" s="64">
        <v>2530</v>
      </c>
      <c r="P141" s="65">
        <f>Table2245789101123456789101112131415161718192021222324252627[[#This Row],[PEMBULATAN]]*O141</f>
        <v>78385.725000000006</v>
      </c>
    </row>
    <row r="142" spans="1:16" ht="24" customHeight="1" x14ac:dyDescent="0.2">
      <c r="A142" s="14"/>
      <c r="B142" s="75"/>
      <c r="C142" s="73" t="s">
        <v>2623</v>
      </c>
      <c r="D142" s="78" t="s">
        <v>126</v>
      </c>
      <c r="E142" s="13">
        <v>44539</v>
      </c>
      <c r="F142" s="76" t="s">
        <v>411</v>
      </c>
      <c r="G142" s="13">
        <v>44542</v>
      </c>
      <c r="H142" s="77" t="s">
        <v>2482</v>
      </c>
      <c r="I142" s="16">
        <v>66</v>
      </c>
      <c r="J142" s="16">
        <v>55</v>
      </c>
      <c r="K142" s="16">
        <v>37</v>
      </c>
      <c r="L142" s="16">
        <v>10</v>
      </c>
      <c r="M142" s="81">
        <v>33.577500000000001</v>
      </c>
      <c r="N142" s="96">
        <v>33.577500000000001</v>
      </c>
      <c r="O142" s="64">
        <v>2530</v>
      </c>
      <c r="P142" s="65">
        <f>Table2245789101123456789101112131415161718192021222324252627[[#This Row],[PEMBULATAN]]*O142</f>
        <v>84951.074999999997</v>
      </c>
    </row>
    <row r="143" spans="1:16" ht="24" customHeight="1" x14ac:dyDescent="0.2">
      <c r="A143" s="14"/>
      <c r="B143" s="75"/>
      <c r="C143" s="73" t="s">
        <v>2624</v>
      </c>
      <c r="D143" s="78" t="s">
        <v>126</v>
      </c>
      <c r="E143" s="13">
        <v>44539</v>
      </c>
      <c r="F143" s="76" t="s">
        <v>411</v>
      </c>
      <c r="G143" s="13">
        <v>44542</v>
      </c>
      <c r="H143" s="77" t="s">
        <v>2482</v>
      </c>
      <c r="I143" s="16">
        <v>42</v>
      </c>
      <c r="J143" s="16">
        <v>37</v>
      </c>
      <c r="K143" s="16">
        <v>15</v>
      </c>
      <c r="L143" s="16">
        <v>4</v>
      </c>
      <c r="M143" s="81">
        <v>5.8274999999999997</v>
      </c>
      <c r="N143" s="96">
        <v>5.8274999999999997</v>
      </c>
      <c r="O143" s="64">
        <v>2530</v>
      </c>
      <c r="P143" s="65">
        <f>Table2245789101123456789101112131415161718192021222324252627[[#This Row],[PEMBULATAN]]*O143</f>
        <v>14743.574999999999</v>
      </c>
    </row>
    <row r="144" spans="1:16" ht="24" customHeight="1" x14ac:dyDescent="0.2">
      <c r="A144" s="14"/>
      <c r="B144" s="75"/>
      <c r="C144" s="73" t="s">
        <v>2625</v>
      </c>
      <c r="D144" s="78" t="s">
        <v>126</v>
      </c>
      <c r="E144" s="13">
        <v>44539</v>
      </c>
      <c r="F144" s="76" t="s">
        <v>411</v>
      </c>
      <c r="G144" s="13">
        <v>44542</v>
      </c>
      <c r="H144" s="77" t="s">
        <v>2482</v>
      </c>
      <c r="I144" s="16">
        <v>67</v>
      </c>
      <c r="J144" s="16">
        <v>42</v>
      </c>
      <c r="K144" s="16">
        <v>23</v>
      </c>
      <c r="L144" s="16">
        <v>7</v>
      </c>
      <c r="M144" s="81">
        <v>16.180499999999999</v>
      </c>
      <c r="N144" s="96">
        <v>16.180499999999999</v>
      </c>
      <c r="O144" s="64">
        <v>2530</v>
      </c>
      <c r="P144" s="65">
        <f>Table2245789101123456789101112131415161718192021222324252627[[#This Row],[PEMBULATAN]]*O144</f>
        <v>40936.664999999994</v>
      </c>
    </row>
    <row r="145" spans="1:16" ht="24" customHeight="1" x14ac:dyDescent="0.2">
      <c r="A145" s="14"/>
      <c r="B145" s="75"/>
      <c r="C145" s="73" t="s">
        <v>2626</v>
      </c>
      <c r="D145" s="78" t="s">
        <v>126</v>
      </c>
      <c r="E145" s="13">
        <v>44539</v>
      </c>
      <c r="F145" s="76" t="s">
        <v>411</v>
      </c>
      <c r="G145" s="13">
        <v>44542</v>
      </c>
      <c r="H145" s="77" t="s">
        <v>2482</v>
      </c>
      <c r="I145" s="16">
        <v>57</v>
      </c>
      <c r="J145" s="16">
        <v>54</v>
      </c>
      <c r="K145" s="16">
        <v>27</v>
      </c>
      <c r="L145" s="16">
        <v>9</v>
      </c>
      <c r="M145" s="81">
        <v>20.776499999999999</v>
      </c>
      <c r="N145" s="96">
        <v>20.776499999999999</v>
      </c>
      <c r="O145" s="64">
        <v>2530</v>
      </c>
      <c r="P145" s="65">
        <f>Table2245789101123456789101112131415161718192021222324252627[[#This Row],[PEMBULATAN]]*O145</f>
        <v>52564.544999999998</v>
      </c>
    </row>
    <row r="146" spans="1:16" ht="24" customHeight="1" x14ac:dyDescent="0.2">
      <c r="A146" s="14"/>
      <c r="B146" s="75"/>
      <c r="C146" s="73" t="s">
        <v>2627</v>
      </c>
      <c r="D146" s="78" t="s">
        <v>126</v>
      </c>
      <c r="E146" s="13">
        <v>44539</v>
      </c>
      <c r="F146" s="76" t="s">
        <v>411</v>
      </c>
      <c r="G146" s="13">
        <v>44542</v>
      </c>
      <c r="H146" s="77" t="s">
        <v>2482</v>
      </c>
      <c r="I146" s="16">
        <v>66</v>
      </c>
      <c r="J146" s="16">
        <v>54</v>
      </c>
      <c r="K146" s="16">
        <v>21</v>
      </c>
      <c r="L146" s="16">
        <v>5</v>
      </c>
      <c r="M146" s="81">
        <v>18.710999999999999</v>
      </c>
      <c r="N146" s="96">
        <v>18.710999999999999</v>
      </c>
      <c r="O146" s="64">
        <v>2530</v>
      </c>
      <c r="P146" s="65">
        <f>Table2245789101123456789101112131415161718192021222324252627[[#This Row],[PEMBULATAN]]*O146</f>
        <v>47338.829999999994</v>
      </c>
    </row>
    <row r="147" spans="1:16" ht="24" customHeight="1" x14ac:dyDescent="0.2">
      <c r="A147" s="14"/>
      <c r="B147" s="75"/>
      <c r="C147" s="73" t="s">
        <v>2628</v>
      </c>
      <c r="D147" s="78" t="s">
        <v>126</v>
      </c>
      <c r="E147" s="13">
        <v>44539</v>
      </c>
      <c r="F147" s="76" t="s">
        <v>411</v>
      </c>
      <c r="G147" s="13">
        <v>44542</v>
      </c>
      <c r="H147" s="77" t="s">
        <v>2482</v>
      </c>
      <c r="I147" s="16">
        <v>92</v>
      </c>
      <c r="J147" s="16">
        <v>57</v>
      </c>
      <c r="K147" s="16">
        <v>32</v>
      </c>
      <c r="L147" s="16">
        <v>31</v>
      </c>
      <c r="M147" s="81">
        <v>41.951999999999998</v>
      </c>
      <c r="N147" s="96">
        <v>41.951999999999998</v>
      </c>
      <c r="O147" s="64">
        <v>2530</v>
      </c>
      <c r="P147" s="65">
        <f>Table2245789101123456789101112131415161718192021222324252627[[#This Row],[PEMBULATAN]]*O147</f>
        <v>106138.56</v>
      </c>
    </row>
    <row r="148" spans="1:16" ht="24" customHeight="1" x14ac:dyDescent="0.2">
      <c r="A148" s="14"/>
      <c r="B148" s="75"/>
      <c r="C148" s="73" t="s">
        <v>2629</v>
      </c>
      <c r="D148" s="78" t="s">
        <v>126</v>
      </c>
      <c r="E148" s="13">
        <v>44539</v>
      </c>
      <c r="F148" s="76" t="s">
        <v>411</v>
      </c>
      <c r="G148" s="13">
        <v>44542</v>
      </c>
      <c r="H148" s="77" t="s">
        <v>2482</v>
      </c>
      <c r="I148" s="16">
        <v>93</v>
      </c>
      <c r="J148" s="16">
        <v>54</v>
      </c>
      <c r="K148" s="16">
        <v>30</v>
      </c>
      <c r="L148" s="16">
        <v>19</v>
      </c>
      <c r="M148" s="81">
        <v>37.664999999999999</v>
      </c>
      <c r="N148" s="96">
        <v>37.664999999999999</v>
      </c>
      <c r="O148" s="64">
        <v>2530</v>
      </c>
      <c r="P148" s="65">
        <f>Table2245789101123456789101112131415161718192021222324252627[[#This Row],[PEMBULATAN]]*O148</f>
        <v>95292.45</v>
      </c>
    </row>
    <row r="149" spans="1:16" ht="24" customHeight="1" x14ac:dyDescent="0.2">
      <c r="A149" s="14"/>
      <c r="B149" s="75"/>
      <c r="C149" s="73" t="s">
        <v>2630</v>
      </c>
      <c r="D149" s="78" t="s">
        <v>126</v>
      </c>
      <c r="E149" s="13">
        <v>44539</v>
      </c>
      <c r="F149" s="76" t="s">
        <v>411</v>
      </c>
      <c r="G149" s="13">
        <v>44542</v>
      </c>
      <c r="H149" s="77" t="s">
        <v>2482</v>
      </c>
      <c r="I149" s="16">
        <v>87</v>
      </c>
      <c r="J149" s="16">
        <v>50</v>
      </c>
      <c r="K149" s="16">
        <v>42</v>
      </c>
      <c r="L149" s="16">
        <v>22</v>
      </c>
      <c r="M149" s="81">
        <v>45.674999999999997</v>
      </c>
      <c r="N149" s="96">
        <v>45.674999999999997</v>
      </c>
      <c r="O149" s="64">
        <v>2530</v>
      </c>
      <c r="P149" s="65">
        <f>Table2245789101123456789101112131415161718192021222324252627[[#This Row],[PEMBULATAN]]*O149</f>
        <v>115557.75</v>
      </c>
    </row>
    <row r="150" spans="1:16" ht="24" customHeight="1" x14ac:dyDescent="0.2">
      <c r="A150" s="14"/>
      <c r="B150" s="75"/>
      <c r="C150" s="73" t="s">
        <v>2631</v>
      </c>
      <c r="D150" s="78" t="s">
        <v>126</v>
      </c>
      <c r="E150" s="13">
        <v>44539</v>
      </c>
      <c r="F150" s="76" t="s">
        <v>411</v>
      </c>
      <c r="G150" s="13">
        <v>44542</v>
      </c>
      <c r="H150" s="77" t="s">
        <v>2482</v>
      </c>
      <c r="I150" s="16">
        <v>66</v>
      </c>
      <c r="J150" s="16">
        <v>54</v>
      </c>
      <c r="K150" s="16">
        <v>17</v>
      </c>
      <c r="L150" s="16">
        <v>14</v>
      </c>
      <c r="M150" s="81">
        <v>15.147</v>
      </c>
      <c r="N150" s="96">
        <v>15.147</v>
      </c>
      <c r="O150" s="64">
        <v>2530</v>
      </c>
      <c r="P150" s="65">
        <f>Table2245789101123456789101112131415161718192021222324252627[[#This Row],[PEMBULATAN]]*O150</f>
        <v>38321.910000000003</v>
      </c>
    </row>
    <row r="151" spans="1:16" ht="24" customHeight="1" x14ac:dyDescent="0.2">
      <c r="A151" s="14"/>
      <c r="B151" s="75"/>
      <c r="C151" s="73" t="s">
        <v>2632</v>
      </c>
      <c r="D151" s="78" t="s">
        <v>126</v>
      </c>
      <c r="E151" s="13">
        <v>44539</v>
      </c>
      <c r="F151" s="76" t="s">
        <v>411</v>
      </c>
      <c r="G151" s="13">
        <v>44542</v>
      </c>
      <c r="H151" s="77" t="s">
        <v>2482</v>
      </c>
      <c r="I151" s="16">
        <v>85</v>
      </c>
      <c r="J151" s="16">
        <v>50</v>
      </c>
      <c r="K151" s="16">
        <v>20</v>
      </c>
      <c r="L151" s="16">
        <v>11</v>
      </c>
      <c r="M151" s="81">
        <v>21.25</v>
      </c>
      <c r="N151" s="96">
        <v>21.25</v>
      </c>
      <c r="O151" s="64">
        <v>2530</v>
      </c>
      <c r="P151" s="65">
        <f>Table2245789101123456789101112131415161718192021222324252627[[#This Row],[PEMBULATAN]]*O151</f>
        <v>53762.5</v>
      </c>
    </row>
    <row r="152" spans="1:16" ht="24" customHeight="1" x14ac:dyDescent="0.2">
      <c r="A152" s="14"/>
      <c r="B152" s="75"/>
      <c r="C152" s="73" t="s">
        <v>2633</v>
      </c>
      <c r="D152" s="78" t="s">
        <v>126</v>
      </c>
      <c r="E152" s="13">
        <v>44539</v>
      </c>
      <c r="F152" s="76" t="s">
        <v>411</v>
      </c>
      <c r="G152" s="13">
        <v>44542</v>
      </c>
      <c r="H152" s="77" t="s">
        <v>2482</v>
      </c>
      <c r="I152" s="16">
        <v>30</v>
      </c>
      <c r="J152" s="16">
        <v>20</v>
      </c>
      <c r="K152" s="16">
        <v>17</v>
      </c>
      <c r="L152" s="16">
        <v>2</v>
      </c>
      <c r="M152" s="81">
        <v>2.5499999999999998</v>
      </c>
      <c r="N152" s="96">
        <v>2.5499999999999998</v>
      </c>
      <c r="O152" s="64">
        <v>2530</v>
      </c>
      <c r="P152" s="65">
        <f>Table2245789101123456789101112131415161718192021222324252627[[#This Row],[PEMBULATAN]]*O152</f>
        <v>6451.5</v>
      </c>
    </row>
    <row r="153" spans="1:16" ht="24" customHeight="1" x14ac:dyDescent="0.2">
      <c r="A153" s="14"/>
      <c r="B153" s="75"/>
      <c r="C153" s="73" t="s">
        <v>2634</v>
      </c>
      <c r="D153" s="78" t="s">
        <v>126</v>
      </c>
      <c r="E153" s="13">
        <v>44539</v>
      </c>
      <c r="F153" s="76" t="s">
        <v>411</v>
      </c>
      <c r="G153" s="13">
        <v>44542</v>
      </c>
      <c r="H153" s="77" t="s">
        <v>2482</v>
      </c>
      <c r="I153" s="16">
        <v>30</v>
      </c>
      <c r="J153" s="16">
        <v>27</v>
      </c>
      <c r="K153" s="16">
        <v>12</v>
      </c>
      <c r="L153" s="16">
        <v>1</v>
      </c>
      <c r="M153" s="81">
        <v>2.4300000000000002</v>
      </c>
      <c r="N153" s="96">
        <v>3</v>
      </c>
      <c r="O153" s="64">
        <v>2530</v>
      </c>
      <c r="P153" s="65">
        <f>Table2245789101123456789101112131415161718192021222324252627[[#This Row],[PEMBULATAN]]*O153</f>
        <v>7590</v>
      </c>
    </row>
    <row r="154" spans="1:16" ht="24" customHeight="1" x14ac:dyDescent="0.2">
      <c r="A154" s="14"/>
      <c r="B154" s="75"/>
      <c r="C154" s="73" t="s">
        <v>2635</v>
      </c>
      <c r="D154" s="78" t="s">
        <v>126</v>
      </c>
      <c r="E154" s="13">
        <v>44539</v>
      </c>
      <c r="F154" s="76" t="s">
        <v>411</v>
      </c>
      <c r="G154" s="13">
        <v>44542</v>
      </c>
      <c r="H154" s="77" t="s">
        <v>2482</v>
      </c>
      <c r="I154" s="16">
        <v>77</v>
      </c>
      <c r="J154" s="16">
        <v>54</v>
      </c>
      <c r="K154" s="16">
        <v>20</v>
      </c>
      <c r="L154" s="16">
        <v>6</v>
      </c>
      <c r="M154" s="81">
        <v>20.79</v>
      </c>
      <c r="N154" s="96">
        <v>20.79</v>
      </c>
      <c r="O154" s="64">
        <v>2530</v>
      </c>
      <c r="P154" s="65">
        <f>Table2245789101123456789101112131415161718192021222324252627[[#This Row],[PEMBULATAN]]*O154</f>
        <v>52598.7</v>
      </c>
    </row>
    <row r="155" spans="1:16" ht="24" customHeight="1" x14ac:dyDescent="0.2">
      <c r="A155" s="14"/>
      <c r="B155" s="75"/>
      <c r="C155" s="73" t="s">
        <v>2636</v>
      </c>
      <c r="D155" s="78" t="s">
        <v>126</v>
      </c>
      <c r="E155" s="13">
        <v>44539</v>
      </c>
      <c r="F155" s="76" t="s">
        <v>411</v>
      </c>
      <c r="G155" s="13">
        <v>44542</v>
      </c>
      <c r="H155" s="77" t="s">
        <v>2482</v>
      </c>
      <c r="I155" s="16">
        <v>68</v>
      </c>
      <c r="J155" s="16">
        <v>56</v>
      </c>
      <c r="K155" s="16">
        <v>27</v>
      </c>
      <c r="L155" s="16">
        <v>10</v>
      </c>
      <c r="M155" s="81">
        <v>25.704000000000001</v>
      </c>
      <c r="N155" s="96">
        <v>25.704000000000001</v>
      </c>
      <c r="O155" s="64">
        <v>2530</v>
      </c>
      <c r="P155" s="65">
        <f>Table2245789101123456789101112131415161718192021222324252627[[#This Row],[PEMBULATAN]]*O155</f>
        <v>65031.12</v>
      </c>
    </row>
    <row r="156" spans="1:16" ht="24" customHeight="1" x14ac:dyDescent="0.2">
      <c r="A156" s="14"/>
      <c r="B156" s="75"/>
      <c r="C156" s="73" t="s">
        <v>2637</v>
      </c>
      <c r="D156" s="78" t="s">
        <v>126</v>
      </c>
      <c r="E156" s="13">
        <v>44539</v>
      </c>
      <c r="F156" s="76" t="s">
        <v>411</v>
      </c>
      <c r="G156" s="13">
        <v>44542</v>
      </c>
      <c r="H156" s="77" t="s">
        <v>2482</v>
      </c>
      <c r="I156" s="16">
        <v>57</v>
      </c>
      <c r="J156" s="16">
        <v>44</v>
      </c>
      <c r="K156" s="16">
        <v>21</v>
      </c>
      <c r="L156" s="16">
        <v>5</v>
      </c>
      <c r="M156" s="81">
        <v>13.167</v>
      </c>
      <c r="N156" s="96">
        <v>13.167</v>
      </c>
      <c r="O156" s="64">
        <v>2530</v>
      </c>
      <c r="P156" s="65">
        <f>Table2245789101123456789101112131415161718192021222324252627[[#This Row],[PEMBULATAN]]*O156</f>
        <v>33312.51</v>
      </c>
    </row>
    <row r="157" spans="1:16" ht="24" customHeight="1" x14ac:dyDescent="0.2">
      <c r="A157" s="14"/>
      <c r="B157" s="75"/>
      <c r="C157" s="73" t="s">
        <v>2638</v>
      </c>
      <c r="D157" s="78" t="s">
        <v>126</v>
      </c>
      <c r="E157" s="13">
        <v>44539</v>
      </c>
      <c r="F157" s="76" t="s">
        <v>411</v>
      </c>
      <c r="G157" s="13">
        <v>44542</v>
      </c>
      <c r="H157" s="77" t="s">
        <v>2482</v>
      </c>
      <c r="I157" s="16">
        <v>97</v>
      </c>
      <c r="J157" s="16">
        <v>67</v>
      </c>
      <c r="K157" s="16">
        <v>34</v>
      </c>
      <c r="L157" s="16">
        <v>24</v>
      </c>
      <c r="M157" s="81">
        <v>55.241500000000002</v>
      </c>
      <c r="N157" s="96">
        <v>55.241500000000002</v>
      </c>
      <c r="O157" s="64">
        <v>2530</v>
      </c>
      <c r="P157" s="65">
        <f>Table2245789101123456789101112131415161718192021222324252627[[#This Row],[PEMBULATAN]]*O157</f>
        <v>139760.995</v>
      </c>
    </row>
    <row r="158" spans="1:16" ht="24" customHeight="1" x14ac:dyDescent="0.2">
      <c r="A158" s="14"/>
      <c r="B158" s="75"/>
      <c r="C158" s="73" t="s">
        <v>2639</v>
      </c>
      <c r="D158" s="78" t="s">
        <v>126</v>
      </c>
      <c r="E158" s="13">
        <v>44539</v>
      </c>
      <c r="F158" s="76" t="s">
        <v>411</v>
      </c>
      <c r="G158" s="13">
        <v>44542</v>
      </c>
      <c r="H158" s="77" t="s">
        <v>2482</v>
      </c>
      <c r="I158" s="16">
        <v>62</v>
      </c>
      <c r="J158" s="16">
        <v>38</v>
      </c>
      <c r="K158" s="16">
        <v>30</v>
      </c>
      <c r="L158" s="16">
        <v>6</v>
      </c>
      <c r="M158" s="81">
        <v>17.670000000000002</v>
      </c>
      <c r="N158" s="96">
        <v>17.670000000000002</v>
      </c>
      <c r="O158" s="64">
        <v>2530</v>
      </c>
      <c r="P158" s="65">
        <f>Table2245789101123456789101112131415161718192021222324252627[[#This Row],[PEMBULATAN]]*O158</f>
        <v>44705.100000000006</v>
      </c>
    </row>
    <row r="159" spans="1:16" ht="24" customHeight="1" x14ac:dyDescent="0.2">
      <c r="A159" s="14"/>
      <c r="B159" s="75"/>
      <c r="C159" s="73" t="s">
        <v>2640</v>
      </c>
      <c r="D159" s="78" t="s">
        <v>126</v>
      </c>
      <c r="E159" s="13">
        <v>44539</v>
      </c>
      <c r="F159" s="76" t="s">
        <v>411</v>
      </c>
      <c r="G159" s="13">
        <v>44542</v>
      </c>
      <c r="H159" s="77" t="s">
        <v>2482</v>
      </c>
      <c r="I159" s="16">
        <v>98</v>
      </c>
      <c r="J159" s="16">
        <v>47</v>
      </c>
      <c r="K159" s="16">
        <v>35</v>
      </c>
      <c r="L159" s="16">
        <v>26</v>
      </c>
      <c r="M159" s="81">
        <v>40.302500000000002</v>
      </c>
      <c r="N159" s="96">
        <v>41</v>
      </c>
      <c r="O159" s="64">
        <v>2530</v>
      </c>
      <c r="P159" s="65">
        <f>Table2245789101123456789101112131415161718192021222324252627[[#This Row],[PEMBULATAN]]*O159</f>
        <v>103730</v>
      </c>
    </row>
    <row r="160" spans="1:16" ht="24" customHeight="1" x14ac:dyDescent="0.2">
      <c r="A160" s="14"/>
      <c r="B160" s="75"/>
      <c r="C160" s="73" t="s">
        <v>2641</v>
      </c>
      <c r="D160" s="78" t="s">
        <v>126</v>
      </c>
      <c r="E160" s="13">
        <v>44539</v>
      </c>
      <c r="F160" s="76" t="s">
        <v>411</v>
      </c>
      <c r="G160" s="13">
        <v>44542</v>
      </c>
      <c r="H160" s="77" t="s">
        <v>2482</v>
      </c>
      <c r="I160" s="16">
        <v>53</v>
      </c>
      <c r="J160" s="16">
        <v>43</v>
      </c>
      <c r="K160" s="16">
        <v>33</v>
      </c>
      <c r="L160" s="16">
        <v>20</v>
      </c>
      <c r="M160" s="81">
        <v>18.801749999999998</v>
      </c>
      <c r="N160" s="96">
        <v>20</v>
      </c>
      <c r="O160" s="64">
        <v>2530</v>
      </c>
      <c r="P160" s="65">
        <f>Table2245789101123456789101112131415161718192021222324252627[[#This Row],[PEMBULATAN]]*O160</f>
        <v>50600</v>
      </c>
    </row>
    <row r="161" spans="1:16" ht="24" customHeight="1" x14ac:dyDescent="0.2">
      <c r="A161" s="14"/>
      <c r="B161" s="75"/>
      <c r="C161" s="73" t="s">
        <v>2642</v>
      </c>
      <c r="D161" s="78" t="s">
        <v>126</v>
      </c>
      <c r="E161" s="13">
        <v>44539</v>
      </c>
      <c r="F161" s="76" t="s">
        <v>411</v>
      </c>
      <c r="G161" s="13">
        <v>44542</v>
      </c>
      <c r="H161" s="77" t="s">
        <v>2482</v>
      </c>
      <c r="I161" s="16">
        <v>100</v>
      </c>
      <c r="J161" s="16">
        <v>57</v>
      </c>
      <c r="K161" s="16">
        <v>24</v>
      </c>
      <c r="L161" s="16">
        <v>15</v>
      </c>
      <c r="M161" s="81">
        <v>34.200000000000003</v>
      </c>
      <c r="N161" s="96">
        <v>34.200000000000003</v>
      </c>
      <c r="O161" s="64">
        <v>2530</v>
      </c>
      <c r="P161" s="65">
        <f>Table2245789101123456789101112131415161718192021222324252627[[#This Row],[PEMBULATAN]]*O161</f>
        <v>86526</v>
      </c>
    </row>
    <row r="162" spans="1:16" ht="24" customHeight="1" x14ac:dyDescent="0.2">
      <c r="A162" s="14"/>
      <c r="B162" s="75"/>
      <c r="C162" s="73" t="s">
        <v>2643</v>
      </c>
      <c r="D162" s="78" t="s">
        <v>126</v>
      </c>
      <c r="E162" s="13">
        <v>44539</v>
      </c>
      <c r="F162" s="76" t="s">
        <v>411</v>
      </c>
      <c r="G162" s="13">
        <v>44542</v>
      </c>
      <c r="H162" s="77" t="s">
        <v>2482</v>
      </c>
      <c r="I162" s="16">
        <v>92</v>
      </c>
      <c r="J162" s="16">
        <v>57</v>
      </c>
      <c r="K162" s="16">
        <v>30</v>
      </c>
      <c r="L162" s="16">
        <v>30</v>
      </c>
      <c r="M162" s="81">
        <v>39.33</v>
      </c>
      <c r="N162" s="96">
        <v>40</v>
      </c>
      <c r="O162" s="64">
        <v>2530</v>
      </c>
      <c r="P162" s="65">
        <f>Table2245789101123456789101112131415161718192021222324252627[[#This Row],[PEMBULATAN]]*O162</f>
        <v>101200</v>
      </c>
    </row>
    <row r="163" spans="1:16" ht="24" customHeight="1" x14ac:dyDescent="0.2">
      <c r="A163" s="14"/>
      <c r="B163" s="75"/>
      <c r="C163" s="73" t="s">
        <v>2644</v>
      </c>
      <c r="D163" s="78" t="s">
        <v>126</v>
      </c>
      <c r="E163" s="13">
        <v>44539</v>
      </c>
      <c r="F163" s="76" t="s">
        <v>411</v>
      </c>
      <c r="G163" s="13">
        <v>44542</v>
      </c>
      <c r="H163" s="77" t="s">
        <v>2482</v>
      </c>
      <c r="I163" s="16">
        <v>87</v>
      </c>
      <c r="J163" s="16">
        <v>52</v>
      </c>
      <c r="K163" s="16">
        <v>35</v>
      </c>
      <c r="L163" s="16">
        <v>26</v>
      </c>
      <c r="M163" s="81">
        <v>39.585000000000001</v>
      </c>
      <c r="N163" s="96">
        <v>39.585000000000001</v>
      </c>
      <c r="O163" s="64">
        <v>2530</v>
      </c>
      <c r="P163" s="65">
        <f>Table2245789101123456789101112131415161718192021222324252627[[#This Row],[PEMBULATAN]]*O163</f>
        <v>100150.05</v>
      </c>
    </row>
    <row r="164" spans="1:16" ht="24" customHeight="1" x14ac:dyDescent="0.2">
      <c r="A164" s="14"/>
      <c r="B164" s="75"/>
      <c r="C164" s="73" t="s">
        <v>2645</v>
      </c>
      <c r="D164" s="78" t="s">
        <v>126</v>
      </c>
      <c r="E164" s="13">
        <v>44539</v>
      </c>
      <c r="F164" s="76" t="s">
        <v>411</v>
      </c>
      <c r="G164" s="13">
        <v>44542</v>
      </c>
      <c r="H164" s="77" t="s">
        <v>2482</v>
      </c>
      <c r="I164" s="16">
        <v>95</v>
      </c>
      <c r="J164" s="16">
        <v>55</v>
      </c>
      <c r="K164" s="16">
        <v>34</v>
      </c>
      <c r="L164" s="16">
        <v>26</v>
      </c>
      <c r="M164" s="81">
        <v>44.412500000000001</v>
      </c>
      <c r="N164" s="96">
        <v>45</v>
      </c>
      <c r="O164" s="64">
        <v>2530</v>
      </c>
      <c r="P164" s="65">
        <f>Table2245789101123456789101112131415161718192021222324252627[[#This Row],[PEMBULATAN]]*O164</f>
        <v>113850</v>
      </c>
    </row>
    <row r="165" spans="1:16" ht="24" customHeight="1" x14ac:dyDescent="0.2">
      <c r="A165" s="14"/>
      <c r="B165" s="75"/>
      <c r="C165" s="73" t="s">
        <v>2646</v>
      </c>
      <c r="D165" s="78" t="s">
        <v>126</v>
      </c>
      <c r="E165" s="13">
        <v>44539</v>
      </c>
      <c r="F165" s="76" t="s">
        <v>411</v>
      </c>
      <c r="G165" s="13">
        <v>44542</v>
      </c>
      <c r="H165" s="77" t="s">
        <v>2482</v>
      </c>
      <c r="I165" s="16">
        <v>84</v>
      </c>
      <c r="J165" s="16">
        <v>57</v>
      </c>
      <c r="K165" s="16">
        <v>24</v>
      </c>
      <c r="L165" s="16">
        <v>10</v>
      </c>
      <c r="M165" s="81">
        <v>28.728000000000002</v>
      </c>
      <c r="N165" s="96">
        <v>28.728000000000002</v>
      </c>
      <c r="O165" s="64">
        <v>2530</v>
      </c>
      <c r="P165" s="65">
        <f>Table2245789101123456789101112131415161718192021222324252627[[#This Row],[PEMBULATAN]]*O165</f>
        <v>72681.840000000011</v>
      </c>
    </row>
    <row r="166" spans="1:16" ht="24" customHeight="1" x14ac:dyDescent="0.2">
      <c r="A166" s="14"/>
      <c r="B166" s="75"/>
      <c r="C166" s="73" t="s">
        <v>2647</v>
      </c>
      <c r="D166" s="78" t="s">
        <v>126</v>
      </c>
      <c r="E166" s="13">
        <v>44539</v>
      </c>
      <c r="F166" s="76" t="s">
        <v>411</v>
      </c>
      <c r="G166" s="13">
        <v>44542</v>
      </c>
      <c r="H166" s="77" t="s">
        <v>2482</v>
      </c>
      <c r="I166" s="16">
        <v>50</v>
      </c>
      <c r="J166" s="16">
        <v>63</v>
      </c>
      <c r="K166" s="16">
        <v>21</v>
      </c>
      <c r="L166" s="16">
        <v>6</v>
      </c>
      <c r="M166" s="81">
        <v>16.537500000000001</v>
      </c>
      <c r="N166" s="96">
        <v>16.537500000000001</v>
      </c>
      <c r="O166" s="64">
        <v>2530</v>
      </c>
      <c r="P166" s="65">
        <f>Table2245789101123456789101112131415161718192021222324252627[[#This Row],[PEMBULATAN]]*O166</f>
        <v>41839.875</v>
      </c>
    </row>
    <row r="167" spans="1:16" ht="24" customHeight="1" x14ac:dyDescent="0.2">
      <c r="A167" s="14"/>
      <c r="B167" s="75"/>
      <c r="C167" s="73" t="s">
        <v>2648</v>
      </c>
      <c r="D167" s="78" t="s">
        <v>126</v>
      </c>
      <c r="E167" s="13">
        <v>44539</v>
      </c>
      <c r="F167" s="76" t="s">
        <v>411</v>
      </c>
      <c r="G167" s="13">
        <v>44542</v>
      </c>
      <c r="H167" s="77" t="s">
        <v>2482</v>
      </c>
      <c r="I167" s="16">
        <v>72</v>
      </c>
      <c r="J167" s="16">
        <v>54</v>
      </c>
      <c r="K167" s="16">
        <v>23</v>
      </c>
      <c r="L167" s="16">
        <v>4</v>
      </c>
      <c r="M167" s="81">
        <v>22.356000000000002</v>
      </c>
      <c r="N167" s="96">
        <v>23</v>
      </c>
      <c r="O167" s="64">
        <v>2530</v>
      </c>
      <c r="P167" s="65">
        <f>Table2245789101123456789101112131415161718192021222324252627[[#This Row],[PEMBULATAN]]*O167</f>
        <v>58190</v>
      </c>
    </row>
    <row r="168" spans="1:16" ht="24" customHeight="1" x14ac:dyDescent="0.2">
      <c r="A168" s="14"/>
      <c r="B168" s="75"/>
      <c r="C168" s="73" t="s">
        <v>2649</v>
      </c>
      <c r="D168" s="78" t="s">
        <v>126</v>
      </c>
      <c r="E168" s="13">
        <v>44539</v>
      </c>
      <c r="F168" s="76" t="s">
        <v>411</v>
      </c>
      <c r="G168" s="13">
        <v>44542</v>
      </c>
      <c r="H168" s="77" t="s">
        <v>2482</v>
      </c>
      <c r="I168" s="16">
        <v>53</v>
      </c>
      <c r="J168" s="16">
        <v>44</v>
      </c>
      <c r="K168" s="16">
        <v>14</v>
      </c>
      <c r="L168" s="16">
        <v>6</v>
      </c>
      <c r="M168" s="81">
        <v>8.1620000000000008</v>
      </c>
      <c r="N168" s="96">
        <v>8.1620000000000008</v>
      </c>
      <c r="O168" s="64">
        <v>2530</v>
      </c>
      <c r="P168" s="65">
        <f>Table2245789101123456789101112131415161718192021222324252627[[#This Row],[PEMBULATAN]]*O168</f>
        <v>20649.86</v>
      </c>
    </row>
    <row r="169" spans="1:16" ht="24" customHeight="1" x14ac:dyDescent="0.2">
      <c r="A169" s="14"/>
      <c r="B169" s="75"/>
      <c r="C169" s="73" t="s">
        <v>2650</v>
      </c>
      <c r="D169" s="78" t="s">
        <v>126</v>
      </c>
      <c r="E169" s="13">
        <v>44539</v>
      </c>
      <c r="F169" s="76" t="s">
        <v>411</v>
      </c>
      <c r="G169" s="13">
        <v>44542</v>
      </c>
      <c r="H169" s="77" t="s">
        <v>2482</v>
      </c>
      <c r="I169" s="16">
        <v>100</v>
      </c>
      <c r="J169" s="16">
        <v>54</v>
      </c>
      <c r="K169" s="16">
        <v>32</v>
      </c>
      <c r="L169" s="16">
        <v>23</v>
      </c>
      <c r="M169" s="81">
        <v>43.2</v>
      </c>
      <c r="N169" s="96">
        <v>43.2</v>
      </c>
      <c r="O169" s="64">
        <v>2530</v>
      </c>
      <c r="P169" s="65">
        <f>Table2245789101123456789101112131415161718192021222324252627[[#This Row],[PEMBULATAN]]*O169</f>
        <v>109296</v>
      </c>
    </row>
    <row r="170" spans="1:16" ht="24" customHeight="1" x14ac:dyDescent="0.2">
      <c r="A170" s="14"/>
      <c r="B170" s="75"/>
      <c r="C170" s="73" t="s">
        <v>2651</v>
      </c>
      <c r="D170" s="78" t="s">
        <v>126</v>
      </c>
      <c r="E170" s="13">
        <v>44539</v>
      </c>
      <c r="F170" s="76" t="s">
        <v>411</v>
      </c>
      <c r="G170" s="13">
        <v>44542</v>
      </c>
      <c r="H170" s="77" t="s">
        <v>2482</v>
      </c>
      <c r="I170" s="16">
        <v>75</v>
      </c>
      <c r="J170" s="16">
        <v>65</v>
      </c>
      <c r="K170" s="16">
        <v>27</v>
      </c>
      <c r="L170" s="16">
        <v>10</v>
      </c>
      <c r="M170" s="81">
        <v>32.90625</v>
      </c>
      <c r="N170" s="96">
        <v>32.90625</v>
      </c>
      <c r="O170" s="64">
        <v>2530</v>
      </c>
      <c r="P170" s="65">
        <f>Table2245789101123456789101112131415161718192021222324252627[[#This Row],[PEMBULATAN]]*O170</f>
        <v>83252.8125</v>
      </c>
    </row>
    <row r="171" spans="1:16" ht="24" customHeight="1" x14ac:dyDescent="0.2">
      <c r="A171" s="14"/>
      <c r="B171" s="75"/>
      <c r="C171" s="73" t="s">
        <v>2652</v>
      </c>
      <c r="D171" s="78" t="s">
        <v>126</v>
      </c>
      <c r="E171" s="13">
        <v>44539</v>
      </c>
      <c r="F171" s="76" t="s">
        <v>411</v>
      </c>
      <c r="G171" s="13">
        <v>44542</v>
      </c>
      <c r="H171" s="77" t="s">
        <v>2482</v>
      </c>
      <c r="I171" s="16">
        <v>92</v>
      </c>
      <c r="J171" s="16">
        <v>67</v>
      </c>
      <c r="K171" s="16">
        <v>21</v>
      </c>
      <c r="L171" s="16">
        <v>18</v>
      </c>
      <c r="M171" s="81">
        <v>32.360999999999997</v>
      </c>
      <c r="N171" s="96">
        <v>33</v>
      </c>
      <c r="O171" s="64">
        <v>2530</v>
      </c>
      <c r="P171" s="65">
        <f>Table2245789101123456789101112131415161718192021222324252627[[#This Row],[PEMBULATAN]]*O171</f>
        <v>83490</v>
      </c>
    </row>
    <row r="172" spans="1:16" ht="24" customHeight="1" x14ac:dyDescent="0.2">
      <c r="A172" s="14"/>
      <c r="B172" s="75"/>
      <c r="C172" s="73" t="s">
        <v>2653</v>
      </c>
      <c r="D172" s="78" t="s">
        <v>126</v>
      </c>
      <c r="E172" s="13">
        <v>44539</v>
      </c>
      <c r="F172" s="76" t="s">
        <v>411</v>
      </c>
      <c r="G172" s="13">
        <v>44542</v>
      </c>
      <c r="H172" s="77" t="s">
        <v>2482</v>
      </c>
      <c r="I172" s="16">
        <v>52</v>
      </c>
      <c r="J172" s="16">
        <v>33</v>
      </c>
      <c r="K172" s="16">
        <v>22</v>
      </c>
      <c r="L172" s="16">
        <v>7</v>
      </c>
      <c r="M172" s="81">
        <v>9.4380000000000006</v>
      </c>
      <c r="N172" s="96">
        <v>10</v>
      </c>
      <c r="O172" s="64">
        <v>2530</v>
      </c>
      <c r="P172" s="65">
        <f>Table2245789101123456789101112131415161718192021222324252627[[#This Row],[PEMBULATAN]]*O172</f>
        <v>25300</v>
      </c>
    </row>
    <row r="173" spans="1:16" ht="24" customHeight="1" x14ac:dyDescent="0.2">
      <c r="A173" s="14"/>
      <c r="B173" s="75"/>
      <c r="C173" s="73" t="s">
        <v>2654</v>
      </c>
      <c r="D173" s="78" t="s">
        <v>126</v>
      </c>
      <c r="E173" s="13">
        <v>44539</v>
      </c>
      <c r="F173" s="76" t="s">
        <v>411</v>
      </c>
      <c r="G173" s="13">
        <v>44542</v>
      </c>
      <c r="H173" s="77" t="s">
        <v>2482</v>
      </c>
      <c r="I173" s="16">
        <v>67</v>
      </c>
      <c r="J173" s="16">
        <v>52</v>
      </c>
      <c r="K173" s="16">
        <v>20</v>
      </c>
      <c r="L173" s="16">
        <v>9</v>
      </c>
      <c r="M173" s="81">
        <v>17.420000000000002</v>
      </c>
      <c r="N173" s="96">
        <v>18</v>
      </c>
      <c r="O173" s="64">
        <v>2530</v>
      </c>
      <c r="P173" s="65">
        <f>Table2245789101123456789101112131415161718192021222324252627[[#This Row],[PEMBULATAN]]*O173</f>
        <v>45540</v>
      </c>
    </row>
    <row r="174" spans="1:16" ht="24" customHeight="1" x14ac:dyDescent="0.2">
      <c r="A174" s="14"/>
      <c r="B174" s="75"/>
      <c r="C174" s="73" t="s">
        <v>2655</v>
      </c>
      <c r="D174" s="78" t="s">
        <v>126</v>
      </c>
      <c r="E174" s="13">
        <v>44539</v>
      </c>
      <c r="F174" s="76" t="s">
        <v>411</v>
      </c>
      <c r="G174" s="13">
        <v>44542</v>
      </c>
      <c r="H174" s="77" t="s">
        <v>2482</v>
      </c>
      <c r="I174" s="16">
        <v>155</v>
      </c>
      <c r="J174" s="16">
        <v>12</v>
      </c>
      <c r="K174" s="16">
        <v>12</v>
      </c>
      <c r="L174" s="16">
        <v>3</v>
      </c>
      <c r="M174" s="81">
        <v>5.58</v>
      </c>
      <c r="N174" s="96">
        <v>5.58</v>
      </c>
      <c r="O174" s="64">
        <v>2530</v>
      </c>
      <c r="P174" s="65">
        <f>Table2245789101123456789101112131415161718192021222324252627[[#This Row],[PEMBULATAN]]*O174</f>
        <v>14117.4</v>
      </c>
    </row>
    <row r="175" spans="1:16" ht="24" customHeight="1" x14ac:dyDescent="0.2">
      <c r="A175" s="14"/>
      <c r="B175" s="75"/>
      <c r="C175" s="73" t="s">
        <v>2656</v>
      </c>
      <c r="D175" s="78" t="s">
        <v>126</v>
      </c>
      <c r="E175" s="13">
        <v>44539</v>
      </c>
      <c r="F175" s="76" t="s">
        <v>411</v>
      </c>
      <c r="G175" s="13">
        <v>44542</v>
      </c>
      <c r="H175" s="77" t="s">
        <v>2482</v>
      </c>
      <c r="I175" s="16">
        <v>48</v>
      </c>
      <c r="J175" s="16">
        <v>48</v>
      </c>
      <c r="K175" s="16">
        <v>25</v>
      </c>
      <c r="L175" s="16">
        <v>8</v>
      </c>
      <c r="M175" s="81">
        <v>14.4</v>
      </c>
      <c r="N175" s="96">
        <v>15</v>
      </c>
      <c r="O175" s="64">
        <v>2530</v>
      </c>
      <c r="P175" s="65">
        <f>Table2245789101123456789101112131415161718192021222324252627[[#This Row],[PEMBULATAN]]*O175</f>
        <v>37950</v>
      </c>
    </row>
    <row r="176" spans="1:16" ht="24" customHeight="1" x14ac:dyDescent="0.2">
      <c r="A176" s="14"/>
      <c r="B176" s="75"/>
      <c r="C176" s="73" t="s">
        <v>2657</v>
      </c>
      <c r="D176" s="78" t="s">
        <v>126</v>
      </c>
      <c r="E176" s="13">
        <v>44539</v>
      </c>
      <c r="F176" s="76" t="s">
        <v>411</v>
      </c>
      <c r="G176" s="13">
        <v>44542</v>
      </c>
      <c r="H176" s="77" t="s">
        <v>2482</v>
      </c>
      <c r="I176" s="16">
        <v>90</v>
      </c>
      <c r="J176" s="16">
        <v>44</v>
      </c>
      <c r="K176" s="16">
        <v>10</v>
      </c>
      <c r="L176" s="16">
        <v>2</v>
      </c>
      <c r="M176" s="81">
        <v>9.9</v>
      </c>
      <c r="N176" s="96">
        <v>9.9</v>
      </c>
      <c r="O176" s="64">
        <v>2530</v>
      </c>
      <c r="P176" s="65">
        <f>Table2245789101123456789101112131415161718192021222324252627[[#This Row],[PEMBULATAN]]*O176</f>
        <v>25047</v>
      </c>
    </row>
    <row r="177" spans="1:16" ht="24" customHeight="1" x14ac:dyDescent="0.2">
      <c r="A177" s="14"/>
      <c r="B177" s="75"/>
      <c r="C177" s="73" t="s">
        <v>2658</v>
      </c>
      <c r="D177" s="78" t="s">
        <v>126</v>
      </c>
      <c r="E177" s="13">
        <v>44539</v>
      </c>
      <c r="F177" s="76" t="s">
        <v>411</v>
      </c>
      <c r="G177" s="13">
        <v>44542</v>
      </c>
      <c r="H177" s="77" t="s">
        <v>2482</v>
      </c>
      <c r="I177" s="16">
        <v>45</v>
      </c>
      <c r="J177" s="16">
        <v>36</v>
      </c>
      <c r="K177" s="16">
        <v>22</v>
      </c>
      <c r="L177" s="16">
        <v>8</v>
      </c>
      <c r="M177" s="81">
        <v>8.91</v>
      </c>
      <c r="N177" s="96">
        <v>8.91</v>
      </c>
      <c r="O177" s="64">
        <v>2530</v>
      </c>
      <c r="P177" s="65">
        <f>Table2245789101123456789101112131415161718192021222324252627[[#This Row],[PEMBULATAN]]*O177</f>
        <v>22542.3</v>
      </c>
    </row>
    <row r="178" spans="1:16" ht="24" customHeight="1" x14ac:dyDescent="0.2">
      <c r="A178" s="14"/>
      <c r="B178" s="75"/>
      <c r="C178" s="73" t="s">
        <v>2659</v>
      </c>
      <c r="D178" s="78" t="s">
        <v>126</v>
      </c>
      <c r="E178" s="13">
        <v>44539</v>
      </c>
      <c r="F178" s="76" t="s">
        <v>411</v>
      </c>
      <c r="G178" s="13">
        <v>44542</v>
      </c>
      <c r="H178" s="77" t="s">
        <v>2482</v>
      </c>
      <c r="I178" s="16">
        <v>87</v>
      </c>
      <c r="J178" s="16">
        <v>45</v>
      </c>
      <c r="K178" s="16">
        <v>35</v>
      </c>
      <c r="L178" s="16">
        <v>7</v>
      </c>
      <c r="M178" s="81">
        <v>34.256250000000001</v>
      </c>
      <c r="N178" s="96">
        <v>34.256250000000001</v>
      </c>
      <c r="O178" s="64">
        <v>2530</v>
      </c>
      <c r="P178" s="65">
        <f>Table2245789101123456789101112131415161718192021222324252627[[#This Row],[PEMBULATAN]]*O178</f>
        <v>86668.3125</v>
      </c>
    </row>
    <row r="179" spans="1:16" ht="24" customHeight="1" x14ac:dyDescent="0.2">
      <c r="A179" s="14"/>
      <c r="B179" s="75"/>
      <c r="C179" s="73" t="s">
        <v>2660</v>
      </c>
      <c r="D179" s="78" t="s">
        <v>126</v>
      </c>
      <c r="E179" s="13">
        <v>44539</v>
      </c>
      <c r="F179" s="76" t="s">
        <v>411</v>
      </c>
      <c r="G179" s="13">
        <v>44542</v>
      </c>
      <c r="H179" s="77" t="s">
        <v>2482</v>
      </c>
      <c r="I179" s="16">
        <v>60</v>
      </c>
      <c r="J179" s="16">
        <v>46</v>
      </c>
      <c r="K179" s="16">
        <v>12</v>
      </c>
      <c r="L179" s="16">
        <v>1</v>
      </c>
      <c r="M179" s="81">
        <v>8.2799999999999994</v>
      </c>
      <c r="N179" s="96">
        <v>8.2799999999999994</v>
      </c>
      <c r="O179" s="64">
        <v>2530</v>
      </c>
      <c r="P179" s="65">
        <f>Table2245789101123456789101112131415161718192021222324252627[[#This Row],[PEMBULATAN]]*O179</f>
        <v>20948.399999999998</v>
      </c>
    </row>
    <row r="180" spans="1:16" ht="24" customHeight="1" x14ac:dyDescent="0.2">
      <c r="A180" s="14"/>
      <c r="B180" s="75"/>
      <c r="C180" s="73" t="s">
        <v>2661</v>
      </c>
      <c r="D180" s="78" t="s">
        <v>126</v>
      </c>
      <c r="E180" s="13">
        <v>44539</v>
      </c>
      <c r="F180" s="76" t="s">
        <v>411</v>
      </c>
      <c r="G180" s="13">
        <v>44542</v>
      </c>
      <c r="H180" s="77" t="s">
        <v>2482</v>
      </c>
      <c r="I180" s="16">
        <v>75</v>
      </c>
      <c r="J180" s="16">
        <v>42</v>
      </c>
      <c r="K180" s="16">
        <v>5</v>
      </c>
      <c r="L180" s="16">
        <v>2</v>
      </c>
      <c r="M180" s="81">
        <v>3.9375</v>
      </c>
      <c r="N180" s="96">
        <v>3.9375</v>
      </c>
      <c r="O180" s="64">
        <v>2530</v>
      </c>
      <c r="P180" s="65">
        <f>Table2245789101123456789101112131415161718192021222324252627[[#This Row],[PEMBULATAN]]*O180</f>
        <v>9961.875</v>
      </c>
    </row>
    <row r="181" spans="1:16" ht="24" customHeight="1" x14ac:dyDescent="0.2">
      <c r="A181" s="14"/>
      <c r="B181" s="75"/>
      <c r="C181" s="73" t="s">
        <v>2662</v>
      </c>
      <c r="D181" s="78" t="s">
        <v>126</v>
      </c>
      <c r="E181" s="13">
        <v>44539</v>
      </c>
      <c r="F181" s="76" t="s">
        <v>411</v>
      </c>
      <c r="G181" s="13">
        <v>44542</v>
      </c>
      <c r="H181" s="77" t="s">
        <v>2482</v>
      </c>
      <c r="I181" s="16">
        <v>34</v>
      </c>
      <c r="J181" s="16">
        <v>34</v>
      </c>
      <c r="K181" s="16">
        <v>22</v>
      </c>
      <c r="L181" s="16">
        <v>10</v>
      </c>
      <c r="M181" s="81">
        <v>6.3579999999999997</v>
      </c>
      <c r="N181" s="96">
        <v>11</v>
      </c>
      <c r="O181" s="64">
        <v>2530</v>
      </c>
      <c r="P181" s="65">
        <f>Table2245789101123456789101112131415161718192021222324252627[[#This Row],[PEMBULATAN]]*O181</f>
        <v>27830</v>
      </c>
    </row>
    <row r="182" spans="1:16" ht="24" customHeight="1" x14ac:dyDescent="0.2">
      <c r="A182" s="14"/>
      <c r="B182" s="75"/>
      <c r="C182" s="73" t="s">
        <v>2663</v>
      </c>
      <c r="D182" s="78" t="s">
        <v>126</v>
      </c>
      <c r="E182" s="13">
        <v>44539</v>
      </c>
      <c r="F182" s="76" t="s">
        <v>411</v>
      </c>
      <c r="G182" s="13">
        <v>44542</v>
      </c>
      <c r="H182" s="77" t="s">
        <v>2482</v>
      </c>
      <c r="I182" s="16">
        <v>80</v>
      </c>
      <c r="J182" s="16">
        <v>62</v>
      </c>
      <c r="K182" s="16">
        <v>27</v>
      </c>
      <c r="L182" s="16">
        <v>11</v>
      </c>
      <c r="M182" s="81">
        <v>33.479999999999997</v>
      </c>
      <c r="N182" s="96">
        <v>34</v>
      </c>
      <c r="O182" s="64">
        <v>2530</v>
      </c>
      <c r="P182" s="65">
        <f>Table2245789101123456789101112131415161718192021222324252627[[#This Row],[PEMBULATAN]]*O182</f>
        <v>86020</v>
      </c>
    </row>
    <row r="183" spans="1:16" ht="24" customHeight="1" x14ac:dyDescent="0.2">
      <c r="A183" s="14"/>
      <c r="B183" s="75"/>
      <c r="C183" s="73" t="s">
        <v>2664</v>
      </c>
      <c r="D183" s="78" t="s">
        <v>126</v>
      </c>
      <c r="E183" s="13">
        <v>44539</v>
      </c>
      <c r="F183" s="76" t="s">
        <v>411</v>
      </c>
      <c r="G183" s="13">
        <v>44542</v>
      </c>
      <c r="H183" s="77" t="s">
        <v>2482</v>
      </c>
      <c r="I183" s="16">
        <v>82</v>
      </c>
      <c r="J183" s="16">
        <v>63</v>
      </c>
      <c r="K183" s="16">
        <v>32</v>
      </c>
      <c r="L183" s="16">
        <v>24</v>
      </c>
      <c r="M183" s="81">
        <v>41.328000000000003</v>
      </c>
      <c r="N183" s="96">
        <v>42</v>
      </c>
      <c r="O183" s="64">
        <v>2530</v>
      </c>
      <c r="P183" s="65">
        <f>Table2245789101123456789101112131415161718192021222324252627[[#This Row],[PEMBULATAN]]*O183</f>
        <v>106260</v>
      </c>
    </row>
    <row r="184" spans="1:16" ht="24" customHeight="1" x14ac:dyDescent="0.2">
      <c r="A184" s="14"/>
      <c r="B184" s="75"/>
      <c r="C184" s="73" t="s">
        <v>2665</v>
      </c>
      <c r="D184" s="78" t="s">
        <v>126</v>
      </c>
      <c r="E184" s="13">
        <v>44539</v>
      </c>
      <c r="F184" s="76" t="s">
        <v>411</v>
      </c>
      <c r="G184" s="13">
        <v>44542</v>
      </c>
      <c r="H184" s="77" t="s">
        <v>2482</v>
      </c>
      <c r="I184" s="16">
        <v>75</v>
      </c>
      <c r="J184" s="16">
        <v>54</v>
      </c>
      <c r="K184" s="16">
        <v>27</v>
      </c>
      <c r="L184" s="16">
        <v>11</v>
      </c>
      <c r="M184" s="81">
        <v>27.337499999999999</v>
      </c>
      <c r="N184" s="96">
        <v>28</v>
      </c>
      <c r="O184" s="64">
        <v>2530</v>
      </c>
      <c r="P184" s="65">
        <f>Table2245789101123456789101112131415161718192021222324252627[[#This Row],[PEMBULATAN]]*O184</f>
        <v>70840</v>
      </c>
    </row>
    <row r="185" spans="1:16" ht="24" customHeight="1" x14ac:dyDescent="0.2">
      <c r="A185" s="14"/>
      <c r="B185" s="75"/>
      <c r="C185" s="73" t="s">
        <v>2666</v>
      </c>
      <c r="D185" s="78" t="s">
        <v>126</v>
      </c>
      <c r="E185" s="13">
        <v>44539</v>
      </c>
      <c r="F185" s="76" t="s">
        <v>411</v>
      </c>
      <c r="G185" s="13">
        <v>44542</v>
      </c>
      <c r="H185" s="77" t="s">
        <v>2482</v>
      </c>
      <c r="I185" s="16">
        <v>86</v>
      </c>
      <c r="J185" s="16">
        <v>56</v>
      </c>
      <c r="K185" s="16">
        <v>38</v>
      </c>
      <c r="L185" s="16">
        <v>20</v>
      </c>
      <c r="M185" s="81">
        <v>45.752000000000002</v>
      </c>
      <c r="N185" s="96">
        <v>45.752000000000002</v>
      </c>
      <c r="O185" s="64">
        <v>2530</v>
      </c>
      <c r="P185" s="65">
        <f>Table2245789101123456789101112131415161718192021222324252627[[#This Row],[PEMBULATAN]]*O185</f>
        <v>115752.56000000001</v>
      </c>
    </row>
    <row r="186" spans="1:16" ht="24" customHeight="1" x14ac:dyDescent="0.2">
      <c r="A186" s="14"/>
      <c r="B186" s="75"/>
      <c r="C186" s="73" t="s">
        <v>2667</v>
      </c>
      <c r="D186" s="78" t="s">
        <v>126</v>
      </c>
      <c r="E186" s="13">
        <v>44539</v>
      </c>
      <c r="F186" s="76" t="s">
        <v>411</v>
      </c>
      <c r="G186" s="13">
        <v>44542</v>
      </c>
      <c r="H186" s="77" t="s">
        <v>2482</v>
      </c>
      <c r="I186" s="16">
        <v>80</v>
      </c>
      <c r="J186" s="16">
        <v>66</v>
      </c>
      <c r="K186" s="16">
        <v>27</v>
      </c>
      <c r="L186" s="16">
        <v>13</v>
      </c>
      <c r="M186" s="81">
        <v>35.64</v>
      </c>
      <c r="N186" s="96">
        <v>35.64</v>
      </c>
      <c r="O186" s="64">
        <v>2530</v>
      </c>
      <c r="P186" s="65">
        <f>Table2245789101123456789101112131415161718192021222324252627[[#This Row],[PEMBULATAN]]*O186</f>
        <v>90169.2</v>
      </c>
    </row>
    <row r="187" spans="1:16" ht="24" customHeight="1" x14ac:dyDescent="0.2">
      <c r="A187" s="14"/>
      <c r="B187" s="75"/>
      <c r="C187" s="73" t="s">
        <v>2668</v>
      </c>
      <c r="D187" s="78" t="s">
        <v>126</v>
      </c>
      <c r="E187" s="13">
        <v>44539</v>
      </c>
      <c r="F187" s="76" t="s">
        <v>411</v>
      </c>
      <c r="G187" s="13">
        <v>44542</v>
      </c>
      <c r="H187" s="77" t="s">
        <v>2482</v>
      </c>
      <c r="I187" s="16">
        <v>87</v>
      </c>
      <c r="J187" s="16">
        <v>64</v>
      </c>
      <c r="K187" s="16">
        <v>24</v>
      </c>
      <c r="L187" s="16">
        <v>11</v>
      </c>
      <c r="M187" s="81">
        <v>33.408000000000001</v>
      </c>
      <c r="N187" s="96">
        <v>34</v>
      </c>
      <c r="O187" s="64">
        <v>2530</v>
      </c>
      <c r="P187" s="65">
        <f>Table2245789101123456789101112131415161718192021222324252627[[#This Row],[PEMBULATAN]]*O187</f>
        <v>86020</v>
      </c>
    </row>
    <row r="188" spans="1:16" ht="24" customHeight="1" x14ac:dyDescent="0.2">
      <c r="A188" s="14"/>
      <c r="B188" s="75"/>
      <c r="C188" s="73" t="s">
        <v>2669</v>
      </c>
      <c r="D188" s="78" t="s">
        <v>126</v>
      </c>
      <c r="E188" s="13">
        <v>44539</v>
      </c>
      <c r="F188" s="76" t="s">
        <v>411</v>
      </c>
      <c r="G188" s="13">
        <v>44542</v>
      </c>
      <c r="H188" s="77" t="s">
        <v>2482</v>
      </c>
      <c r="I188" s="16">
        <v>100</v>
      </c>
      <c r="J188" s="16">
        <v>55</v>
      </c>
      <c r="K188" s="16">
        <v>36</v>
      </c>
      <c r="L188" s="16">
        <v>20</v>
      </c>
      <c r="M188" s="81">
        <v>49.5</v>
      </c>
      <c r="N188" s="96">
        <v>50</v>
      </c>
      <c r="O188" s="64">
        <v>2530</v>
      </c>
      <c r="P188" s="65">
        <f>Table2245789101123456789101112131415161718192021222324252627[[#This Row],[PEMBULATAN]]*O188</f>
        <v>126500</v>
      </c>
    </row>
    <row r="189" spans="1:16" ht="24" customHeight="1" x14ac:dyDescent="0.2">
      <c r="A189" s="14"/>
      <c r="B189" s="75"/>
      <c r="C189" s="73" t="s">
        <v>2670</v>
      </c>
      <c r="D189" s="78" t="s">
        <v>126</v>
      </c>
      <c r="E189" s="13">
        <v>44539</v>
      </c>
      <c r="F189" s="76" t="s">
        <v>411</v>
      </c>
      <c r="G189" s="13">
        <v>44542</v>
      </c>
      <c r="H189" s="77" t="s">
        <v>2482</v>
      </c>
      <c r="I189" s="16">
        <v>75</v>
      </c>
      <c r="J189" s="16">
        <v>65</v>
      </c>
      <c r="K189" s="16">
        <v>37</v>
      </c>
      <c r="L189" s="16">
        <v>10</v>
      </c>
      <c r="M189" s="81">
        <v>45.09375</v>
      </c>
      <c r="N189" s="96">
        <v>45.09375</v>
      </c>
      <c r="O189" s="64">
        <v>2530</v>
      </c>
      <c r="P189" s="65">
        <f>Table2245789101123456789101112131415161718192021222324252627[[#This Row],[PEMBULATAN]]*O189</f>
        <v>114087.1875</v>
      </c>
    </row>
    <row r="190" spans="1:16" ht="24" customHeight="1" x14ac:dyDescent="0.2">
      <c r="A190" s="14"/>
      <c r="B190" s="75"/>
      <c r="C190" s="73" t="s">
        <v>2671</v>
      </c>
      <c r="D190" s="78" t="s">
        <v>126</v>
      </c>
      <c r="E190" s="13">
        <v>44539</v>
      </c>
      <c r="F190" s="76" t="s">
        <v>411</v>
      </c>
      <c r="G190" s="13">
        <v>44542</v>
      </c>
      <c r="H190" s="77" t="s">
        <v>2482</v>
      </c>
      <c r="I190" s="16">
        <v>106</v>
      </c>
      <c r="J190" s="16">
        <v>57</v>
      </c>
      <c r="K190" s="16">
        <v>34</v>
      </c>
      <c r="L190" s="16">
        <v>17</v>
      </c>
      <c r="M190" s="81">
        <v>51.356999999999999</v>
      </c>
      <c r="N190" s="96">
        <v>52</v>
      </c>
      <c r="O190" s="64">
        <v>2530</v>
      </c>
      <c r="P190" s="65">
        <f>Table2245789101123456789101112131415161718192021222324252627[[#This Row],[PEMBULATAN]]*O190</f>
        <v>131560</v>
      </c>
    </row>
    <row r="191" spans="1:16" ht="24" customHeight="1" x14ac:dyDescent="0.2">
      <c r="A191" s="14"/>
      <c r="B191" s="75"/>
      <c r="C191" s="73" t="s">
        <v>2672</v>
      </c>
      <c r="D191" s="78" t="s">
        <v>126</v>
      </c>
      <c r="E191" s="13">
        <v>44539</v>
      </c>
      <c r="F191" s="76" t="s">
        <v>411</v>
      </c>
      <c r="G191" s="13">
        <v>44542</v>
      </c>
      <c r="H191" s="77" t="s">
        <v>2482</v>
      </c>
      <c r="I191" s="16">
        <v>75</v>
      </c>
      <c r="J191" s="16">
        <v>62</v>
      </c>
      <c r="K191" s="16">
        <v>32</v>
      </c>
      <c r="L191" s="16">
        <v>8</v>
      </c>
      <c r="M191" s="81">
        <v>37.200000000000003</v>
      </c>
      <c r="N191" s="96">
        <v>37.200000000000003</v>
      </c>
      <c r="O191" s="64">
        <v>2530</v>
      </c>
      <c r="P191" s="65">
        <f>Table2245789101123456789101112131415161718192021222324252627[[#This Row],[PEMBULATAN]]*O191</f>
        <v>94116</v>
      </c>
    </row>
    <row r="192" spans="1:16" ht="24" customHeight="1" x14ac:dyDescent="0.2">
      <c r="A192" s="14"/>
      <c r="B192" s="75"/>
      <c r="C192" s="73" t="s">
        <v>2673</v>
      </c>
      <c r="D192" s="78" t="s">
        <v>126</v>
      </c>
      <c r="E192" s="13">
        <v>44539</v>
      </c>
      <c r="F192" s="76" t="s">
        <v>411</v>
      </c>
      <c r="G192" s="13">
        <v>44542</v>
      </c>
      <c r="H192" s="77" t="s">
        <v>2482</v>
      </c>
      <c r="I192" s="16">
        <v>50</v>
      </c>
      <c r="J192" s="16">
        <v>37</v>
      </c>
      <c r="K192" s="16">
        <v>15</v>
      </c>
      <c r="L192" s="16">
        <v>2</v>
      </c>
      <c r="M192" s="81">
        <v>6.9375</v>
      </c>
      <c r="N192" s="96">
        <v>6.9375</v>
      </c>
      <c r="O192" s="64">
        <v>2530</v>
      </c>
      <c r="P192" s="65">
        <f>Table2245789101123456789101112131415161718192021222324252627[[#This Row],[PEMBULATAN]]*O192</f>
        <v>17551.875</v>
      </c>
    </row>
    <row r="193" spans="1:16" ht="24" customHeight="1" x14ac:dyDescent="0.2">
      <c r="A193" s="14"/>
      <c r="B193" s="75"/>
      <c r="C193" s="73" t="s">
        <v>2674</v>
      </c>
      <c r="D193" s="78" t="s">
        <v>126</v>
      </c>
      <c r="E193" s="13">
        <v>44539</v>
      </c>
      <c r="F193" s="76" t="s">
        <v>411</v>
      </c>
      <c r="G193" s="13">
        <v>44542</v>
      </c>
      <c r="H193" s="77" t="s">
        <v>2482</v>
      </c>
      <c r="I193" s="16">
        <v>72</v>
      </c>
      <c r="J193" s="16">
        <v>22</v>
      </c>
      <c r="K193" s="16">
        <v>22</v>
      </c>
      <c r="L193" s="16">
        <v>9</v>
      </c>
      <c r="M193" s="81">
        <v>8.7119999999999997</v>
      </c>
      <c r="N193" s="96">
        <v>9</v>
      </c>
      <c r="O193" s="64">
        <v>2530</v>
      </c>
      <c r="P193" s="65">
        <f>Table2245789101123456789101112131415161718192021222324252627[[#This Row],[PEMBULATAN]]*O193</f>
        <v>22770</v>
      </c>
    </row>
    <row r="194" spans="1:16" ht="24" customHeight="1" x14ac:dyDescent="0.2">
      <c r="A194" s="14"/>
      <c r="B194" s="75"/>
      <c r="C194" s="73" t="s">
        <v>2675</v>
      </c>
      <c r="D194" s="78" t="s">
        <v>126</v>
      </c>
      <c r="E194" s="13">
        <v>44539</v>
      </c>
      <c r="F194" s="76" t="s">
        <v>411</v>
      </c>
      <c r="G194" s="13">
        <v>44542</v>
      </c>
      <c r="H194" s="77" t="s">
        <v>2482</v>
      </c>
      <c r="I194" s="16">
        <v>65</v>
      </c>
      <c r="J194" s="16">
        <v>62</v>
      </c>
      <c r="K194" s="16">
        <v>17</v>
      </c>
      <c r="L194" s="16">
        <v>7</v>
      </c>
      <c r="M194" s="81">
        <v>17.127500000000001</v>
      </c>
      <c r="N194" s="96">
        <v>17.127500000000001</v>
      </c>
      <c r="O194" s="64">
        <v>2530</v>
      </c>
      <c r="P194" s="65">
        <f>Table2245789101123456789101112131415161718192021222324252627[[#This Row],[PEMBULATAN]]*O194</f>
        <v>43332.575000000004</v>
      </c>
    </row>
    <row r="195" spans="1:16" ht="24" customHeight="1" x14ac:dyDescent="0.2">
      <c r="A195" s="14"/>
      <c r="B195" s="75"/>
      <c r="C195" s="73" t="s">
        <v>2676</v>
      </c>
      <c r="D195" s="78" t="s">
        <v>126</v>
      </c>
      <c r="E195" s="13">
        <v>44539</v>
      </c>
      <c r="F195" s="76" t="s">
        <v>411</v>
      </c>
      <c r="G195" s="13">
        <v>44542</v>
      </c>
      <c r="H195" s="77" t="s">
        <v>2482</v>
      </c>
      <c r="I195" s="16">
        <v>64</v>
      </c>
      <c r="J195" s="16">
        <v>42</v>
      </c>
      <c r="K195" s="16">
        <v>23</v>
      </c>
      <c r="L195" s="16">
        <v>6</v>
      </c>
      <c r="M195" s="81">
        <v>15.456</v>
      </c>
      <c r="N195" s="96">
        <v>16</v>
      </c>
      <c r="O195" s="64">
        <v>2530</v>
      </c>
      <c r="P195" s="65">
        <f>Table2245789101123456789101112131415161718192021222324252627[[#This Row],[PEMBULATAN]]*O195</f>
        <v>40480</v>
      </c>
    </row>
    <row r="196" spans="1:16" ht="24" customHeight="1" x14ac:dyDescent="0.2">
      <c r="A196" s="14"/>
      <c r="B196" s="75"/>
      <c r="C196" s="73" t="s">
        <v>2677</v>
      </c>
      <c r="D196" s="78" t="s">
        <v>126</v>
      </c>
      <c r="E196" s="13">
        <v>44539</v>
      </c>
      <c r="F196" s="76" t="s">
        <v>411</v>
      </c>
      <c r="G196" s="13">
        <v>44542</v>
      </c>
      <c r="H196" s="77" t="s">
        <v>2482</v>
      </c>
      <c r="I196" s="16">
        <v>100</v>
      </c>
      <c r="J196" s="16">
        <v>63</v>
      </c>
      <c r="K196" s="16">
        <v>32</v>
      </c>
      <c r="L196" s="16">
        <v>16</v>
      </c>
      <c r="M196" s="81">
        <v>50.4</v>
      </c>
      <c r="N196" s="96">
        <v>51</v>
      </c>
      <c r="O196" s="64">
        <v>2530</v>
      </c>
      <c r="P196" s="65">
        <f>Table2245789101123456789101112131415161718192021222324252627[[#This Row],[PEMBULATAN]]*O196</f>
        <v>129030</v>
      </c>
    </row>
    <row r="197" spans="1:16" ht="24" customHeight="1" x14ac:dyDescent="0.2">
      <c r="A197" s="14"/>
      <c r="B197" s="75"/>
      <c r="C197" s="73" t="s">
        <v>2678</v>
      </c>
      <c r="D197" s="78" t="s">
        <v>126</v>
      </c>
      <c r="E197" s="13">
        <v>44539</v>
      </c>
      <c r="F197" s="76" t="s">
        <v>411</v>
      </c>
      <c r="G197" s="13">
        <v>44542</v>
      </c>
      <c r="H197" s="77" t="s">
        <v>2482</v>
      </c>
      <c r="I197" s="16">
        <v>87</v>
      </c>
      <c r="J197" s="16">
        <v>45</v>
      </c>
      <c r="K197" s="16">
        <v>33</v>
      </c>
      <c r="L197" s="16">
        <v>20</v>
      </c>
      <c r="M197" s="81">
        <v>32.298749999999998</v>
      </c>
      <c r="N197" s="96">
        <v>33</v>
      </c>
      <c r="O197" s="64">
        <v>2530</v>
      </c>
      <c r="P197" s="65">
        <f>Table2245789101123456789101112131415161718192021222324252627[[#This Row],[PEMBULATAN]]*O197</f>
        <v>83490</v>
      </c>
    </row>
    <row r="198" spans="1:16" ht="24" customHeight="1" x14ac:dyDescent="0.2">
      <c r="A198" s="14"/>
      <c r="B198" s="75"/>
      <c r="C198" s="73" t="s">
        <v>2679</v>
      </c>
      <c r="D198" s="78" t="s">
        <v>126</v>
      </c>
      <c r="E198" s="13">
        <v>44539</v>
      </c>
      <c r="F198" s="76" t="s">
        <v>411</v>
      </c>
      <c r="G198" s="13">
        <v>44542</v>
      </c>
      <c r="H198" s="77" t="s">
        <v>2482</v>
      </c>
      <c r="I198" s="16">
        <v>98</v>
      </c>
      <c r="J198" s="16">
        <v>56</v>
      </c>
      <c r="K198" s="16">
        <v>27</v>
      </c>
      <c r="L198" s="16">
        <v>22</v>
      </c>
      <c r="M198" s="81">
        <v>37.043999999999997</v>
      </c>
      <c r="N198" s="96">
        <v>37.043999999999997</v>
      </c>
      <c r="O198" s="64">
        <v>2530</v>
      </c>
      <c r="P198" s="65">
        <f>Table2245789101123456789101112131415161718192021222324252627[[#This Row],[PEMBULATAN]]*O198</f>
        <v>93721.319999999992</v>
      </c>
    </row>
    <row r="199" spans="1:16" ht="24" customHeight="1" x14ac:dyDescent="0.2">
      <c r="A199" s="14"/>
      <c r="B199" s="75"/>
      <c r="C199" s="73" t="s">
        <v>2680</v>
      </c>
      <c r="D199" s="78" t="s">
        <v>126</v>
      </c>
      <c r="E199" s="13">
        <v>44539</v>
      </c>
      <c r="F199" s="76" t="s">
        <v>411</v>
      </c>
      <c r="G199" s="13">
        <v>44542</v>
      </c>
      <c r="H199" s="77" t="s">
        <v>2482</v>
      </c>
      <c r="I199" s="16">
        <v>85</v>
      </c>
      <c r="J199" s="16">
        <v>57</v>
      </c>
      <c r="K199" s="16">
        <v>24</v>
      </c>
      <c r="L199" s="16">
        <v>10</v>
      </c>
      <c r="M199" s="81">
        <v>29.07</v>
      </c>
      <c r="N199" s="96">
        <v>29.07</v>
      </c>
      <c r="O199" s="64">
        <v>2530</v>
      </c>
      <c r="P199" s="65">
        <f>Table2245789101123456789101112131415161718192021222324252627[[#This Row],[PEMBULATAN]]*O199</f>
        <v>73547.100000000006</v>
      </c>
    </row>
    <row r="200" spans="1:16" ht="24" customHeight="1" x14ac:dyDescent="0.2">
      <c r="A200" s="14"/>
      <c r="B200" s="75"/>
      <c r="C200" s="73" t="s">
        <v>2681</v>
      </c>
      <c r="D200" s="78" t="s">
        <v>126</v>
      </c>
      <c r="E200" s="13">
        <v>44539</v>
      </c>
      <c r="F200" s="76" t="s">
        <v>411</v>
      </c>
      <c r="G200" s="13">
        <v>44542</v>
      </c>
      <c r="H200" s="77" t="s">
        <v>2482</v>
      </c>
      <c r="I200" s="16">
        <v>82</v>
      </c>
      <c r="J200" s="16">
        <v>64</v>
      </c>
      <c r="K200" s="16">
        <v>30</v>
      </c>
      <c r="L200" s="16">
        <v>13</v>
      </c>
      <c r="M200" s="81">
        <v>39.36</v>
      </c>
      <c r="N200" s="96">
        <v>40</v>
      </c>
      <c r="O200" s="64">
        <v>2530</v>
      </c>
      <c r="P200" s="65">
        <f>Table2245789101123456789101112131415161718192021222324252627[[#This Row],[PEMBULATAN]]*O200</f>
        <v>101200</v>
      </c>
    </row>
    <row r="201" spans="1:16" ht="24" customHeight="1" x14ac:dyDescent="0.2">
      <c r="A201" s="14"/>
      <c r="B201" s="75"/>
      <c r="C201" s="73" t="s">
        <v>2682</v>
      </c>
      <c r="D201" s="78" t="s">
        <v>126</v>
      </c>
      <c r="E201" s="13">
        <v>44539</v>
      </c>
      <c r="F201" s="76" t="s">
        <v>411</v>
      </c>
      <c r="G201" s="13">
        <v>44542</v>
      </c>
      <c r="H201" s="77" t="s">
        <v>2482</v>
      </c>
      <c r="I201" s="16">
        <v>98</v>
      </c>
      <c r="J201" s="16">
        <v>58</v>
      </c>
      <c r="K201" s="16">
        <v>30</v>
      </c>
      <c r="L201" s="16">
        <v>19</v>
      </c>
      <c r="M201" s="81">
        <v>42.63</v>
      </c>
      <c r="N201" s="96">
        <v>42.63</v>
      </c>
      <c r="O201" s="64">
        <v>2530</v>
      </c>
      <c r="P201" s="65">
        <f>Table2245789101123456789101112131415161718192021222324252627[[#This Row],[PEMBULATAN]]*O201</f>
        <v>107853.90000000001</v>
      </c>
    </row>
    <row r="202" spans="1:16" ht="24" customHeight="1" x14ac:dyDescent="0.2">
      <c r="A202" s="14"/>
      <c r="B202" s="75"/>
      <c r="C202" s="73" t="s">
        <v>2683</v>
      </c>
      <c r="D202" s="78" t="s">
        <v>126</v>
      </c>
      <c r="E202" s="13">
        <v>44539</v>
      </c>
      <c r="F202" s="76" t="s">
        <v>411</v>
      </c>
      <c r="G202" s="13">
        <v>44542</v>
      </c>
      <c r="H202" s="77" t="s">
        <v>2482</v>
      </c>
      <c r="I202" s="16">
        <v>84</v>
      </c>
      <c r="J202" s="16">
        <v>61</v>
      </c>
      <c r="K202" s="16">
        <v>27</v>
      </c>
      <c r="L202" s="16">
        <v>31</v>
      </c>
      <c r="M202" s="81">
        <v>34.587000000000003</v>
      </c>
      <c r="N202" s="96">
        <v>34.587000000000003</v>
      </c>
      <c r="O202" s="64">
        <v>2530</v>
      </c>
      <c r="P202" s="65">
        <f>Table2245789101123456789101112131415161718192021222324252627[[#This Row],[PEMBULATAN]]*O202</f>
        <v>87505.110000000015</v>
      </c>
    </row>
    <row r="203" spans="1:16" ht="24" customHeight="1" x14ac:dyDescent="0.2">
      <c r="A203" s="14"/>
      <c r="B203" s="75"/>
      <c r="C203" s="73" t="s">
        <v>2684</v>
      </c>
      <c r="D203" s="78" t="s">
        <v>126</v>
      </c>
      <c r="E203" s="13">
        <v>44539</v>
      </c>
      <c r="F203" s="76" t="s">
        <v>411</v>
      </c>
      <c r="G203" s="13">
        <v>44542</v>
      </c>
      <c r="H203" s="77" t="s">
        <v>2482</v>
      </c>
      <c r="I203" s="16">
        <v>84</v>
      </c>
      <c r="J203" s="16">
        <v>50</v>
      </c>
      <c r="K203" s="16">
        <v>22</v>
      </c>
      <c r="L203" s="16">
        <v>6</v>
      </c>
      <c r="M203" s="81">
        <v>23.1</v>
      </c>
      <c r="N203" s="96">
        <v>23.1</v>
      </c>
      <c r="O203" s="64">
        <v>2530</v>
      </c>
      <c r="P203" s="65">
        <f>Table2245789101123456789101112131415161718192021222324252627[[#This Row],[PEMBULATAN]]*O203</f>
        <v>58443</v>
      </c>
    </row>
    <row r="204" spans="1:16" ht="24" customHeight="1" x14ac:dyDescent="0.2">
      <c r="A204" s="14"/>
      <c r="B204" s="75"/>
      <c r="C204" s="73" t="s">
        <v>2685</v>
      </c>
      <c r="D204" s="78" t="s">
        <v>126</v>
      </c>
      <c r="E204" s="13">
        <v>44539</v>
      </c>
      <c r="F204" s="76" t="s">
        <v>411</v>
      </c>
      <c r="G204" s="13">
        <v>44542</v>
      </c>
      <c r="H204" s="77" t="s">
        <v>2482</v>
      </c>
      <c r="I204" s="16">
        <v>87</v>
      </c>
      <c r="J204" s="16">
        <v>56</v>
      </c>
      <c r="K204" s="16">
        <v>26</v>
      </c>
      <c r="L204" s="16">
        <v>23</v>
      </c>
      <c r="M204" s="81">
        <v>31.667999999999999</v>
      </c>
      <c r="N204" s="96">
        <v>31.667999999999999</v>
      </c>
      <c r="O204" s="64">
        <v>2530</v>
      </c>
      <c r="P204" s="65">
        <f>Table2245789101123456789101112131415161718192021222324252627[[#This Row],[PEMBULATAN]]*O204</f>
        <v>80120.039999999994</v>
      </c>
    </row>
    <row r="205" spans="1:16" ht="24" customHeight="1" x14ac:dyDescent="0.2">
      <c r="A205" s="14"/>
      <c r="B205" s="75"/>
      <c r="C205" s="73" t="s">
        <v>2686</v>
      </c>
      <c r="D205" s="78" t="s">
        <v>126</v>
      </c>
      <c r="E205" s="13">
        <v>44539</v>
      </c>
      <c r="F205" s="76" t="s">
        <v>411</v>
      </c>
      <c r="G205" s="13">
        <v>44542</v>
      </c>
      <c r="H205" s="77" t="s">
        <v>2482</v>
      </c>
      <c r="I205" s="16">
        <v>92</v>
      </c>
      <c r="J205" s="16">
        <v>52</v>
      </c>
      <c r="K205" s="16">
        <v>43</v>
      </c>
      <c r="L205" s="16">
        <v>23</v>
      </c>
      <c r="M205" s="81">
        <v>51.427999999999997</v>
      </c>
      <c r="N205" s="96">
        <v>52</v>
      </c>
      <c r="O205" s="64">
        <v>2530</v>
      </c>
      <c r="P205" s="65">
        <f>Table2245789101123456789101112131415161718192021222324252627[[#This Row],[PEMBULATAN]]*O205</f>
        <v>131560</v>
      </c>
    </row>
    <row r="206" spans="1:16" ht="24" customHeight="1" x14ac:dyDescent="0.2">
      <c r="A206" s="14"/>
      <c r="B206" s="75"/>
      <c r="C206" s="73" t="s">
        <v>2687</v>
      </c>
      <c r="D206" s="78" t="s">
        <v>126</v>
      </c>
      <c r="E206" s="13">
        <v>44539</v>
      </c>
      <c r="F206" s="76" t="s">
        <v>411</v>
      </c>
      <c r="G206" s="13">
        <v>44542</v>
      </c>
      <c r="H206" s="77" t="s">
        <v>2482</v>
      </c>
      <c r="I206" s="16">
        <v>82</v>
      </c>
      <c r="J206" s="16">
        <v>45</v>
      </c>
      <c r="K206" s="16">
        <v>28</v>
      </c>
      <c r="L206" s="16">
        <v>2</v>
      </c>
      <c r="M206" s="81">
        <v>25.83</v>
      </c>
      <c r="N206" s="96">
        <v>25.83</v>
      </c>
      <c r="O206" s="64">
        <v>2530</v>
      </c>
      <c r="P206" s="65">
        <f>Table2245789101123456789101112131415161718192021222324252627[[#This Row],[PEMBULATAN]]*O206</f>
        <v>65349.899999999994</v>
      </c>
    </row>
    <row r="207" spans="1:16" ht="24" customHeight="1" x14ac:dyDescent="0.2">
      <c r="A207" s="14"/>
      <c r="B207" s="75"/>
      <c r="C207" s="73" t="s">
        <v>2688</v>
      </c>
      <c r="D207" s="78" t="s">
        <v>126</v>
      </c>
      <c r="E207" s="13">
        <v>44539</v>
      </c>
      <c r="F207" s="76" t="s">
        <v>411</v>
      </c>
      <c r="G207" s="13">
        <v>44542</v>
      </c>
      <c r="H207" s="77" t="s">
        <v>2482</v>
      </c>
      <c r="I207" s="16">
        <v>81</v>
      </c>
      <c r="J207" s="16">
        <v>51</v>
      </c>
      <c r="K207" s="16">
        <v>21</v>
      </c>
      <c r="L207" s="16">
        <v>7</v>
      </c>
      <c r="M207" s="81">
        <v>21.687750000000001</v>
      </c>
      <c r="N207" s="96">
        <v>21.687750000000001</v>
      </c>
      <c r="O207" s="64">
        <v>2530</v>
      </c>
      <c r="P207" s="65">
        <f>Table2245789101123456789101112131415161718192021222324252627[[#This Row],[PEMBULATAN]]*O207</f>
        <v>54870.0075</v>
      </c>
    </row>
    <row r="208" spans="1:16" ht="24" customHeight="1" x14ac:dyDescent="0.2">
      <c r="A208" s="14"/>
      <c r="B208" s="75"/>
      <c r="C208" s="73" t="s">
        <v>2689</v>
      </c>
      <c r="D208" s="78" t="s">
        <v>126</v>
      </c>
      <c r="E208" s="13">
        <v>44539</v>
      </c>
      <c r="F208" s="76" t="s">
        <v>411</v>
      </c>
      <c r="G208" s="13">
        <v>44542</v>
      </c>
      <c r="H208" s="77" t="s">
        <v>2482</v>
      </c>
      <c r="I208" s="16">
        <v>68</v>
      </c>
      <c r="J208" s="16">
        <v>41</v>
      </c>
      <c r="K208" s="16">
        <v>17</v>
      </c>
      <c r="L208" s="16">
        <v>8</v>
      </c>
      <c r="M208" s="81">
        <v>11.849</v>
      </c>
      <c r="N208" s="96">
        <v>11.849</v>
      </c>
      <c r="O208" s="64">
        <v>2530</v>
      </c>
      <c r="P208" s="65">
        <f>Table2245789101123456789101112131415161718192021222324252627[[#This Row],[PEMBULATAN]]*O208</f>
        <v>29977.97</v>
      </c>
    </row>
    <row r="209" spans="1:16" ht="24" customHeight="1" x14ac:dyDescent="0.2">
      <c r="A209" s="14"/>
      <c r="B209" s="75"/>
      <c r="C209" s="73" t="s">
        <v>2690</v>
      </c>
      <c r="D209" s="78" t="s">
        <v>126</v>
      </c>
      <c r="E209" s="13">
        <v>44539</v>
      </c>
      <c r="F209" s="76" t="s">
        <v>411</v>
      </c>
      <c r="G209" s="13">
        <v>44542</v>
      </c>
      <c r="H209" s="77" t="s">
        <v>2482</v>
      </c>
      <c r="I209" s="16">
        <v>108</v>
      </c>
      <c r="J209" s="16">
        <v>13</v>
      </c>
      <c r="K209" s="16">
        <v>13</v>
      </c>
      <c r="L209" s="16">
        <v>3</v>
      </c>
      <c r="M209" s="81">
        <v>4.5629999999999997</v>
      </c>
      <c r="N209" s="96">
        <v>4.5629999999999997</v>
      </c>
      <c r="O209" s="64">
        <v>2530</v>
      </c>
      <c r="P209" s="65">
        <f>Table2245789101123456789101112131415161718192021222324252627[[#This Row],[PEMBULATAN]]*O209</f>
        <v>11544.39</v>
      </c>
    </row>
    <row r="210" spans="1:16" ht="24" customHeight="1" x14ac:dyDescent="0.2">
      <c r="A210" s="14"/>
      <c r="B210" s="75"/>
      <c r="C210" s="73" t="s">
        <v>2691</v>
      </c>
      <c r="D210" s="78" t="s">
        <v>126</v>
      </c>
      <c r="E210" s="13">
        <v>44539</v>
      </c>
      <c r="F210" s="76" t="s">
        <v>411</v>
      </c>
      <c r="G210" s="13">
        <v>44542</v>
      </c>
      <c r="H210" s="77" t="s">
        <v>2482</v>
      </c>
      <c r="I210" s="16">
        <v>83</v>
      </c>
      <c r="J210" s="16">
        <v>56</v>
      </c>
      <c r="K210" s="16">
        <v>27</v>
      </c>
      <c r="L210" s="16">
        <v>23</v>
      </c>
      <c r="M210" s="81">
        <v>31.373999999999999</v>
      </c>
      <c r="N210" s="96">
        <v>32</v>
      </c>
      <c r="O210" s="64">
        <v>2530</v>
      </c>
      <c r="P210" s="65">
        <f>Table2245789101123456789101112131415161718192021222324252627[[#This Row],[PEMBULATAN]]*O210</f>
        <v>80960</v>
      </c>
    </row>
    <row r="211" spans="1:16" ht="24" customHeight="1" x14ac:dyDescent="0.2">
      <c r="A211" s="14"/>
      <c r="B211" s="75"/>
      <c r="C211" s="73" t="s">
        <v>2692</v>
      </c>
      <c r="D211" s="78" t="s">
        <v>126</v>
      </c>
      <c r="E211" s="13">
        <v>44539</v>
      </c>
      <c r="F211" s="76" t="s">
        <v>411</v>
      </c>
      <c r="G211" s="13">
        <v>44542</v>
      </c>
      <c r="H211" s="77" t="s">
        <v>2482</v>
      </c>
      <c r="I211" s="16">
        <v>102</v>
      </c>
      <c r="J211" s="16">
        <v>59</v>
      </c>
      <c r="K211" s="16">
        <v>36</v>
      </c>
      <c r="L211" s="16">
        <v>28</v>
      </c>
      <c r="M211" s="81">
        <v>54.161999999999999</v>
      </c>
      <c r="N211" s="96">
        <v>54.161999999999999</v>
      </c>
      <c r="O211" s="64">
        <v>2530</v>
      </c>
      <c r="P211" s="65">
        <f>Table2245789101123456789101112131415161718192021222324252627[[#This Row],[PEMBULATAN]]*O211</f>
        <v>137029.85999999999</v>
      </c>
    </row>
    <row r="212" spans="1:16" ht="24" customHeight="1" x14ac:dyDescent="0.2">
      <c r="A212" s="14"/>
      <c r="B212" s="75"/>
      <c r="C212" s="73" t="s">
        <v>2693</v>
      </c>
      <c r="D212" s="78" t="s">
        <v>126</v>
      </c>
      <c r="E212" s="13">
        <v>44539</v>
      </c>
      <c r="F212" s="76" t="s">
        <v>411</v>
      </c>
      <c r="G212" s="13">
        <v>44542</v>
      </c>
      <c r="H212" s="77" t="s">
        <v>2482</v>
      </c>
      <c r="I212" s="16">
        <v>87</v>
      </c>
      <c r="J212" s="16">
        <v>56</v>
      </c>
      <c r="K212" s="16">
        <v>20</v>
      </c>
      <c r="L212" s="16">
        <v>6</v>
      </c>
      <c r="M212" s="81">
        <v>24.36</v>
      </c>
      <c r="N212" s="96">
        <v>25</v>
      </c>
      <c r="O212" s="64">
        <v>2530</v>
      </c>
      <c r="P212" s="65">
        <f>Table2245789101123456789101112131415161718192021222324252627[[#This Row],[PEMBULATAN]]*O212</f>
        <v>63250</v>
      </c>
    </row>
    <row r="213" spans="1:16" ht="24" customHeight="1" x14ac:dyDescent="0.2">
      <c r="A213" s="14"/>
      <c r="B213" s="75"/>
      <c r="C213" s="73" t="s">
        <v>2694</v>
      </c>
      <c r="D213" s="78" t="s">
        <v>126</v>
      </c>
      <c r="E213" s="13">
        <v>44539</v>
      </c>
      <c r="F213" s="76" t="s">
        <v>411</v>
      </c>
      <c r="G213" s="13">
        <v>44542</v>
      </c>
      <c r="H213" s="77" t="s">
        <v>2482</v>
      </c>
      <c r="I213" s="16">
        <v>82</v>
      </c>
      <c r="J213" s="16">
        <v>50</v>
      </c>
      <c r="K213" s="16">
        <v>23</v>
      </c>
      <c r="L213" s="16">
        <v>8</v>
      </c>
      <c r="M213" s="81">
        <v>23.574999999999999</v>
      </c>
      <c r="N213" s="96">
        <v>23.574999999999999</v>
      </c>
      <c r="O213" s="64">
        <v>2530</v>
      </c>
      <c r="P213" s="65">
        <f>Table2245789101123456789101112131415161718192021222324252627[[#This Row],[PEMBULATAN]]*O213</f>
        <v>59644.75</v>
      </c>
    </row>
    <row r="214" spans="1:16" ht="24" customHeight="1" x14ac:dyDescent="0.2">
      <c r="A214" s="14"/>
      <c r="B214" s="75"/>
      <c r="C214" s="73" t="s">
        <v>2695</v>
      </c>
      <c r="D214" s="78" t="s">
        <v>126</v>
      </c>
      <c r="E214" s="13">
        <v>44539</v>
      </c>
      <c r="F214" s="76" t="s">
        <v>411</v>
      </c>
      <c r="G214" s="13">
        <v>44542</v>
      </c>
      <c r="H214" s="77" t="s">
        <v>2482</v>
      </c>
      <c r="I214" s="16">
        <v>78</v>
      </c>
      <c r="J214" s="16">
        <v>62</v>
      </c>
      <c r="K214" s="16">
        <v>26</v>
      </c>
      <c r="L214" s="16">
        <v>8</v>
      </c>
      <c r="M214" s="81">
        <v>31.434000000000001</v>
      </c>
      <c r="N214" s="96">
        <v>32</v>
      </c>
      <c r="O214" s="64">
        <v>2530</v>
      </c>
      <c r="P214" s="65">
        <f>Table2245789101123456789101112131415161718192021222324252627[[#This Row],[PEMBULATAN]]*O214</f>
        <v>80960</v>
      </c>
    </row>
    <row r="215" spans="1:16" ht="24" customHeight="1" x14ac:dyDescent="0.2">
      <c r="A215" s="14"/>
      <c r="B215" s="75"/>
      <c r="C215" s="73" t="s">
        <v>2696</v>
      </c>
      <c r="D215" s="78" t="s">
        <v>126</v>
      </c>
      <c r="E215" s="13">
        <v>44539</v>
      </c>
      <c r="F215" s="76" t="s">
        <v>411</v>
      </c>
      <c r="G215" s="13">
        <v>44542</v>
      </c>
      <c r="H215" s="77" t="s">
        <v>2482</v>
      </c>
      <c r="I215" s="16">
        <v>87</v>
      </c>
      <c r="J215" s="16">
        <v>57</v>
      </c>
      <c r="K215" s="16">
        <v>22</v>
      </c>
      <c r="L215" s="16">
        <v>15</v>
      </c>
      <c r="M215" s="81">
        <v>27.2745</v>
      </c>
      <c r="N215" s="96">
        <v>27.2745</v>
      </c>
      <c r="O215" s="64">
        <v>2530</v>
      </c>
      <c r="P215" s="65">
        <f>Table2245789101123456789101112131415161718192021222324252627[[#This Row],[PEMBULATAN]]*O215</f>
        <v>69004.485000000001</v>
      </c>
    </row>
    <row r="216" spans="1:16" ht="24" customHeight="1" x14ac:dyDescent="0.2">
      <c r="A216" s="14"/>
      <c r="B216" s="75"/>
      <c r="C216" s="73" t="s">
        <v>2697</v>
      </c>
      <c r="D216" s="78" t="s">
        <v>126</v>
      </c>
      <c r="E216" s="13">
        <v>44539</v>
      </c>
      <c r="F216" s="76" t="s">
        <v>411</v>
      </c>
      <c r="G216" s="13">
        <v>44542</v>
      </c>
      <c r="H216" s="77" t="s">
        <v>2482</v>
      </c>
      <c r="I216" s="16">
        <v>87</v>
      </c>
      <c r="J216" s="16">
        <v>54</v>
      </c>
      <c r="K216" s="16">
        <v>12</v>
      </c>
      <c r="L216" s="16">
        <v>2</v>
      </c>
      <c r="M216" s="81">
        <v>14.093999999999999</v>
      </c>
      <c r="N216" s="96">
        <v>14.093999999999999</v>
      </c>
      <c r="O216" s="64">
        <v>2530</v>
      </c>
      <c r="P216" s="65">
        <f>Table2245789101123456789101112131415161718192021222324252627[[#This Row],[PEMBULATAN]]*O216</f>
        <v>35657.82</v>
      </c>
    </row>
    <row r="217" spans="1:16" ht="24" customHeight="1" x14ac:dyDescent="0.2">
      <c r="A217" s="14"/>
      <c r="B217" s="75"/>
      <c r="C217" s="73" t="s">
        <v>2698</v>
      </c>
      <c r="D217" s="78" t="s">
        <v>126</v>
      </c>
      <c r="E217" s="13">
        <v>44539</v>
      </c>
      <c r="F217" s="76" t="s">
        <v>411</v>
      </c>
      <c r="G217" s="13">
        <v>44542</v>
      </c>
      <c r="H217" s="77" t="s">
        <v>2482</v>
      </c>
      <c r="I217" s="16">
        <v>104</v>
      </c>
      <c r="J217" s="16">
        <v>54</v>
      </c>
      <c r="K217" s="16">
        <v>37</v>
      </c>
      <c r="L217" s="16">
        <v>22</v>
      </c>
      <c r="M217" s="81">
        <v>51.948</v>
      </c>
      <c r="N217" s="96">
        <v>51.948</v>
      </c>
      <c r="O217" s="64">
        <v>2530</v>
      </c>
      <c r="P217" s="65">
        <f>Table2245789101123456789101112131415161718192021222324252627[[#This Row],[PEMBULATAN]]*O217</f>
        <v>131428.44</v>
      </c>
    </row>
    <row r="218" spans="1:16" ht="24" customHeight="1" x14ac:dyDescent="0.2">
      <c r="A218" s="14"/>
      <c r="B218" s="75"/>
      <c r="C218" s="73" t="s">
        <v>2699</v>
      </c>
      <c r="D218" s="78" t="s">
        <v>126</v>
      </c>
      <c r="E218" s="13">
        <v>44539</v>
      </c>
      <c r="F218" s="76" t="s">
        <v>411</v>
      </c>
      <c r="G218" s="13">
        <v>44542</v>
      </c>
      <c r="H218" s="77" t="s">
        <v>2482</v>
      </c>
      <c r="I218" s="16">
        <v>70</v>
      </c>
      <c r="J218" s="16">
        <v>44</v>
      </c>
      <c r="K218" s="16">
        <v>24</v>
      </c>
      <c r="L218" s="16">
        <v>15</v>
      </c>
      <c r="M218" s="81">
        <v>18.48</v>
      </c>
      <c r="N218" s="96">
        <v>19</v>
      </c>
      <c r="O218" s="64">
        <v>2530</v>
      </c>
      <c r="P218" s="65">
        <f>Table2245789101123456789101112131415161718192021222324252627[[#This Row],[PEMBULATAN]]*O218</f>
        <v>48070</v>
      </c>
    </row>
    <row r="219" spans="1:16" ht="24" customHeight="1" x14ac:dyDescent="0.2">
      <c r="A219" s="14"/>
      <c r="B219" s="75"/>
      <c r="C219" s="73" t="s">
        <v>2700</v>
      </c>
      <c r="D219" s="78" t="s">
        <v>126</v>
      </c>
      <c r="E219" s="13">
        <v>44539</v>
      </c>
      <c r="F219" s="76" t="s">
        <v>411</v>
      </c>
      <c r="G219" s="13">
        <v>44542</v>
      </c>
      <c r="H219" s="77" t="s">
        <v>2482</v>
      </c>
      <c r="I219" s="16">
        <v>105</v>
      </c>
      <c r="J219" s="16">
        <v>8</v>
      </c>
      <c r="K219" s="16">
        <v>8</v>
      </c>
      <c r="L219" s="16">
        <v>2</v>
      </c>
      <c r="M219" s="81">
        <v>1.68</v>
      </c>
      <c r="N219" s="96">
        <v>2</v>
      </c>
      <c r="O219" s="64">
        <v>2530</v>
      </c>
      <c r="P219" s="65">
        <f>Table2245789101123456789101112131415161718192021222324252627[[#This Row],[PEMBULATAN]]*O219</f>
        <v>5060</v>
      </c>
    </row>
    <row r="220" spans="1:16" ht="24" customHeight="1" x14ac:dyDescent="0.2">
      <c r="A220" s="14"/>
      <c r="B220" s="75"/>
      <c r="C220" s="73" t="s">
        <v>2701</v>
      </c>
      <c r="D220" s="78" t="s">
        <v>126</v>
      </c>
      <c r="E220" s="13">
        <v>44539</v>
      </c>
      <c r="F220" s="76" t="s">
        <v>411</v>
      </c>
      <c r="G220" s="13">
        <v>44542</v>
      </c>
      <c r="H220" s="77" t="s">
        <v>2482</v>
      </c>
      <c r="I220" s="16">
        <v>37</v>
      </c>
      <c r="J220" s="16">
        <v>27</v>
      </c>
      <c r="K220" s="16">
        <v>15</v>
      </c>
      <c r="L220" s="16">
        <v>11</v>
      </c>
      <c r="M220" s="81">
        <v>3.7462499999999999</v>
      </c>
      <c r="N220" s="96">
        <v>11</v>
      </c>
      <c r="O220" s="64">
        <v>2530</v>
      </c>
      <c r="P220" s="65">
        <f>Table2245789101123456789101112131415161718192021222324252627[[#This Row],[PEMBULATAN]]*O220</f>
        <v>27830</v>
      </c>
    </row>
    <row r="221" spans="1:16" ht="24" customHeight="1" x14ac:dyDescent="0.2">
      <c r="A221" s="14"/>
      <c r="B221" s="75"/>
      <c r="C221" s="73" t="s">
        <v>2702</v>
      </c>
      <c r="D221" s="78" t="s">
        <v>126</v>
      </c>
      <c r="E221" s="13">
        <v>44539</v>
      </c>
      <c r="F221" s="76" t="s">
        <v>411</v>
      </c>
      <c r="G221" s="13">
        <v>44542</v>
      </c>
      <c r="H221" s="77" t="s">
        <v>2482</v>
      </c>
      <c r="I221" s="16">
        <v>80</v>
      </c>
      <c r="J221" s="16">
        <v>55</v>
      </c>
      <c r="K221" s="16">
        <v>26</v>
      </c>
      <c r="L221" s="16">
        <v>1</v>
      </c>
      <c r="M221" s="81">
        <v>28.6</v>
      </c>
      <c r="N221" s="96">
        <v>28.6</v>
      </c>
      <c r="O221" s="64">
        <v>2530</v>
      </c>
      <c r="P221" s="65">
        <f>Table2245789101123456789101112131415161718192021222324252627[[#This Row],[PEMBULATAN]]*O221</f>
        <v>72358</v>
      </c>
    </row>
    <row r="222" spans="1:16" ht="24" customHeight="1" x14ac:dyDescent="0.2">
      <c r="A222" s="14"/>
      <c r="B222" s="75"/>
      <c r="C222" s="73" t="s">
        <v>2703</v>
      </c>
      <c r="D222" s="78" t="s">
        <v>126</v>
      </c>
      <c r="E222" s="13">
        <v>44539</v>
      </c>
      <c r="F222" s="76" t="s">
        <v>411</v>
      </c>
      <c r="G222" s="13">
        <v>44542</v>
      </c>
      <c r="H222" s="77" t="s">
        <v>2482</v>
      </c>
      <c r="I222" s="16">
        <v>42</v>
      </c>
      <c r="J222" s="16">
        <v>30</v>
      </c>
      <c r="K222" s="16">
        <v>30</v>
      </c>
      <c r="L222" s="16">
        <v>6</v>
      </c>
      <c r="M222" s="81">
        <v>9.4499999999999993</v>
      </c>
      <c r="N222" s="96">
        <v>10</v>
      </c>
      <c r="O222" s="64">
        <v>2530</v>
      </c>
      <c r="P222" s="65">
        <f>Table2245789101123456789101112131415161718192021222324252627[[#This Row],[PEMBULATAN]]*O222</f>
        <v>25300</v>
      </c>
    </row>
    <row r="223" spans="1:16" ht="24" customHeight="1" x14ac:dyDescent="0.2">
      <c r="A223" s="14"/>
      <c r="B223" s="75"/>
      <c r="C223" s="73" t="s">
        <v>2704</v>
      </c>
      <c r="D223" s="78" t="s">
        <v>126</v>
      </c>
      <c r="E223" s="13">
        <v>44539</v>
      </c>
      <c r="F223" s="76" t="s">
        <v>411</v>
      </c>
      <c r="G223" s="13">
        <v>44542</v>
      </c>
      <c r="H223" s="77" t="s">
        <v>2482</v>
      </c>
      <c r="I223" s="16">
        <v>68</v>
      </c>
      <c r="J223" s="16">
        <v>68</v>
      </c>
      <c r="K223" s="16">
        <v>8</v>
      </c>
      <c r="L223" s="16">
        <v>2</v>
      </c>
      <c r="M223" s="81">
        <v>9.2479999999999993</v>
      </c>
      <c r="N223" s="96">
        <v>9.2479999999999993</v>
      </c>
      <c r="O223" s="64">
        <v>2530</v>
      </c>
      <c r="P223" s="65">
        <f>Table2245789101123456789101112131415161718192021222324252627[[#This Row],[PEMBULATAN]]*O223</f>
        <v>23397.439999999999</v>
      </c>
    </row>
    <row r="224" spans="1:16" ht="24" customHeight="1" x14ac:dyDescent="0.2">
      <c r="A224" s="14"/>
      <c r="B224" s="75"/>
      <c r="C224" s="73" t="s">
        <v>2705</v>
      </c>
      <c r="D224" s="78" t="s">
        <v>126</v>
      </c>
      <c r="E224" s="13">
        <v>44539</v>
      </c>
      <c r="F224" s="76" t="s">
        <v>411</v>
      </c>
      <c r="G224" s="13">
        <v>44542</v>
      </c>
      <c r="H224" s="77" t="s">
        <v>2482</v>
      </c>
      <c r="I224" s="16">
        <v>42</v>
      </c>
      <c r="J224" s="16">
        <v>40</v>
      </c>
      <c r="K224" s="16">
        <v>7</v>
      </c>
      <c r="L224" s="16">
        <v>16</v>
      </c>
      <c r="M224" s="81">
        <v>2.94</v>
      </c>
      <c r="N224" s="96">
        <v>16</v>
      </c>
      <c r="O224" s="64">
        <v>2530</v>
      </c>
      <c r="P224" s="65">
        <f>Table2245789101123456789101112131415161718192021222324252627[[#This Row],[PEMBULATAN]]*O224</f>
        <v>40480</v>
      </c>
    </row>
    <row r="225" spans="1:16" ht="24" customHeight="1" x14ac:dyDescent="0.2">
      <c r="A225" s="14"/>
      <c r="B225" s="75"/>
      <c r="C225" s="73" t="s">
        <v>2706</v>
      </c>
      <c r="D225" s="78" t="s">
        <v>126</v>
      </c>
      <c r="E225" s="13">
        <v>44539</v>
      </c>
      <c r="F225" s="76" t="s">
        <v>411</v>
      </c>
      <c r="G225" s="13">
        <v>44542</v>
      </c>
      <c r="H225" s="77" t="s">
        <v>2482</v>
      </c>
      <c r="I225" s="16">
        <v>30</v>
      </c>
      <c r="J225" s="16">
        <v>18</v>
      </c>
      <c r="K225" s="16">
        <v>14</v>
      </c>
      <c r="L225" s="16">
        <v>9</v>
      </c>
      <c r="M225" s="81">
        <v>1.89</v>
      </c>
      <c r="N225" s="96">
        <v>9</v>
      </c>
      <c r="O225" s="64">
        <v>2530</v>
      </c>
      <c r="P225" s="65">
        <f>Table2245789101123456789101112131415161718192021222324252627[[#This Row],[PEMBULATAN]]*O225</f>
        <v>22770</v>
      </c>
    </row>
    <row r="226" spans="1:16" ht="24" customHeight="1" x14ac:dyDescent="0.2">
      <c r="A226" s="14"/>
      <c r="B226" s="75"/>
      <c r="C226" s="73" t="s">
        <v>2707</v>
      </c>
      <c r="D226" s="78" t="s">
        <v>126</v>
      </c>
      <c r="E226" s="13">
        <v>44539</v>
      </c>
      <c r="F226" s="76" t="s">
        <v>411</v>
      </c>
      <c r="G226" s="13">
        <v>44542</v>
      </c>
      <c r="H226" s="77" t="s">
        <v>2482</v>
      </c>
      <c r="I226" s="16">
        <v>57</v>
      </c>
      <c r="J226" s="16">
        <v>57</v>
      </c>
      <c r="K226" s="16">
        <v>16</v>
      </c>
      <c r="L226" s="16">
        <v>5</v>
      </c>
      <c r="M226" s="81">
        <v>12.996</v>
      </c>
      <c r="N226" s="96">
        <v>12.996</v>
      </c>
      <c r="O226" s="64">
        <v>2530</v>
      </c>
      <c r="P226" s="65">
        <f>Table2245789101123456789101112131415161718192021222324252627[[#This Row],[PEMBULATAN]]*O226</f>
        <v>32879.880000000005</v>
      </c>
    </row>
    <row r="227" spans="1:16" ht="24" customHeight="1" x14ac:dyDescent="0.2">
      <c r="A227" s="14"/>
      <c r="B227" s="75"/>
      <c r="C227" s="73" t="s">
        <v>2708</v>
      </c>
      <c r="D227" s="78" t="s">
        <v>126</v>
      </c>
      <c r="E227" s="13">
        <v>44539</v>
      </c>
      <c r="F227" s="76" t="s">
        <v>411</v>
      </c>
      <c r="G227" s="13">
        <v>44542</v>
      </c>
      <c r="H227" s="77" t="s">
        <v>2482</v>
      </c>
      <c r="I227" s="16">
        <v>64</v>
      </c>
      <c r="J227" s="16">
        <v>35</v>
      </c>
      <c r="K227" s="16">
        <v>35</v>
      </c>
      <c r="L227" s="16">
        <v>6</v>
      </c>
      <c r="M227" s="81">
        <v>19.600000000000001</v>
      </c>
      <c r="N227" s="96">
        <v>19.600000000000001</v>
      </c>
      <c r="O227" s="64">
        <v>2530</v>
      </c>
      <c r="P227" s="65">
        <f>Table2245789101123456789101112131415161718192021222324252627[[#This Row],[PEMBULATAN]]*O227</f>
        <v>49588</v>
      </c>
    </row>
    <row r="228" spans="1:16" ht="24" customHeight="1" x14ac:dyDescent="0.2">
      <c r="A228" s="14"/>
      <c r="B228" s="75"/>
      <c r="C228" s="73" t="s">
        <v>2709</v>
      </c>
      <c r="D228" s="78" t="s">
        <v>126</v>
      </c>
      <c r="E228" s="13">
        <v>44539</v>
      </c>
      <c r="F228" s="76" t="s">
        <v>411</v>
      </c>
      <c r="G228" s="13">
        <v>44542</v>
      </c>
      <c r="H228" s="77" t="s">
        <v>2482</v>
      </c>
      <c r="I228" s="16">
        <v>85</v>
      </c>
      <c r="J228" s="16">
        <v>62</v>
      </c>
      <c r="K228" s="16">
        <v>32</v>
      </c>
      <c r="L228" s="16">
        <v>22</v>
      </c>
      <c r="M228" s="81">
        <v>42.16</v>
      </c>
      <c r="N228" s="96">
        <v>42.16</v>
      </c>
      <c r="O228" s="64">
        <v>2530</v>
      </c>
      <c r="P228" s="65">
        <f>Table2245789101123456789101112131415161718192021222324252627[[#This Row],[PEMBULATAN]]*O228</f>
        <v>106664.79999999999</v>
      </c>
    </row>
    <row r="229" spans="1:16" ht="24" customHeight="1" x14ac:dyDescent="0.2">
      <c r="A229" s="14"/>
      <c r="B229" s="75"/>
      <c r="C229" s="73" t="s">
        <v>2710</v>
      </c>
      <c r="D229" s="78" t="s">
        <v>126</v>
      </c>
      <c r="E229" s="13">
        <v>44539</v>
      </c>
      <c r="F229" s="76" t="s">
        <v>411</v>
      </c>
      <c r="G229" s="13">
        <v>44542</v>
      </c>
      <c r="H229" s="77" t="s">
        <v>2482</v>
      </c>
      <c r="I229" s="16">
        <v>90</v>
      </c>
      <c r="J229" s="16">
        <v>47</v>
      </c>
      <c r="K229" s="16">
        <v>37</v>
      </c>
      <c r="L229" s="16">
        <v>20</v>
      </c>
      <c r="M229" s="81">
        <v>39.127499999999998</v>
      </c>
      <c r="N229" s="96">
        <v>39.127499999999998</v>
      </c>
      <c r="O229" s="64">
        <v>2530</v>
      </c>
      <c r="P229" s="65">
        <f>Table2245789101123456789101112131415161718192021222324252627[[#This Row],[PEMBULATAN]]*O229</f>
        <v>98992.574999999997</v>
      </c>
    </row>
    <row r="230" spans="1:16" ht="24" customHeight="1" x14ac:dyDescent="0.2">
      <c r="A230" s="14"/>
      <c r="B230" s="75"/>
      <c r="C230" s="73" t="s">
        <v>2711</v>
      </c>
      <c r="D230" s="78" t="s">
        <v>126</v>
      </c>
      <c r="E230" s="13">
        <v>44539</v>
      </c>
      <c r="F230" s="76" t="s">
        <v>411</v>
      </c>
      <c r="G230" s="13">
        <v>44542</v>
      </c>
      <c r="H230" s="77" t="s">
        <v>2482</v>
      </c>
      <c r="I230" s="16">
        <v>72</v>
      </c>
      <c r="J230" s="16">
        <v>47</v>
      </c>
      <c r="K230" s="16">
        <v>42</v>
      </c>
      <c r="L230" s="16">
        <v>12</v>
      </c>
      <c r="M230" s="81">
        <v>35.531999999999996</v>
      </c>
      <c r="N230" s="96">
        <v>35.531999999999996</v>
      </c>
      <c r="O230" s="64">
        <v>2530</v>
      </c>
      <c r="P230" s="65">
        <f>Table2245789101123456789101112131415161718192021222324252627[[#This Row],[PEMBULATAN]]*O230</f>
        <v>89895.959999999992</v>
      </c>
    </row>
    <row r="231" spans="1:16" ht="24" customHeight="1" x14ac:dyDescent="0.2">
      <c r="A231" s="14"/>
      <c r="B231" s="75"/>
      <c r="C231" s="73" t="s">
        <v>2712</v>
      </c>
      <c r="D231" s="78" t="s">
        <v>126</v>
      </c>
      <c r="E231" s="13">
        <v>44539</v>
      </c>
      <c r="F231" s="76" t="s">
        <v>411</v>
      </c>
      <c r="G231" s="13">
        <v>44542</v>
      </c>
      <c r="H231" s="77" t="s">
        <v>2482</v>
      </c>
      <c r="I231" s="16">
        <v>202</v>
      </c>
      <c r="J231" s="16">
        <v>18</v>
      </c>
      <c r="K231" s="16">
        <v>18</v>
      </c>
      <c r="L231" s="16">
        <v>20</v>
      </c>
      <c r="M231" s="81">
        <v>16.361999999999998</v>
      </c>
      <c r="N231" s="96">
        <v>21</v>
      </c>
      <c r="O231" s="64">
        <v>2530</v>
      </c>
      <c r="P231" s="65">
        <f>Table2245789101123456789101112131415161718192021222324252627[[#This Row],[PEMBULATAN]]*O231</f>
        <v>53130</v>
      </c>
    </row>
    <row r="232" spans="1:16" ht="24" customHeight="1" x14ac:dyDescent="0.2">
      <c r="A232" s="14"/>
      <c r="B232" s="75"/>
      <c r="C232" s="73" t="s">
        <v>2713</v>
      </c>
      <c r="D232" s="78" t="s">
        <v>126</v>
      </c>
      <c r="E232" s="13">
        <v>44539</v>
      </c>
      <c r="F232" s="76" t="s">
        <v>411</v>
      </c>
      <c r="G232" s="13">
        <v>44542</v>
      </c>
      <c r="H232" s="77" t="s">
        <v>2482</v>
      </c>
      <c r="I232" s="16">
        <v>112</v>
      </c>
      <c r="J232" s="16">
        <v>85</v>
      </c>
      <c r="K232" s="16">
        <v>50</v>
      </c>
      <c r="L232" s="16">
        <v>20</v>
      </c>
      <c r="M232" s="81">
        <v>119</v>
      </c>
      <c r="N232" s="96">
        <v>119</v>
      </c>
      <c r="O232" s="64">
        <v>2530</v>
      </c>
      <c r="P232" s="65">
        <f>Table2245789101123456789101112131415161718192021222324252627[[#This Row],[PEMBULATAN]]*O232</f>
        <v>301070</v>
      </c>
    </row>
    <row r="233" spans="1:16" ht="24" customHeight="1" x14ac:dyDescent="0.2">
      <c r="A233" s="14"/>
      <c r="B233" s="75"/>
      <c r="C233" s="73" t="s">
        <v>2714</v>
      </c>
      <c r="D233" s="78" t="s">
        <v>126</v>
      </c>
      <c r="E233" s="13">
        <v>44539</v>
      </c>
      <c r="F233" s="76" t="s">
        <v>411</v>
      </c>
      <c r="G233" s="13">
        <v>44542</v>
      </c>
      <c r="H233" s="77" t="s">
        <v>2482</v>
      </c>
      <c r="I233" s="16">
        <v>68</v>
      </c>
      <c r="J233" s="16">
        <v>47</v>
      </c>
      <c r="K233" s="16">
        <v>57</v>
      </c>
      <c r="L233" s="16">
        <v>48</v>
      </c>
      <c r="M233" s="81">
        <v>45.542999999999999</v>
      </c>
      <c r="N233" s="96">
        <v>48</v>
      </c>
      <c r="O233" s="64">
        <v>2530</v>
      </c>
      <c r="P233" s="65">
        <f>Table2245789101123456789101112131415161718192021222324252627[[#This Row],[PEMBULATAN]]*O233</f>
        <v>121440</v>
      </c>
    </row>
    <row r="234" spans="1:16" ht="24" customHeight="1" x14ac:dyDescent="0.2">
      <c r="A234" s="14"/>
      <c r="B234" s="75"/>
      <c r="C234" s="73" t="s">
        <v>2715</v>
      </c>
      <c r="D234" s="78" t="s">
        <v>126</v>
      </c>
      <c r="E234" s="13">
        <v>44539</v>
      </c>
      <c r="F234" s="76" t="s">
        <v>411</v>
      </c>
      <c r="G234" s="13">
        <v>44542</v>
      </c>
      <c r="H234" s="77" t="s">
        <v>2482</v>
      </c>
      <c r="I234" s="16">
        <v>53</v>
      </c>
      <c r="J234" s="16">
        <v>33</v>
      </c>
      <c r="K234" s="16">
        <v>25</v>
      </c>
      <c r="L234" s="16">
        <v>4</v>
      </c>
      <c r="M234" s="81">
        <v>10.93125</v>
      </c>
      <c r="N234" s="96">
        <v>10.93125</v>
      </c>
      <c r="O234" s="64">
        <v>2530</v>
      </c>
      <c r="P234" s="65">
        <f>Table2245789101123456789101112131415161718192021222324252627[[#This Row],[PEMBULATAN]]*O234</f>
        <v>27656.0625</v>
      </c>
    </row>
    <row r="235" spans="1:16" ht="24" customHeight="1" x14ac:dyDescent="0.2">
      <c r="A235" s="14"/>
      <c r="B235" s="75"/>
      <c r="C235" s="73" t="s">
        <v>2716</v>
      </c>
      <c r="D235" s="78" t="s">
        <v>126</v>
      </c>
      <c r="E235" s="13">
        <v>44539</v>
      </c>
      <c r="F235" s="76" t="s">
        <v>411</v>
      </c>
      <c r="G235" s="13">
        <v>44542</v>
      </c>
      <c r="H235" s="77" t="s">
        <v>2482</v>
      </c>
      <c r="I235" s="16">
        <v>44</v>
      </c>
      <c r="J235" s="16">
        <v>33</v>
      </c>
      <c r="K235" s="16">
        <v>12</v>
      </c>
      <c r="L235" s="16">
        <v>4</v>
      </c>
      <c r="M235" s="81">
        <v>4.3559999999999999</v>
      </c>
      <c r="N235" s="96">
        <v>5</v>
      </c>
      <c r="O235" s="64">
        <v>2530</v>
      </c>
      <c r="P235" s="65">
        <f>Table2245789101123456789101112131415161718192021222324252627[[#This Row],[PEMBULATAN]]*O235</f>
        <v>12650</v>
      </c>
    </row>
    <row r="236" spans="1:16" ht="24" customHeight="1" x14ac:dyDescent="0.2">
      <c r="A236" s="14"/>
      <c r="B236" s="75"/>
      <c r="C236" s="73" t="s">
        <v>2717</v>
      </c>
      <c r="D236" s="78" t="s">
        <v>126</v>
      </c>
      <c r="E236" s="13">
        <v>44539</v>
      </c>
      <c r="F236" s="76" t="s">
        <v>411</v>
      </c>
      <c r="G236" s="13">
        <v>44542</v>
      </c>
      <c r="H236" s="77" t="s">
        <v>2482</v>
      </c>
      <c r="I236" s="16">
        <v>50</v>
      </c>
      <c r="J236" s="16">
        <v>25</v>
      </c>
      <c r="K236" s="16">
        <v>16</v>
      </c>
      <c r="L236" s="16">
        <v>7</v>
      </c>
      <c r="M236" s="81">
        <v>5</v>
      </c>
      <c r="N236" s="96">
        <v>7</v>
      </c>
      <c r="O236" s="64">
        <v>2530</v>
      </c>
      <c r="P236" s="65">
        <f>Table2245789101123456789101112131415161718192021222324252627[[#This Row],[PEMBULATAN]]*O236</f>
        <v>17710</v>
      </c>
    </row>
    <row r="237" spans="1:16" ht="24" customHeight="1" x14ac:dyDescent="0.2">
      <c r="A237" s="14"/>
      <c r="B237" s="75"/>
      <c r="C237" s="73" t="s">
        <v>2718</v>
      </c>
      <c r="D237" s="78" t="s">
        <v>126</v>
      </c>
      <c r="E237" s="13">
        <v>44539</v>
      </c>
      <c r="F237" s="76" t="s">
        <v>411</v>
      </c>
      <c r="G237" s="13">
        <v>44542</v>
      </c>
      <c r="H237" s="77" t="s">
        <v>2482</v>
      </c>
      <c r="I237" s="16">
        <v>31</v>
      </c>
      <c r="J237" s="16">
        <v>27</v>
      </c>
      <c r="K237" s="16">
        <v>27</v>
      </c>
      <c r="L237" s="16">
        <v>5</v>
      </c>
      <c r="M237" s="81">
        <v>5.64975</v>
      </c>
      <c r="N237" s="96">
        <v>5.64975</v>
      </c>
      <c r="O237" s="64">
        <v>2530</v>
      </c>
      <c r="P237" s="65">
        <f>Table2245789101123456789101112131415161718192021222324252627[[#This Row],[PEMBULATAN]]*O237</f>
        <v>14293.8675</v>
      </c>
    </row>
    <row r="238" spans="1:16" ht="24" customHeight="1" x14ac:dyDescent="0.2">
      <c r="A238" s="14"/>
      <c r="B238" s="98"/>
      <c r="C238" s="73" t="s">
        <v>2719</v>
      </c>
      <c r="D238" s="78" t="s">
        <v>126</v>
      </c>
      <c r="E238" s="13">
        <v>44539</v>
      </c>
      <c r="F238" s="76" t="s">
        <v>411</v>
      </c>
      <c r="G238" s="13">
        <v>44542</v>
      </c>
      <c r="H238" s="77" t="s">
        <v>2482</v>
      </c>
      <c r="I238" s="16">
        <v>46</v>
      </c>
      <c r="J238" s="16">
        <v>32</v>
      </c>
      <c r="K238" s="16">
        <v>18</v>
      </c>
      <c r="L238" s="16">
        <v>6</v>
      </c>
      <c r="M238" s="81">
        <v>6.6239999999999997</v>
      </c>
      <c r="N238" s="96">
        <v>6.6239999999999997</v>
      </c>
      <c r="O238" s="64">
        <v>2530</v>
      </c>
      <c r="P238" s="65">
        <f>Table2245789101123456789101112131415161718192021222324252627[[#This Row],[PEMBULATAN]]*O238</f>
        <v>16758.719999999998</v>
      </c>
    </row>
    <row r="239" spans="1:16" ht="24" customHeight="1" x14ac:dyDescent="0.2">
      <c r="A239" s="14"/>
      <c r="B239" s="75" t="s">
        <v>2720</v>
      </c>
      <c r="C239" s="73" t="s">
        <v>2721</v>
      </c>
      <c r="D239" s="78" t="s">
        <v>126</v>
      </c>
      <c r="E239" s="13">
        <v>44539</v>
      </c>
      <c r="F239" s="76" t="s">
        <v>411</v>
      </c>
      <c r="G239" s="13">
        <v>44542</v>
      </c>
      <c r="H239" s="77" t="s">
        <v>2482</v>
      </c>
      <c r="I239" s="16">
        <v>88</v>
      </c>
      <c r="J239" s="16">
        <v>65</v>
      </c>
      <c r="K239" s="16">
        <v>27</v>
      </c>
      <c r="L239" s="16">
        <v>11</v>
      </c>
      <c r="M239" s="81">
        <v>38.61</v>
      </c>
      <c r="N239" s="96">
        <v>38.61</v>
      </c>
      <c r="O239" s="64">
        <v>2530</v>
      </c>
      <c r="P239" s="65">
        <f>Table2245789101123456789101112131415161718192021222324252627[[#This Row],[PEMBULATAN]]*O239</f>
        <v>97683.3</v>
      </c>
    </row>
    <row r="240" spans="1:16" ht="24" customHeight="1" x14ac:dyDescent="0.2">
      <c r="A240" s="14"/>
      <c r="B240" s="75"/>
      <c r="C240" s="73" t="s">
        <v>2722</v>
      </c>
      <c r="D240" s="78" t="s">
        <v>126</v>
      </c>
      <c r="E240" s="13">
        <v>44539</v>
      </c>
      <c r="F240" s="76" t="s">
        <v>411</v>
      </c>
      <c r="G240" s="13">
        <v>44542</v>
      </c>
      <c r="H240" s="77" t="s">
        <v>2482</v>
      </c>
      <c r="I240" s="16">
        <v>66</v>
      </c>
      <c r="J240" s="16">
        <v>40</v>
      </c>
      <c r="K240" s="16">
        <v>30</v>
      </c>
      <c r="L240" s="16">
        <v>7</v>
      </c>
      <c r="M240" s="81">
        <v>19.8</v>
      </c>
      <c r="N240" s="96">
        <v>19.8</v>
      </c>
      <c r="O240" s="64">
        <v>2530</v>
      </c>
      <c r="P240" s="65">
        <f>Table2245789101123456789101112131415161718192021222324252627[[#This Row],[PEMBULATAN]]*O240</f>
        <v>50094</v>
      </c>
    </row>
    <row r="241" spans="1:16" ht="24" customHeight="1" x14ac:dyDescent="0.2">
      <c r="A241" s="14"/>
      <c r="B241" s="75"/>
      <c r="C241" s="73" t="s">
        <v>2723</v>
      </c>
      <c r="D241" s="78" t="s">
        <v>126</v>
      </c>
      <c r="E241" s="13">
        <v>44539</v>
      </c>
      <c r="F241" s="76" t="s">
        <v>411</v>
      </c>
      <c r="G241" s="13">
        <v>44542</v>
      </c>
      <c r="H241" s="77" t="s">
        <v>2482</v>
      </c>
      <c r="I241" s="16">
        <v>98</v>
      </c>
      <c r="J241" s="16">
        <v>62</v>
      </c>
      <c r="K241" s="16">
        <v>27</v>
      </c>
      <c r="L241" s="16">
        <v>18</v>
      </c>
      <c r="M241" s="81">
        <v>41.012999999999998</v>
      </c>
      <c r="N241" s="96">
        <v>41.012999999999998</v>
      </c>
      <c r="O241" s="64">
        <v>2530</v>
      </c>
      <c r="P241" s="65">
        <f>Table2245789101123456789101112131415161718192021222324252627[[#This Row],[PEMBULATAN]]*O241</f>
        <v>103762.89</v>
      </c>
    </row>
    <row r="242" spans="1:16" ht="24" customHeight="1" x14ac:dyDescent="0.2">
      <c r="A242" s="14"/>
      <c r="B242" s="75"/>
      <c r="C242" s="73" t="s">
        <v>2724</v>
      </c>
      <c r="D242" s="78" t="s">
        <v>126</v>
      </c>
      <c r="E242" s="13">
        <v>44539</v>
      </c>
      <c r="F242" s="76" t="s">
        <v>411</v>
      </c>
      <c r="G242" s="13">
        <v>44542</v>
      </c>
      <c r="H242" s="77" t="s">
        <v>2482</v>
      </c>
      <c r="I242" s="16">
        <v>97</v>
      </c>
      <c r="J242" s="16">
        <v>55</v>
      </c>
      <c r="K242" s="16">
        <v>28</v>
      </c>
      <c r="L242" s="16">
        <v>29</v>
      </c>
      <c r="M242" s="81">
        <v>37.344999999999999</v>
      </c>
      <c r="N242" s="96">
        <v>38</v>
      </c>
      <c r="O242" s="64">
        <v>2530</v>
      </c>
      <c r="P242" s="65">
        <f>Table2245789101123456789101112131415161718192021222324252627[[#This Row],[PEMBULATAN]]*O242</f>
        <v>96140</v>
      </c>
    </row>
    <row r="243" spans="1:16" ht="24" customHeight="1" x14ac:dyDescent="0.2">
      <c r="A243" s="14"/>
      <c r="B243" s="75"/>
      <c r="C243" s="73" t="s">
        <v>2725</v>
      </c>
      <c r="D243" s="78" t="s">
        <v>126</v>
      </c>
      <c r="E243" s="13">
        <v>44539</v>
      </c>
      <c r="F243" s="76" t="s">
        <v>411</v>
      </c>
      <c r="G243" s="13">
        <v>44542</v>
      </c>
      <c r="H243" s="77" t="s">
        <v>2482</v>
      </c>
      <c r="I243" s="16">
        <v>59</v>
      </c>
      <c r="J243" s="16">
        <v>50</v>
      </c>
      <c r="K243" s="16">
        <v>18</v>
      </c>
      <c r="L243" s="16">
        <v>12</v>
      </c>
      <c r="M243" s="81">
        <v>13.275</v>
      </c>
      <c r="N243" s="96">
        <v>13.275</v>
      </c>
      <c r="O243" s="64">
        <v>2530</v>
      </c>
      <c r="P243" s="65">
        <f>Table2245789101123456789101112131415161718192021222324252627[[#This Row],[PEMBULATAN]]*O243</f>
        <v>33585.75</v>
      </c>
    </row>
    <row r="244" spans="1:16" ht="24" customHeight="1" x14ac:dyDescent="0.2">
      <c r="A244" s="14"/>
      <c r="B244" s="75"/>
      <c r="C244" s="73" t="s">
        <v>2726</v>
      </c>
      <c r="D244" s="78" t="s">
        <v>126</v>
      </c>
      <c r="E244" s="13">
        <v>44539</v>
      </c>
      <c r="F244" s="76" t="s">
        <v>411</v>
      </c>
      <c r="G244" s="13">
        <v>44542</v>
      </c>
      <c r="H244" s="77" t="s">
        <v>2482</v>
      </c>
      <c r="I244" s="16">
        <v>87</v>
      </c>
      <c r="J244" s="16">
        <v>53</v>
      </c>
      <c r="K244" s="16">
        <v>35</v>
      </c>
      <c r="L244" s="16">
        <v>30</v>
      </c>
      <c r="M244" s="81">
        <v>40.346249999999998</v>
      </c>
      <c r="N244" s="96">
        <v>41</v>
      </c>
      <c r="O244" s="64">
        <v>2530</v>
      </c>
      <c r="P244" s="65">
        <f>Table2245789101123456789101112131415161718192021222324252627[[#This Row],[PEMBULATAN]]*O244</f>
        <v>103730</v>
      </c>
    </row>
    <row r="245" spans="1:16" ht="24" customHeight="1" x14ac:dyDescent="0.2">
      <c r="A245" s="14"/>
      <c r="B245" s="75"/>
      <c r="C245" s="73" t="s">
        <v>2727</v>
      </c>
      <c r="D245" s="78" t="s">
        <v>126</v>
      </c>
      <c r="E245" s="13">
        <v>44539</v>
      </c>
      <c r="F245" s="76" t="s">
        <v>411</v>
      </c>
      <c r="G245" s="13">
        <v>44542</v>
      </c>
      <c r="H245" s="77" t="s">
        <v>2482</v>
      </c>
      <c r="I245" s="16">
        <v>58</v>
      </c>
      <c r="J245" s="16">
        <v>55</v>
      </c>
      <c r="K245" s="16">
        <v>25</v>
      </c>
      <c r="L245" s="16">
        <v>11</v>
      </c>
      <c r="M245" s="81">
        <v>19.9375</v>
      </c>
      <c r="N245" s="96">
        <v>19.9375</v>
      </c>
      <c r="O245" s="64">
        <v>2530</v>
      </c>
      <c r="P245" s="65">
        <f>Table2245789101123456789101112131415161718192021222324252627[[#This Row],[PEMBULATAN]]*O245</f>
        <v>50441.875</v>
      </c>
    </row>
    <row r="246" spans="1:16" ht="24" customHeight="1" x14ac:dyDescent="0.2">
      <c r="A246" s="14"/>
      <c r="B246" s="75"/>
      <c r="C246" s="73" t="s">
        <v>2728</v>
      </c>
      <c r="D246" s="78" t="s">
        <v>126</v>
      </c>
      <c r="E246" s="13">
        <v>44539</v>
      </c>
      <c r="F246" s="76" t="s">
        <v>411</v>
      </c>
      <c r="G246" s="13">
        <v>44542</v>
      </c>
      <c r="H246" s="77" t="s">
        <v>2482</v>
      </c>
      <c r="I246" s="16">
        <v>30</v>
      </c>
      <c r="J246" s="16">
        <v>28</v>
      </c>
      <c r="K246" s="16">
        <v>11</v>
      </c>
      <c r="L246" s="16">
        <v>2</v>
      </c>
      <c r="M246" s="81">
        <v>2.31</v>
      </c>
      <c r="N246" s="96">
        <v>3</v>
      </c>
      <c r="O246" s="64">
        <v>2530</v>
      </c>
      <c r="P246" s="65">
        <f>Table2245789101123456789101112131415161718192021222324252627[[#This Row],[PEMBULATAN]]*O246</f>
        <v>7590</v>
      </c>
    </row>
    <row r="247" spans="1:16" ht="24" customHeight="1" x14ac:dyDescent="0.2">
      <c r="A247" s="14"/>
      <c r="B247" s="75"/>
      <c r="C247" s="73" t="s">
        <v>2729</v>
      </c>
      <c r="D247" s="78" t="s">
        <v>126</v>
      </c>
      <c r="E247" s="13">
        <v>44539</v>
      </c>
      <c r="F247" s="76" t="s">
        <v>411</v>
      </c>
      <c r="G247" s="13">
        <v>44542</v>
      </c>
      <c r="H247" s="77" t="s">
        <v>2482</v>
      </c>
      <c r="I247" s="16">
        <v>68</v>
      </c>
      <c r="J247" s="16">
        <v>15</v>
      </c>
      <c r="K247" s="16">
        <v>16</v>
      </c>
      <c r="L247" s="16">
        <v>5</v>
      </c>
      <c r="M247" s="81">
        <v>4.08</v>
      </c>
      <c r="N247" s="96">
        <v>5</v>
      </c>
      <c r="O247" s="64">
        <v>2530</v>
      </c>
      <c r="P247" s="65">
        <f>Table2245789101123456789101112131415161718192021222324252627[[#This Row],[PEMBULATAN]]*O247</f>
        <v>12650</v>
      </c>
    </row>
    <row r="248" spans="1:16" ht="24" customHeight="1" x14ac:dyDescent="0.2">
      <c r="A248" s="14"/>
      <c r="B248" s="75"/>
      <c r="C248" s="73" t="s">
        <v>2730</v>
      </c>
      <c r="D248" s="78" t="s">
        <v>126</v>
      </c>
      <c r="E248" s="13">
        <v>44539</v>
      </c>
      <c r="F248" s="76" t="s">
        <v>411</v>
      </c>
      <c r="G248" s="13">
        <v>44542</v>
      </c>
      <c r="H248" s="77" t="s">
        <v>2482</v>
      </c>
      <c r="I248" s="16">
        <v>42</v>
      </c>
      <c r="J248" s="16">
        <v>42</v>
      </c>
      <c r="K248" s="16">
        <v>12</v>
      </c>
      <c r="L248" s="16">
        <v>5</v>
      </c>
      <c r="M248" s="81">
        <v>5.2919999999999998</v>
      </c>
      <c r="N248" s="96">
        <v>5.2919999999999998</v>
      </c>
      <c r="O248" s="64">
        <v>2530</v>
      </c>
      <c r="P248" s="65">
        <f>Table2245789101123456789101112131415161718192021222324252627[[#This Row],[PEMBULATAN]]*O248</f>
        <v>13388.76</v>
      </c>
    </row>
    <row r="249" spans="1:16" ht="24" customHeight="1" x14ac:dyDescent="0.2">
      <c r="A249" s="14"/>
      <c r="B249" s="75"/>
      <c r="C249" s="73" t="s">
        <v>2731</v>
      </c>
      <c r="D249" s="78" t="s">
        <v>126</v>
      </c>
      <c r="E249" s="13">
        <v>44539</v>
      </c>
      <c r="F249" s="76" t="s">
        <v>411</v>
      </c>
      <c r="G249" s="13">
        <v>44542</v>
      </c>
      <c r="H249" s="77" t="s">
        <v>2482</v>
      </c>
      <c r="I249" s="16">
        <v>67</v>
      </c>
      <c r="J249" s="16">
        <v>55</v>
      </c>
      <c r="K249" s="16">
        <v>17</v>
      </c>
      <c r="L249" s="16">
        <v>10</v>
      </c>
      <c r="M249" s="81">
        <v>15.661250000000001</v>
      </c>
      <c r="N249" s="96">
        <v>15.661250000000001</v>
      </c>
      <c r="O249" s="64">
        <v>2530</v>
      </c>
      <c r="P249" s="65">
        <f>Table2245789101123456789101112131415161718192021222324252627[[#This Row],[PEMBULATAN]]*O249</f>
        <v>39622.962500000001</v>
      </c>
    </row>
    <row r="250" spans="1:16" ht="22.5" customHeight="1" x14ac:dyDescent="0.2">
      <c r="A250" s="118" t="s">
        <v>30</v>
      </c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20"/>
      <c r="M250" s="79">
        <f>SUBTOTAL(109,Table2245789101123456789101112131415161718192021222324252627[KG VOLUME])</f>
        <v>5526.4014999999963</v>
      </c>
      <c r="N250" s="68">
        <f>SUM(N3:N249)</f>
        <v>5628.0222499999973</v>
      </c>
      <c r="O250" s="121">
        <f>SUM(P3:P249)</f>
        <v>14238896.292500004</v>
      </c>
      <c r="P250" s="122"/>
    </row>
    <row r="251" spans="1:16" ht="18" customHeight="1" x14ac:dyDescent="0.2">
      <c r="A251" s="86"/>
      <c r="B251" s="56" t="s">
        <v>42</v>
      </c>
      <c r="C251" s="55"/>
      <c r="D251" s="57" t="s">
        <v>43</v>
      </c>
      <c r="E251" s="86"/>
      <c r="F251" s="86"/>
      <c r="G251" s="86"/>
      <c r="H251" s="86"/>
      <c r="I251" s="86"/>
      <c r="J251" s="86"/>
      <c r="K251" s="86"/>
      <c r="L251" s="86"/>
      <c r="M251" s="87"/>
      <c r="N251" s="88" t="s">
        <v>51</v>
      </c>
      <c r="O251" s="89"/>
      <c r="P251" s="89">
        <f>O250*10%</f>
        <v>1423889.6292500005</v>
      </c>
    </row>
    <row r="252" spans="1:16" ht="18" customHeight="1" thickBot="1" x14ac:dyDescent="0.25">
      <c r="A252" s="86"/>
      <c r="B252" s="56"/>
      <c r="C252" s="55"/>
      <c r="D252" s="57"/>
      <c r="E252" s="86"/>
      <c r="F252" s="86"/>
      <c r="G252" s="86"/>
      <c r="H252" s="86"/>
      <c r="I252" s="86"/>
      <c r="J252" s="86"/>
      <c r="K252" s="86"/>
      <c r="L252" s="86"/>
      <c r="M252" s="87"/>
      <c r="N252" s="90" t="s">
        <v>52</v>
      </c>
      <c r="O252" s="91"/>
      <c r="P252" s="91">
        <f>O250-P251</f>
        <v>12815006.663250003</v>
      </c>
    </row>
    <row r="253" spans="1:16" ht="18" customHeight="1" x14ac:dyDescent="0.2">
      <c r="A253" s="11"/>
      <c r="H253" s="63"/>
      <c r="N253" s="62" t="s">
        <v>31</v>
      </c>
      <c r="P253" s="69">
        <f>P252*1%</f>
        <v>128150.06663250003</v>
      </c>
    </row>
    <row r="254" spans="1:16" ht="18" customHeight="1" thickBot="1" x14ac:dyDescent="0.25">
      <c r="A254" s="11"/>
      <c r="H254" s="63"/>
      <c r="N254" s="62" t="s">
        <v>53</v>
      </c>
      <c r="P254" s="71">
        <f>P252*2%</f>
        <v>256300.13326500007</v>
      </c>
    </row>
    <row r="255" spans="1:16" ht="18" customHeight="1" x14ac:dyDescent="0.2">
      <c r="A255" s="11"/>
      <c r="H255" s="63"/>
      <c r="N255" s="66" t="s">
        <v>32</v>
      </c>
      <c r="O255" s="67"/>
      <c r="P255" s="70">
        <f>P252+P253-P254</f>
        <v>12686856.596617503</v>
      </c>
    </row>
    <row r="257" spans="1:16" x14ac:dyDescent="0.2">
      <c r="A257" s="11"/>
      <c r="H257" s="63"/>
      <c r="P257" s="71"/>
    </row>
    <row r="258" spans="1:16" x14ac:dyDescent="0.2">
      <c r="A258" s="11"/>
      <c r="H258" s="63"/>
      <c r="O258" s="58"/>
      <c r="P258" s="71"/>
    </row>
    <row r="259" spans="1:16" s="3" customFormat="1" x14ac:dyDescent="0.25">
      <c r="A259" s="11"/>
      <c r="B259" s="2"/>
      <c r="C259" s="2"/>
      <c r="E259" s="12"/>
      <c r="H259" s="63"/>
      <c r="N259" s="15"/>
      <c r="O259" s="15"/>
      <c r="P259" s="15"/>
    </row>
    <row r="260" spans="1:16" s="3" customFormat="1" x14ac:dyDescent="0.25">
      <c r="A260" s="11"/>
      <c r="B260" s="2"/>
      <c r="C260" s="2"/>
      <c r="E260" s="12"/>
      <c r="H260" s="63"/>
      <c r="N260" s="15"/>
      <c r="O260" s="15"/>
      <c r="P260" s="15"/>
    </row>
    <row r="261" spans="1:16" s="3" customFormat="1" x14ac:dyDescent="0.25">
      <c r="A261" s="11"/>
      <c r="B261" s="2"/>
      <c r="C261" s="2"/>
      <c r="E261" s="12"/>
      <c r="H261" s="63"/>
      <c r="N261" s="15"/>
      <c r="O261" s="15"/>
      <c r="P261" s="15"/>
    </row>
    <row r="262" spans="1:16" s="3" customFormat="1" x14ac:dyDescent="0.25">
      <c r="A262" s="11"/>
      <c r="B262" s="2"/>
      <c r="C262" s="2"/>
      <c r="E262" s="12"/>
      <c r="H262" s="63"/>
      <c r="N262" s="15"/>
      <c r="O262" s="15"/>
      <c r="P262" s="15"/>
    </row>
    <row r="263" spans="1:16" s="3" customFormat="1" x14ac:dyDescent="0.25">
      <c r="A263" s="11"/>
      <c r="B263" s="2"/>
      <c r="C263" s="2"/>
      <c r="E263" s="12"/>
      <c r="H263" s="63"/>
      <c r="N263" s="15"/>
      <c r="O263" s="15"/>
      <c r="P263" s="15"/>
    </row>
    <row r="264" spans="1:16" s="3" customFormat="1" x14ac:dyDescent="0.25">
      <c r="A264" s="11"/>
      <c r="B264" s="2"/>
      <c r="C264" s="2"/>
      <c r="E264" s="12"/>
      <c r="H264" s="63"/>
      <c r="N264" s="15"/>
      <c r="O264" s="15"/>
      <c r="P264" s="15"/>
    </row>
    <row r="265" spans="1:16" s="3" customFormat="1" x14ac:dyDescent="0.25">
      <c r="A265" s="11"/>
      <c r="B265" s="2"/>
      <c r="C265" s="2"/>
      <c r="E265" s="12"/>
      <c r="H265" s="63"/>
      <c r="N265" s="15"/>
      <c r="O265" s="15"/>
      <c r="P265" s="15"/>
    </row>
    <row r="266" spans="1:16" s="3" customFormat="1" x14ac:dyDescent="0.25">
      <c r="A266" s="11"/>
      <c r="B266" s="2"/>
      <c r="C266" s="2"/>
      <c r="E266" s="12"/>
      <c r="H266" s="63"/>
      <c r="N266" s="15"/>
      <c r="O266" s="15"/>
      <c r="P266" s="15"/>
    </row>
    <row r="267" spans="1:16" s="3" customFormat="1" x14ac:dyDescent="0.25">
      <c r="A267" s="11"/>
      <c r="B267" s="2"/>
      <c r="C267" s="2"/>
      <c r="E267" s="12"/>
      <c r="H267" s="63"/>
      <c r="N267" s="15"/>
      <c r="O267" s="15"/>
      <c r="P267" s="15"/>
    </row>
    <row r="268" spans="1:16" s="3" customFormat="1" x14ac:dyDescent="0.25">
      <c r="A268" s="11"/>
      <c r="B268" s="2"/>
      <c r="C268" s="2"/>
      <c r="E268" s="12"/>
      <c r="H268" s="63"/>
      <c r="N268" s="15"/>
      <c r="O268" s="15"/>
      <c r="P268" s="15"/>
    </row>
    <row r="269" spans="1:16" s="3" customFormat="1" x14ac:dyDescent="0.25">
      <c r="A269" s="11"/>
      <c r="B269" s="2"/>
      <c r="C269" s="2"/>
      <c r="E269" s="12"/>
      <c r="H269" s="63"/>
      <c r="N269" s="15"/>
      <c r="O269" s="15"/>
      <c r="P269" s="15"/>
    </row>
    <row r="270" spans="1:16" s="3" customFormat="1" x14ac:dyDescent="0.25">
      <c r="A270" s="11"/>
      <c r="B270" s="2"/>
      <c r="C270" s="2"/>
      <c r="E270" s="12"/>
      <c r="H270" s="63"/>
      <c r="N270" s="15"/>
      <c r="O270" s="15"/>
      <c r="P270" s="15"/>
    </row>
  </sheetData>
  <mergeCells count="2">
    <mergeCell ref="A250:L250"/>
    <mergeCell ref="O250:P250"/>
  </mergeCells>
  <conditionalFormatting sqref="B3">
    <cfRule type="duplicateValues" dxfId="443" priority="2"/>
  </conditionalFormatting>
  <conditionalFormatting sqref="B4:B249">
    <cfRule type="duplicateValues" dxfId="442" priority="5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I20" sqref="I2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405849</v>
      </c>
      <c r="B3" s="99" t="s">
        <v>2732</v>
      </c>
      <c r="C3" s="9" t="s">
        <v>2733</v>
      </c>
      <c r="D3" s="76" t="s">
        <v>126</v>
      </c>
      <c r="E3" s="13">
        <v>44539</v>
      </c>
      <c r="F3" s="76" t="s">
        <v>127</v>
      </c>
      <c r="G3" s="13">
        <v>44544</v>
      </c>
      <c r="H3" s="10" t="s">
        <v>2748</v>
      </c>
      <c r="I3" s="1">
        <v>52</v>
      </c>
      <c r="J3" s="1">
        <v>40</v>
      </c>
      <c r="K3" s="1">
        <v>20</v>
      </c>
      <c r="L3" s="1">
        <v>4</v>
      </c>
      <c r="M3" s="80">
        <v>10.4</v>
      </c>
      <c r="N3" s="96">
        <v>11</v>
      </c>
      <c r="O3" s="64">
        <v>2530</v>
      </c>
      <c r="P3" s="65">
        <f>Table224578910112345678910111213141516171819202122232425262728[[#This Row],[PEMBULATAN]]*O3</f>
        <v>27830</v>
      </c>
    </row>
    <row r="4" spans="1:16" ht="26.25" customHeight="1" x14ac:dyDescent="0.2">
      <c r="A4" s="14"/>
      <c r="B4" s="75" t="s">
        <v>2734</v>
      </c>
      <c r="C4" s="9" t="s">
        <v>2735</v>
      </c>
      <c r="D4" s="76" t="s">
        <v>126</v>
      </c>
      <c r="E4" s="13">
        <v>44539</v>
      </c>
      <c r="F4" s="76" t="s">
        <v>127</v>
      </c>
      <c r="G4" s="13">
        <v>44544</v>
      </c>
      <c r="H4" s="10" t="s">
        <v>2748</v>
      </c>
      <c r="I4" s="1">
        <v>75</v>
      </c>
      <c r="J4" s="1">
        <v>62</v>
      </c>
      <c r="K4" s="1">
        <v>42</v>
      </c>
      <c r="L4" s="1">
        <v>31</v>
      </c>
      <c r="M4" s="80">
        <v>48.825000000000003</v>
      </c>
      <c r="N4" s="96">
        <v>48.825000000000003</v>
      </c>
      <c r="O4" s="64">
        <v>2530</v>
      </c>
      <c r="P4" s="65">
        <f>Table224578910112345678910111213141516171819202122232425262728[[#This Row],[PEMBULATAN]]*O4</f>
        <v>123527.25</v>
      </c>
    </row>
    <row r="5" spans="1:16" ht="26.25" customHeight="1" x14ac:dyDescent="0.2">
      <c r="A5" s="14"/>
      <c r="B5" s="14"/>
      <c r="C5" s="9" t="s">
        <v>2736</v>
      </c>
      <c r="D5" s="76" t="s">
        <v>126</v>
      </c>
      <c r="E5" s="13">
        <v>44539</v>
      </c>
      <c r="F5" s="76" t="s">
        <v>127</v>
      </c>
      <c r="G5" s="13">
        <v>44544</v>
      </c>
      <c r="H5" s="10" t="s">
        <v>2748</v>
      </c>
      <c r="I5" s="1">
        <v>75</v>
      </c>
      <c r="J5" s="1">
        <v>62</v>
      </c>
      <c r="K5" s="1">
        <v>42</v>
      </c>
      <c r="L5" s="1">
        <v>31</v>
      </c>
      <c r="M5" s="80">
        <v>48.825000000000003</v>
      </c>
      <c r="N5" s="96">
        <v>48.825000000000003</v>
      </c>
      <c r="O5" s="64">
        <v>2530</v>
      </c>
      <c r="P5" s="65">
        <f>Table224578910112345678910111213141516171819202122232425262728[[#This Row],[PEMBULATAN]]*O5</f>
        <v>123527.25</v>
      </c>
    </row>
    <row r="6" spans="1:16" ht="26.25" customHeight="1" x14ac:dyDescent="0.2">
      <c r="A6" s="14"/>
      <c r="B6" s="14"/>
      <c r="C6" s="73" t="s">
        <v>2737</v>
      </c>
      <c r="D6" s="78" t="s">
        <v>126</v>
      </c>
      <c r="E6" s="13">
        <v>44539</v>
      </c>
      <c r="F6" s="76" t="s">
        <v>127</v>
      </c>
      <c r="G6" s="13">
        <v>44544</v>
      </c>
      <c r="H6" s="77" t="s">
        <v>2748</v>
      </c>
      <c r="I6" s="16">
        <v>45</v>
      </c>
      <c r="J6" s="16">
        <v>35</v>
      </c>
      <c r="K6" s="16">
        <v>28</v>
      </c>
      <c r="L6" s="16">
        <v>9</v>
      </c>
      <c r="M6" s="81">
        <v>11.025</v>
      </c>
      <c r="N6" s="96">
        <v>11.025</v>
      </c>
      <c r="O6" s="64">
        <v>2530</v>
      </c>
      <c r="P6" s="65">
        <f>Table224578910112345678910111213141516171819202122232425262728[[#This Row],[PEMBULATAN]]*O6</f>
        <v>27893.25</v>
      </c>
    </row>
    <row r="7" spans="1:16" ht="26.25" customHeight="1" x14ac:dyDescent="0.2">
      <c r="A7" s="14"/>
      <c r="B7" s="14"/>
      <c r="C7" s="73" t="s">
        <v>2738</v>
      </c>
      <c r="D7" s="78" t="s">
        <v>126</v>
      </c>
      <c r="E7" s="13">
        <v>44539</v>
      </c>
      <c r="F7" s="76" t="s">
        <v>127</v>
      </c>
      <c r="G7" s="13">
        <v>44544</v>
      </c>
      <c r="H7" s="77" t="s">
        <v>2748</v>
      </c>
      <c r="I7" s="16">
        <v>45</v>
      </c>
      <c r="J7" s="16">
        <v>35</v>
      </c>
      <c r="K7" s="16">
        <v>28</v>
      </c>
      <c r="L7" s="16">
        <v>9</v>
      </c>
      <c r="M7" s="81">
        <v>11.025</v>
      </c>
      <c r="N7" s="96">
        <v>11.025</v>
      </c>
      <c r="O7" s="64">
        <v>2530</v>
      </c>
      <c r="P7" s="65">
        <f>Table224578910112345678910111213141516171819202122232425262728[[#This Row],[PEMBULATAN]]*O7</f>
        <v>27893.25</v>
      </c>
    </row>
    <row r="8" spans="1:16" ht="26.25" customHeight="1" x14ac:dyDescent="0.2">
      <c r="A8" s="14"/>
      <c r="B8" s="14"/>
      <c r="C8" s="73" t="s">
        <v>2739</v>
      </c>
      <c r="D8" s="78" t="s">
        <v>126</v>
      </c>
      <c r="E8" s="13">
        <v>44539</v>
      </c>
      <c r="F8" s="76" t="s">
        <v>127</v>
      </c>
      <c r="G8" s="13">
        <v>44544</v>
      </c>
      <c r="H8" s="77" t="s">
        <v>2748</v>
      </c>
      <c r="I8" s="16">
        <v>45</v>
      </c>
      <c r="J8" s="16">
        <v>35</v>
      </c>
      <c r="K8" s="16">
        <v>28</v>
      </c>
      <c r="L8" s="16">
        <v>9</v>
      </c>
      <c r="M8" s="81">
        <v>11.025</v>
      </c>
      <c r="N8" s="96">
        <v>11.025</v>
      </c>
      <c r="O8" s="64">
        <v>2530</v>
      </c>
      <c r="P8" s="65">
        <f>Table224578910112345678910111213141516171819202122232425262728[[#This Row],[PEMBULATAN]]*O8</f>
        <v>27893.25</v>
      </c>
    </row>
    <row r="9" spans="1:16" ht="26.25" customHeight="1" x14ac:dyDescent="0.2">
      <c r="A9" s="14"/>
      <c r="B9" s="14"/>
      <c r="C9" s="73" t="s">
        <v>2740</v>
      </c>
      <c r="D9" s="78" t="s">
        <v>126</v>
      </c>
      <c r="E9" s="13">
        <v>44539</v>
      </c>
      <c r="F9" s="76" t="s">
        <v>127</v>
      </c>
      <c r="G9" s="13">
        <v>44544</v>
      </c>
      <c r="H9" s="77" t="s">
        <v>2748</v>
      </c>
      <c r="I9" s="16">
        <v>45</v>
      </c>
      <c r="J9" s="16">
        <v>35</v>
      </c>
      <c r="K9" s="16">
        <v>28</v>
      </c>
      <c r="L9" s="16">
        <v>9</v>
      </c>
      <c r="M9" s="81">
        <v>11.025</v>
      </c>
      <c r="N9" s="96">
        <v>11.025</v>
      </c>
      <c r="O9" s="64">
        <v>2530</v>
      </c>
      <c r="P9" s="65">
        <f>Table224578910112345678910111213141516171819202122232425262728[[#This Row],[PEMBULATAN]]*O9</f>
        <v>27893.25</v>
      </c>
    </row>
    <row r="10" spans="1:16" ht="26.25" customHeight="1" x14ac:dyDescent="0.2">
      <c r="A10" s="14"/>
      <c r="B10" s="14"/>
      <c r="C10" s="73" t="s">
        <v>2741</v>
      </c>
      <c r="D10" s="78" t="s">
        <v>126</v>
      </c>
      <c r="E10" s="13">
        <v>44539</v>
      </c>
      <c r="F10" s="76" t="s">
        <v>127</v>
      </c>
      <c r="G10" s="13">
        <v>44544</v>
      </c>
      <c r="H10" s="77" t="s">
        <v>2748</v>
      </c>
      <c r="I10" s="16">
        <v>56</v>
      </c>
      <c r="J10" s="16">
        <v>27</v>
      </c>
      <c r="K10" s="16">
        <v>27</v>
      </c>
      <c r="L10" s="16">
        <v>9</v>
      </c>
      <c r="M10" s="81">
        <v>10.206</v>
      </c>
      <c r="N10" s="96">
        <v>10.206</v>
      </c>
      <c r="O10" s="64">
        <v>2530</v>
      </c>
      <c r="P10" s="65">
        <f>Table224578910112345678910111213141516171819202122232425262728[[#This Row],[PEMBULATAN]]*O10</f>
        <v>25821.18</v>
      </c>
    </row>
    <row r="11" spans="1:16" ht="26.25" customHeight="1" x14ac:dyDescent="0.2">
      <c r="A11" s="14"/>
      <c r="B11" s="14"/>
      <c r="C11" s="73" t="s">
        <v>2742</v>
      </c>
      <c r="D11" s="78" t="s">
        <v>126</v>
      </c>
      <c r="E11" s="13">
        <v>44539</v>
      </c>
      <c r="F11" s="76" t="s">
        <v>127</v>
      </c>
      <c r="G11" s="13">
        <v>44544</v>
      </c>
      <c r="H11" s="77" t="s">
        <v>2748</v>
      </c>
      <c r="I11" s="16">
        <v>40</v>
      </c>
      <c r="J11" s="16">
        <v>40</v>
      </c>
      <c r="K11" s="16">
        <v>38</v>
      </c>
      <c r="L11" s="16">
        <v>21</v>
      </c>
      <c r="M11" s="81">
        <v>15.2</v>
      </c>
      <c r="N11" s="96">
        <v>21</v>
      </c>
      <c r="O11" s="64">
        <v>2530</v>
      </c>
      <c r="P11" s="65">
        <f>Table224578910112345678910111213141516171819202122232425262728[[#This Row],[PEMBULATAN]]*O11</f>
        <v>53130</v>
      </c>
    </row>
    <row r="12" spans="1:16" ht="26.25" customHeight="1" x14ac:dyDescent="0.2">
      <c r="A12" s="14"/>
      <c r="B12" s="14"/>
      <c r="C12" s="73" t="s">
        <v>2743</v>
      </c>
      <c r="D12" s="78" t="s">
        <v>126</v>
      </c>
      <c r="E12" s="13">
        <v>44539</v>
      </c>
      <c r="F12" s="76" t="s">
        <v>127</v>
      </c>
      <c r="G12" s="13">
        <v>44544</v>
      </c>
      <c r="H12" s="77" t="s">
        <v>2748</v>
      </c>
      <c r="I12" s="16">
        <v>80</v>
      </c>
      <c r="J12" s="16">
        <v>65</v>
      </c>
      <c r="K12" s="16">
        <v>12</v>
      </c>
      <c r="L12" s="16">
        <v>10</v>
      </c>
      <c r="M12" s="81">
        <v>15.6</v>
      </c>
      <c r="N12" s="96">
        <v>15.6</v>
      </c>
      <c r="O12" s="64">
        <v>2530</v>
      </c>
      <c r="P12" s="65">
        <f>Table224578910112345678910111213141516171819202122232425262728[[#This Row],[PEMBULATAN]]*O12</f>
        <v>39468</v>
      </c>
    </row>
    <row r="13" spans="1:16" ht="26.25" customHeight="1" x14ac:dyDescent="0.2">
      <c r="A13" s="14"/>
      <c r="B13" s="14"/>
      <c r="C13" s="73" t="s">
        <v>2744</v>
      </c>
      <c r="D13" s="78" t="s">
        <v>126</v>
      </c>
      <c r="E13" s="13">
        <v>44539</v>
      </c>
      <c r="F13" s="76" t="s">
        <v>127</v>
      </c>
      <c r="G13" s="13">
        <v>44544</v>
      </c>
      <c r="H13" s="77" t="s">
        <v>2748</v>
      </c>
      <c r="I13" s="16">
        <v>87</v>
      </c>
      <c r="J13" s="16">
        <v>87</v>
      </c>
      <c r="K13" s="16">
        <v>32</v>
      </c>
      <c r="L13" s="16">
        <v>14</v>
      </c>
      <c r="M13" s="81">
        <v>60.552</v>
      </c>
      <c r="N13" s="96">
        <v>60.552</v>
      </c>
      <c r="O13" s="64">
        <v>2530</v>
      </c>
      <c r="P13" s="65">
        <f>Table224578910112345678910111213141516171819202122232425262728[[#This Row],[PEMBULATAN]]*O13</f>
        <v>153196.56</v>
      </c>
    </row>
    <row r="14" spans="1:16" ht="26.25" customHeight="1" x14ac:dyDescent="0.2">
      <c r="A14" s="14"/>
      <c r="B14" s="14"/>
      <c r="C14" s="73" t="s">
        <v>2745</v>
      </c>
      <c r="D14" s="78" t="s">
        <v>126</v>
      </c>
      <c r="E14" s="13">
        <v>44539</v>
      </c>
      <c r="F14" s="76" t="s">
        <v>127</v>
      </c>
      <c r="G14" s="13">
        <v>44544</v>
      </c>
      <c r="H14" s="77" t="s">
        <v>2748</v>
      </c>
      <c r="I14" s="16">
        <v>87</v>
      </c>
      <c r="J14" s="16">
        <v>87</v>
      </c>
      <c r="K14" s="16">
        <v>32</v>
      </c>
      <c r="L14" s="16">
        <v>14</v>
      </c>
      <c r="M14" s="81">
        <v>60.552</v>
      </c>
      <c r="N14" s="96">
        <v>60.552</v>
      </c>
      <c r="O14" s="64">
        <v>2530</v>
      </c>
      <c r="P14" s="65">
        <f>Table224578910112345678910111213141516171819202122232425262728[[#This Row],[PEMBULATAN]]*O14</f>
        <v>153196.56</v>
      </c>
    </row>
    <row r="15" spans="1:16" ht="26.25" customHeight="1" x14ac:dyDescent="0.2">
      <c r="A15" s="14"/>
      <c r="B15" s="14"/>
      <c r="C15" s="73" t="s">
        <v>2746</v>
      </c>
      <c r="D15" s="78" t="s">
        <v>126</v>
      </c>
      <c r="E15" s="13">
        <v>44539</v>
      </c>
      <c r="F15" s="76" t="s">
        <v>127</v>
      </c>
      <c r="G15" s="13">
        <v>44544</v>
      </c>
      <c r="H15" s="77" t="s">
        <v>2748</v>
      </c>
      <c r="I15" s="16">
        <v>37</v>
      </c>
      <c r="J15" s="16">
        <v>43</v>
      </c>
      <c r="K15" s="16">
        <v>15</v>
      </c>
      <c r="L15" s="16">
        <v>14</v>
      </c>
      <c r="M15" s="81">
        <v>5.9662499999999996</v>
      </c>
      <c r="N15" s="96">
        <v>14</v>
      </c>
      <c r="O15" s="64">
        <v>2530</v>
      </c>
      <c r="P15" s="65">
        <f>Table224578910112345678910111213141516171819202122232425262728[[#This Row],[PEMBULATAN]]*O15</f>
        <v>35420</v>
      </c>
    </row>
    <row r="16" spans="1:16" ht="26.25" customHeight="1" x14ac:dyDescent="0.2">
      <c r="A16" s="14"/>
      <c r="B16" s="14"/>
      <c r="C16" s="73" t="s">
        <v>2747</v>
      </c>
      <c r="D16" s="78" t="s">
        <v>126</v>
      </c>
      <c r="E16" s="13">
        <v>44539</v>
      </c>
      <c r="F16" s="76" t="s">
        <v>127</v>
      </c>
      <c r="G16" s="13">
        <v>44544</v>
      </c>
      <c r="H16" s="77" t="s">
        <v>2748</v>
      </c>
      <c r="I16" s="16">
        <v>37</v>
      </c>
      <c r="J16" s="16">
        <v>43</v>
      </c>
      <c r="K16" s="16">
        <v>15</v>
      </c>
      <c r="L16" s="16">
        <v>14</v>
      </c>
      <c r="M16" s="81">
        <v>5.9662499999999996</v>
      </c>
      <c r="N16" s="96">
        <v>14</v>
      </c>
      <c r="O16" s="64">
        <v>2530</v>
      </c>
      <c r="P16" s="65">
        <f>Table224578910112345678910111213141516171819202122232425262728[[#This Row],[PEMBULATAN]]*O16</f>
        <v>35420</v>
      </c>
    </row>
    <row r="17" spans="1:16" ht="22.5" customHeight="1" x14ac:dyDescent="0.2">
      <c r="A17" s="118" t="s">
        <v>30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20"/>
      <c r="M17" s="79">
        <f>SUBTOTAL(109,Table224578910112345678910111213141516171819202122232425262728[KG VOLUME])</f>
        <v>326.1925</v>
      </c>
      <c r="N17" s="68">
        <f>SUM(N3:N16)</f>
        <v>348.66</v>
      </c>
      <c r="O17" s="121">
        <f>SUM(P3:P16)</f>
        <v>882109.8</v>
      </c>
      <c r="P17" s="122"/>
    </row>
    <row r="18" spans="1:16" ht="18" customHeight="1" x14ac:dyDescent="0.2">
      <c r="A18" s="86"/>
      <c r="B18" s="56" t="s">
        <v>42</v>
      </c>
      <c r="C18" s="55"/>
      <c r="D18" s="57" t="s">
        <v>43</v>
      </c>
      <c r="E18" s="86"/>
      <c r="F18" s="86"/>
      <c r="G18" s="86"/>
      <c r="H18" s="86"/>
      <c r="I18" s="86"/>
      <c r="J18" s="86"/>
      <c r="K18" s="86"/>
      <c r="L18" s="86"/>
      <c r="M18" s="87"/>
      <c r="N18" s="88" t="s">
        <v>51</v>
      </c>
      <c r="O18" s="89"/>
      <c r="P18" s="89">
        <f>O17*10%</f>
        <v>88210.98000000001</v>
      </c>
    </row>
    <row r="19" spans="1:16" ht="18" customHeight="1" thickBot="1" x14ac:dyDescent="0.25">
      <c r="A19" s="86"/>
      <c r="B19" s="56"/>
      <c r="C19" s="55"/>
      <c r="D19" s="57"/>
      <c r="E19" s="86"/>
      <c r="F19" s="86"/>
      <c r="G19" s="86"/>
      <c r="H19" s="86"/>
      <c r="I19" s="86"/>
      <c r="J19" s="86"/>
      <c r="K19" s="86"/>
      <c r="L19" s="86"/>
      <c r="M19" s="87"/>
      <c r="N19" s="90" t="s">
        <v>52</v>
      </c>
      <c r="O19" s="91"/>
      <c r="P19" s="91">
        <f>O17-P18</f>
        <v>793898.82000000007</v>
      </c>
    </row>
    <row r="20" spans="1:16" ht="18" customHeight="1" x14ac:dyDescent="0.2">
      <c r="A20" s="11"/>
      <c r="H20" s="63"/>
      <c r="N20" s="62" t="s">
        <v>31</v>
      </c>
      <c r="P20" s="69">
        <f>P19*1%</f>
        <v>7938.9882000000007</v>
      </c>
    </row>
    <row r="21" spans="1:16" ht="18" customHeight="1" thickBot="1" x14ac:dyDescent="0.25">
      <c r="A21" s="11"/>
      <c r="H21" s="63"/>
      <c r="N21" s="62" t="s">
        <v>53</v>
      </c>
      <c r="P21" s="71">
        <f>P19*2%</f>
        <v>15877.976400000001</v>
      </c>
    </row>
    <row r="22" spans="1:16" ht="18" customHeight="1" x14ac:dyDescent="0.2">
      <c r="A22" s="11"/>
      <c r="H22" s="63"/>
      <c r="N22" s="66" t="s">
        <v>32</v>
      </c>
      <c r="O22" s="67"/>
      <c r="P22" s="70">
        <f>P19+P20-P21</f>
        <v>785959.83180000004</v>
      </c>
    </row>
    <row r="24" spans="1:16" x14ac:dyDescent="0.2">
      <c r="A24" s="11"/>
      <c r="H24" s="63"/>
      <c r="P24" s="71"/>
    </row>
    <row r="25" spans="1:16" x14ac:dyDescent="0.2">
      <c r="A25" s="11"/>
      <c r="H25" s="63"/>
      <c r="O25" s="58"/>
      <c r="P25" s="71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</sheetData>
  <mergeCells count="2">
    <mergeCell ref="A17:L17"/>
    <mergeCell ref="O17:P17"/>
  </mergeCells>
  <conditionalFormatting sqref="B3">
    <cfRule type="duplicateValues" dxfId="426" priority="2"/>
  </conditionalFormatting>
  <conditionalFormatting sqref="B4">
    <cfRule type="duplicateValues" dxfId="425" priority="1"/>
  </conditionalFormatting>
  <conditionalFormatting sqref="B5:B16">
    <cfRule type="duplicateValues" dxfId="424" priority="5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7"/>
  <sheetViews>
    <sheetView zoomScale="110" zoomScaleNormal="110" workbookViewId="0">
      <pane xSplit="3" ySplit="2" topLeftCell="D63" activePane="bottomRight" state="frozen"/>
      <selection pane="topRight" activeCell="B1" sqref="B1"/>
      <selection pane="bottomLeft" activeCell="A3" sqref="A3"/>
      <selection pane="bottomRight" activeCell="K69" sqref="K69"/>
    </sheetView>
  </sheetViews>
  <sheetFormatPr defaultRowHeight="15" x14ac:dyDescent="0.2"/>
  <cols>
    <col min="1" max="1" width="8" style="4" customWidth="1"/>
    <col min="2" max="2" width="20.1406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406116</v>
      </c>
      <c r="B3" s="74" t="s">
        <v>2749</v>
      </c>
      <c r="C3" s="9" t="s">
        <v>2750</v>
      </c>
      <c r="D3" s="76" t="s">
        <v>126</v>
      </c>
      <c r="E3" s="13">
        <v>44540</v>
      </c>
      <c r="F3" s="76" t="s">
        <v>127</v>
      </c>
      <c r="G3" s="13">
        <v>44544</v>
      </c>
      <c r="H3" s="10" t="s">
        <v>2748</v>
      </c>
      <c r="I3" s="1">
        <v>78</v>
      </c>
      <c r="J3" s="1">
        <v>63</v>
      </c>
      <c r="K3" s="1">
        <v>30</v>
      </c>
      <c r="L3" s="1">
        <v>12</v>
      </c>
      <c r="M3" s="80">
        <v>36.854999999999997</v>
      </c>
      <c r="N3" s="96">
        <v>36.854999999999997</v>
      </c>
      <c r="O3" s="64">
        <v>2530</v>
      </c>
      <c r="P3" s="65">
        <f>Table22457891011234567891011121314151617181920212223242526272829[[#This Row],[PEMBULATAN]]*O3</f>
        <v>93243.15</v>
      </c>
    </row>
    <row r="4" spans="1:16" ht="26.25" customHeight="1" x14ac:dyDescent="0.2">
      <c r="A4" s="14"/>
      <c r="B4" s="75"/>
      <c r="C4" s="9" t="s">
        <v>2751</v>
      </c>
      <c r="D4" s="76" t="s">
        <v>126</v>
      </c>
      <c r="E4" s="13">
        <v>44540</v>
      </c>
      <c r="F4" s="76" t="s">
        <v>127</v>
      </c>
      <c r="G4" s="13">
        <v>44544</v>
      </c>
      <c r="H4" s="10" t="s">
        <v>2748</v>
      </c>
      <c r="I4" s="1">
        <v>102</v>
      </c>
      <c r="J4" s="1">
        <v>52</v>
      </c>
      <c r="K4" s="1">
        <v>33</v>
      </c>
      <c r="L4" s="1">
        <v>17</v>
      </c>
      <c r="M4" s="80">
        <v>43.758000000000003</v>
      </c>
      <c r="N4" s="96">
        <v>43.758000000000003</v>
      </c>
      <c r="O4" s="64">
        <v>2530</v>
      </c>
      <c r="P4" s="65">
        <f>Table22457891011234567891011121314151617181920212223242526272829[[#This Row],[PEMBULATAN]]*O4</f>
        <v>110707.74</v>
      </c>
    </row>
    <row r="5" spans="1:16" ht="26.25" customHeight="1" x14ac:dyDescent="0.2">
      <c r="A5" s="14"/>
      <c r="B5" s="14"/>
      <c r="C5" s="9" t="s">
        <v>2752</v>
      </c>
      <c r="D5" s="76" t="s">
        <v>126</v>
      </c>
      <c r="E5" s="13">
        <v>44540</v>
      </c>
      <c r="F5" s="76" t="s">
        <v>127</v>
      </c>
      <c r="G5" s="13">
        <v>44544</v>
      </c>
      <c r="H5" s="10" t="s">
        <v>2748</v>
      </c>
      <c r="I5" s="1">
        <v>87</v>
      </c>
      <c r="J5" s="1">
        <v>67</v>
      </c>
      <c r="K5" s="1">
        <v>30</v>
      </c>
      <c r="L5" s="1">
        <v>10</v>
      </c>
      <c r="M5" s="80">
        <v>43.717500000000001</v>
      </c>
      <c r="N5" s="96">
        <v>43.717500000000001</v>
      </c>
      <c r="O5" s="64">
        <v>2530</v>
      </c>
      <c r="P5" s="65">
        <f>Table22457891011234567891011121314151617181920212223242526272829[[#This Row],[PEMBULATAN]]*O5</f>
        <v>110605.27500000001</v>
      </c>
    </row>
    <row r="6" spans="1:16" ht="26.25" customHeight="1" x14ac:dyDescent="0.2">
      <c r="A6" s="14"/>
      <c r="B6" s="14"/>
      <c r="C6" s="73" t="s">
        <v>2753</v>
      </c>
      <c r="D6" s="78" t="s">
        <v>126</v>
      </c>
      <c r="E6" s="13">
        <v>44540</v>
      </c>
      <c r="F6" s="76" t="s">
        <v>127</v>
      </c>
      <c r="G6" s="13">
        <v>44544</v>
      </c>
      <c r="H6" s="77" t="s">
        <v>2748</v>
      </c>
      <c r="I6" s="16">
        <v>100</v>
      </c>
      <c r="J6" s="16">
        <v>56</v>
      </c>
      <c r="K6" s="16">
        <v>36</v>
      </c>
      <c r="L6" s="16">
        <v>24</v>
      </c>
      <c r="M6" s="81">
        <v>50.4</v>
      </c>
      <c r="N6" s="96">
        <v>51</v>
      </c>
      <c r="O6" s="64">
        <v>2530</v>
      </c>
      <c r="P6" s="65">
        <f>Table22457891011234567891011121314151617181920212223242526272829[[#This Row],[PEMBULATAN]]*O6</f>
        <v>129030</v>
      </c>
    </row>
    <row r="7" spans="1:16" ht="26.25" customHeight="1" x14ac:dyDescent="0.2">
      <c r="A7" s="14"/>
      <c r="B7" s="14"/>
      <c r="C7" s="73" t="s">
        <v>2754</v>
      </c>
      <c r="D7" s="78" t="s">
        <v>126</v>
      </c>
      <c r="E7" s="13">
        <v>44540</v>
      </c>
      <c r="F7" s="76" t="s">
        <v>127</v>
      </c>
      <c r="G7" s="13">
        <v>44544</v>
      </c>
      <c r="H7" s="77" t="s">
        <v>2748</v>
      </c>
      <c r="I7" s="16">
        <v>63</v>
      </c>
      <c r="J7" s="16">
        <v>26</v>
      </c>
      <c r="K7" s="16">
        <v>17</v>
      </c>
      <c r="L7" s="16">
        <v>6</v>
      </c>
      <c r="M7" s="81">
        <v>6.9615</v>
      </c>
      <c r="N7" s="96">
        <v>6.9615</v>
      </c>
      <c r="O7" s="64">
        <v>2530</v>
      </c>
      <c r="P7" s="65">
        <f>Table22457891011234567891011121314151617181920212223242526272829[[#This Row],[PEMBULATAN]]*O7</f>
        <v>17612.595000000001</v>
      </c>
    </row>
    <row r="8" spans="1:16" ht="26.25" customHeight="1" x14ac:dyDescent="0.2">
      <c r="A8" s="14"/>
      <c r="B8" s="14"/>
      <c r="C8" s="73" t="s">
        <v>2755</v>
      </c>
      <c r="D8" s="78" t="s">
        <v>126</v>
      </c>
      <c r="E8" s="13">
        <v>44540</v>
      </c>
      <c r="F8" s="76" t="s">
        <v>127</v>
      </c>
      <c r="G8" s="13">
        <v>44544</v>
      </c>
      <c r="H8" s="77" t="s">
        <v>2748</v>
      </c>
      <c r="I8" s="16">
        <v>84</v>
      </c>
      <c r="J8" s="16">
        <v>58</v>
      </c>
      <c r="K8" s="16">
        <v>22</v>
      </c>
      <c r="L8" s="16">
        <v>6</v>
      </c>
      <c r="M8" s="81">
        <v>26.795999999999999</v>
      </c>
      <c r="N8" s="96">
        <v>26.795999999999999</v>
      </c>
      <c r="O8" s="64">
        <v>2530</v>
      </c>
      <c r="P8" s="65">
        <f>Table22457891011234567891011121314151617181920212223242526272829[[#This Row],[PEMBULATAN]]*O8</f>
        <v>67793.88</v>
      </c>
    </row>
    <row r="9" spans="1:16" ht="26.25" customHeight="1" x14ac:dyDescent="0.2">
      <c r="A9" s="14"/>
      <c r="B9" s="14"/>
      <c r="C9" s="73" t="s">
        <v>2756</v>
      </c>
      <c r="D9" s="78" t="s">
        <v>126</v>
      </c>
      <c r="E9" s="13">
        <v>44540</v>
      </c>
      <c r="F9" s="76" t="s">
        <v>127</v>
      </c>
      <c r="G9" s="13">
        <v>44544</v>
      </c>
      <c r="H9" s="77" t="s">
        <v>2748</v>
      </c>
      <c r="I9" s="16">
        <v>77</v>
      </c>
      <c r="J9" s="16">
        <v>62</v>
      </c>
      <c r="K9" s="16">
        <v>60</v>
      </c>
      <c r="L9" s="16">
        <v>5</v>
      </c>
      <c r="M9" s="81">
        <v>71.61</v>
      </c>
      <c r="N9" s="96">
        <v>71.61</v>
      </c>
      <c r="O9" s="64">
        <v>2530</v>
      </c>
      <c r="P9" s="65">
        <f>Table22457891011234567891011121314151617181920212223242526272829[[#This Row],[PEMBULATAN]]*O9</f>
        <v>181173.3</v>
      </c>
    </row>
    <row r="10" spans="1:16" ht="26.25" customHeight="1" x14ac:dyDescent="0.2">
      <c r="A10" s="14"/>
      <c r="B10" s="14"/>
      <c r="C10" s="73" t="s">
        <v>2757</v>
      </c>
      <c r="D10" s="78" t="s">
        <v>126</v>
      </c>
      <c r="E10" s="13">
        <v>44540</v>
      </c>
      <c r="F10" s="76" t="s">
        <v>127</v>
      </c>
      <c r="G10" s="13">
        <v>44544</v>
      </c>
      <c r="H10" s="77" t="s">
        <v>2748</v>
      </c>
      <c r="I10" s="16">
        <v>52</v>
      </c>
      <c r="J10" s="16">
        <v>65</v>
      </c>
      <c r="K10" s="16">
        <v>22</v>
      </c>
      <c r="L10" s="16">
        <v>4</v>
      </c>
      <c r="M10" s="81">
        <v>18.59</v>
      </c>
      <c r="N10" s="96">
        <v>18.59</v>
      </c>
      <c r="O10" s="64">
        <v>2530</v>
      </c>
      <c r="P10" s="65">
        <f>Table22457891011234567891011121314151617181920212223242526272829[[#This Row],[PEMBULATAN]]*O10</f>
        <v>47032.7</v>
      </c>
    </row>
    <row r="11" spans="1:16" ht="26.25" customHeight="1" x14ac:dyDescent="0.2">
      <c r="A11" s="14"/>
      <c r="B11" s="14"/>
      <c r="C11" s="73" t="s">
        <v>2758</v>
      </c>
      <c r="D11" s="78" t="s">
        <v>126</v>
      </c>
      <c r="E11" s="13">
        <v>44540</v>
      </c>
      <c r="F11" s="76" t="s">
        <v>127</v>
      </c>
      <c r="G11" s="13">
        <v>44544</v>
      </c>
      <c r="H11" s="77" t="s">
        <v>2748</v>
      </c>
      <c r="I11" s="16">
        <v>92</v>
      </c>
      <c r="J11" s="16">
        <v>70</v>
      </c>
      <c r="K11" s="16">
        <v>22</v>
      </c>
      <c r="L11" s="16">
        <v>9</v>
      </c>
      <c r="M11" s="81">
        <v>35.42</v>
      </c>
      <c r="N11" s="96">
        <v>36</v>
      </c>
      <c r="O11" s="64">
        <v>2530</v>
      </c>
      <c r="P11" s="65">
        <f>Table22457891011234567891011121314151617181920212223242526272829[[#This Row],[PEMBULATAN]]*O11</f>
        <v>91080</v>
      </c>
    </row>
    <row r="12" spans="1:16" ht="26.25" customHeight="1" x14ac:dyDescent="0.2">
      <c r="A12" s="14"/>
      <c r="B12" s="14"/>
      <c r="C12" s="73" t="s">
        <v>2759</v>
      </c>
      <c r="D12" s="78" t="s">
        <v>126</v>
      </c>
      <c r="E12" s="13">
        <v>44540</v>
      </c>
      <c r="F12" s="76" t="s">
        <v>127</v>
      </c>
      <c r="G12" s="13">
        <v>44544</v>
      </c>
      <c r="H12" s="77" t="s">
        <v>2748</v>
      </c>
      <c r="I12" s="16">
        <v>107</v>
      </c>
      <c r="J12" s="16">
        <v>67</v>
      </c>
      <c r="K12" s="16">
        <v>32</v>
      </c>
      <c r="L12" s="16">
        <v>14</v>
      </c>
      <c r="M12" s="81">
        <v>57.351999999999997</v>
      </c>
      <c r="N12" s="96">
        <v>58</v>
      </c>
      <c r="O12" s="64">
        <v>2530</v>
      </c>
      <c r="P12" s="65">
        <f>Table22457891011234567891011121314151617181920212223242526272829[[#This Row],[PEMBULATAN]]*O12</f>
        <v>146740</v>
      </c>
    </row>
    <row r="13" spans="1:16" ht="26.25" customHeight="1" x14ac:dyDescent="0.2">
      <c r="A13" s="14"/>
      <c r="B13" s="14"/>
      <c r="C13" s="73" t="s">
        <v>2760</v>
      </c>
      <c r="D13" s="78" t="s">
        <v>126</v>
      </c>
      <c r="E13" s="13">
        <v>44540</v>
      </c>
      <c r="F13" s="76" t="s">
        <v>127</v>
      </c>
      <c r="G13" s="13">
        <v>44544</v>
      </c>
      <c r="H13" s="77" t="s">
        <v>2748</v>
      </c>
      <c r="I13" s="16">
        <v>42</v>
      </c>
      <c r="J13" s="16">
        <v>38</v>
      </c>
      <c r="K13" s="16">
        <v>27</v>
      </c>
      <c r="L13" s="16">
        <v>2</v>
      </c>
      <c r="M13" s="81">
        <v>10.773</v>
      </c>
      <c r="N13" s="96">
        <v>10.773</v>
      </c>
      <c r="O13" s="64">
        <v>2530</v>
      </c>
      <c r="P13" s="65">
        <f>Table22457891011234567891011121314151617181920212223242526272829[[#This Row],[PEMBULATAN]]*O13</f>
        <v>27255.69</v>
      </c>
    </row>
    <row r="14" spans="1:16" ht="26.25" customHeight="1" x14ac:dyDescent="0.2">
      <c r="A14" s="14"/>
      <c r="B14" s="14"/>
      <c r="C14" s="73" t="s">
        <v>2761</v>
      </c>
      <c r="D14" s="78" t="s">
        <v>126</v>
      </c>
      <c r="E14" s="13">
        <v>44540</v>
      </c>
      <c r="F14" s="76" t="s">
        <v>127</v>
      </c>
      <c r="G14" s="13">
        <v>44544</v>
      </c>
      <c r="H14" s="77" t="s">
        <v>2748</v>
      </c>
      <c r="I14" s="16">
        <v>55</v>
      </c>
      <c r="J14" s="16">
        <v>44</v>
      </c>
      <c r="K14" s="16">
        <v>27</v>
      </c>
      <c r="L14" s="16">
        <v>5</v>
      </c>
      <c r="M14" s="81">
        <v>16.335000000000001</v>
      </c>
      <c r="N14" s="96">
        <v>17</v>
      </c>
      <c r="O14" s="64">
        <v>2530</v>
      </c>
      <c r="P14" s="65">
        <f>Table22457891011234567891011121314151617181920212223242526272829[[#This Row],[PEMBULATAN]]*O14</f>
        <v>43010</v>
      </c>
    </row>
    <row r="15" spans="1:16" ht="26.25" customHeight="1" x14ac:dyDescent="0.2">
      <c r="A15" s="14"/>
      <c r="B15" s="14"/>
      <c r="C15" s="73" t="s">
        <v>2762</v>
      </c>
      <c r="D15" s="78" t="s">
        <v>126</v>
      </c>
      <c r="E15" s="13">
        <v>44540</v>
      </c>
      <c r="F15" s="76" t="s">
        <v>127</v>
      </c>
      <c r="G15" s="13">
        <v>44544</v>
      </c>
      <c r="H15" s="77" t="s">
        <v>2748</v>
      </c>
      <c r="I15" s="16">
        <v>25</v>
      </c>
      <c r="J15" s="16">
        <v>47</v>
      </c>
      <c r="K15" s="16">
        <v>28</v>
      </c>
      <c r="L15" s="16">
        <v>12</v>
      </c>
      <c r="M15" s="81">
        <v>8.2249999999999996</v>
      </c>
      <c r="N15" s="96">
        <v>12</v>
      </c>
      <c r="O15" s="64">
        <v>2530</v>
      </c>
      <c r="P15" s="65">
        <f>Table22457891011234567891011121314151617181920212223242526272829[[#This Row],[PEMBULATAN]]*O15</f>
        <v>30360</v>
      </c>
    </row>
    <row r="16" spans="1:16" ht="26.25" customHeight="1" x14ac:dyDescent="0.2">
      <c r="A16" s="14"/>
      <c r="B16" s="14"/>
      <c r="C16" s="73" t="s">
        <v>2763</v>
      </c>
      <c r="D16" s="78" t="s">
        <v>126</v>
      </c>
      <c r="E16" s="13">
        <v>44540</v>
      </c>
      <c r="F16" s="76" t="s">
        <v>127</v>
      </c>
      <c r="G16" s="13">
        <v>44544</v>
      </c>
      <c r="H16" s="77" t="s">
        <v>2748</v>
      </c>
      <c r="I16" s="16">
        <v>94</v>
      </c>
      <c r="J16" s="16">
        <v>64</v>
      </c>
      <c r="K16" s="16">
        <v>30</v>
      </c>
      <c r="L16" s="16">
        <v>4</v>
      </c>
      <c r="M16" s="81">
        <v>45.12</v>
      </c>
      <c r="N16" s="96">
        <v>45.12</v>
      </c>
      <c r="O16" s="64">
        <v>2530</v>
      </c>
      <c r="P16" s="65">
        <f>Table22457891011234567891011121314151617181920212223242526272829[[#This Row],[PEMBULATAN]]*O16</f>
        <v>114153.59999999999</v>
      </c>
    </row>
    <row r="17" spans="1:16" ht="26.25" customHeight="1" x14ac:dyDescent="0.2">
      <c r="A17" s="14"/>
      <c r="B17" s="14"/>
      <c r="C17" s="73" t="s">
        <v>2764</v>
      </c>
      <c r="D17" s="78" t="s">
        <v>126</v>
      </c>
      <c r="E17" s="13">
        <v>44540</v>
      </c>
      <c r="F17" s="76" t="s">
        <v>127</v>
      </c>
      <c r="G17" s="13">
        <v>44544</v>
      </c>
      <c r="H17" s="77" t="s">
        <v>2748</v>
      </c>
      <c r="I17" s="16">
        <v>83</v>
      </c>
      <c r="J17" s="16">
        <v>54</v>
      </c>
      <c r="K17" s="16">
        <v>21</v>
      </c>
      <c r="L17" s="16">
        <v>5</v>
      </c>
      <c r="M17" s="81">
        <v>23.5305</v>
      </c>
      <c r="N17" s="96">
        <v>23.5305</v>
      </c>
      <c r="O17" s="64">
        <v>2530</v>
      </c>
      <c r="P17" s="65">
        <f>Table22457891011234567891011121314151617181920212223242526272829[[#This Row],[PEMBULATAN]]*O17</f>
        <v>59532.165000000001</v>
      </c>
    </row>
    <row r="18" spans="1:16" ht="26.25" customHeight="1" x14ac:dyDescent="0.2">
      <c r="A18" s="14"/>
      <c r="B18" s="14"/>
      <c r="C18" s="73" t="s">
        <v>2765</v>
      </c>
      <c r="D18" s="78" t="s">
        <v>126</v>
      </c>
      <c r="E18" s="13">
        <v>44540</v>
      </c>
      <c r="F18" s="76" t="s">
        <v>127</v>
      </c>
      <c r="G18" s="13">
        <v>44544</v>
      </c>
      <c r="H18" s="77" t="s">
        <v>2748</v>
      </c>
      <c r="I18" s="16">
        <v>94</v>
      </c>
      <c r="J18" s="16">
        <v>59</v>
      </c>
      <c r="K18" s="16">
        <v>29</v>
      </c>
      <c r="L18" s="16">
        <v>13</v>
      </c>
      <c r="M18" s="81">
        <v>40.208500000000001</v>
      </c>
      <c r="N18" s="96">
        <v>40.208500000000001</v>
      </c>
      <c r="O18" s="64">
        <v>2530</v>
      </c>
      <c r="P18" s="65">
        <f>Table22457891011234567891011121314151617181920212223242526272829[[#This Row],[PEMBULATAN]]*O18</f>
        <v>101727.505</v>
      </c>
    </row>
    <row r="19" spans="1:16" ht="26.25" customHeight="1" x14ac:dyDescent="0.2">
      <c r="A19" s="14"/>
      <c r="B19" s="14"/>
      <c r="C19" s="73" t="s">
        <v>2766</v>
      </c>
      <c r="D19" s="78" t="s">
        <v>126</v>
      </c>
      <c r="E19" s="13">
        <v>44540</v>
      </c>
      <c r="F19" s="76" t="s">
        <v>127</v>
      </c>
      <c r="G19" s="13">
        <v>44544</v>
      </c>
      <c r="H19" s="77" t="s">
        <v>2748</v>
      </c>
      <c r="I19" s="16">
        <v>65</v>
      </c>
      <c r="J19" s="16">
        <v>45</v>
      </c>
      <c r="K19" s="16">
        <v>25</v>
      </c>
      <c r="L19" s="16">
        <v>6</v>
      </c>
      <c r="M19" s="81">
        <v>18.28125</v>
      </c>
      <c r="N19" s="96">
        <v>18.28125</v>
      </c>
      <c r="O19" s="64">
        <v>2530</v>
      </c>
      <c r="P19" s="65">
        <f>Table22457891011234567891011121314151617181920212223242526272829[[#This Row],[PEMBULATAN]]*O19</f>
        <v>46251.5625</v>
      </c>
    </row>
    <row r="20" spans="1:16" ht="26.25" customHeight="1" x14ac:dyDescent="0.2">
      <c r="A20" s="14"/>
      <c r="B20" s="14"/>
      <c r="C20" s="73" t="s">
        <v>2767</v>
      </c>
      <c r="D20" s="78" t="s">
        <v>126</v>
      </c>
      <c r="E20" s="13">
        <v>44540</v>
      </c>
      <c r="F20" s="76" t="s">
        <v>127</v>
      </c>
      <c r="G20" s="13">
        <v>44544</v>
      </c>
      <c r="H20" s="77" t="s">
        <v>2748</v>
      </c>
      <c r="I20" s="16">
        <v>82</v>
      </c>
      <c r="J20" s="16">
        <v>47</v>
      </c>
      <c r="K20" s="16">
        <v>26</v>
      </c>
      <c r="L20" s="16">
        <v>2</v>
      </c>
      <c r="M20" s="81">
        <v>25.050999999999998</v>
      </c>
      <c r="N20" s="96">
        <v>25.050999999999998</v>
      </c>
      <c r="O20" s="64">
        <v>2530</v>
      </c>
      <c r="P20" s="65">
        <f>Table22457891011234567891011121314151617181920212223242526272829[[#This Row],[PEMBULATAN]]*O20</f>
        <v>63379.03</v>
      </c>
    </row>
    <row r="21" spans="1:16" ht="26.25" customHeight="1" x14ac:dyDescent="0.2">
      <c r="A21" s="14"/>
      <c r="B21" s="14"/>
      <c r="C21" s="73" t="s">
        <v>2768</v>
      </c>
      <c r="D21" s="78" t="s">
        <v>126</v>
      </c>
      <c r="E21" s="13">
        <v>44540</v>
      </c>
      <c r="F21" s="76" t="s">
        <v>127</v>
      </c>
      <c r="G21" s="13">
        <v>44544</v>
      </c>
      <c r="H21" s="77" t="s">
        <v>2748</v>
      </c>
      <c r="I21" s="16">
        <v>85</v>
      </c>
      <c r="J21" s="16">
        <v>40</v>
      </c>
      <c r="K21" s="16">
        <v>22</v>
      </c>
      <c r="L21" s="16">
        <v>6</v>
      </c>
      <c r="M21" s="81">
        <v>18.7</v>
      </c>
      <c r="N21" s="96">
        <v>18.7</v>
      </c>
      <c r="O21" s="64">
        <v>2530</v>
      </c>
      <c r="P21" s="65">
        <f>Table22457891011234567891011121314151617181920212223242526272829[[#This Row],[PEMBULATAN]]*O21</f>
        <v>47311</v>
      </c>
    </row>
    <row r="22" spans="1:16" ht="26.25" customHeight="1" x14ac:dyDescent="0.2">
      <c r="A22" s="14"/>
      <c r="B22" s="14"/>
      <c r="C22" s="73" t="s">
        <v>2769</v>
      </c>
      <c r="D22" s="78" t="s">
        <v>126</v>
      </c>
      <c r="E22" s="13">
        <v>44540</v>
      </c>
      <c r="F22" s="76" t="s">
        <v>127</v>
      </c>
      <c r="G22" s="13">
        <v>44544</v>
      </c>
      <c r="H22" s="77" t="s">
        <v>2748</v>
      </c>
      <c r="I22" s="16">
        <v>72</v>
      </c>
      <c r="J22" s="16">
        <v>46</v>
      </c>
      <c r="K22" s="16">
        <v>31</v>
      </c>
      <c r="L22" s="16">
        <v>13</v>
      </c>
      <c r="M22" s="81">
        <v>25.667999999999999</v>
      </c>
      <c r="N22" s="96">
        <v>25.667999999999999</v>
      </c>
      <c r="O22" s="64">
        <v>2530</v>
      </c>
      <c r="P22" s="65">
        <f>Table22457891011234567891011121314151617181920212223242526272829[[#This Row],[PEMBULATAN]]*O22</f>
        <v>64940.04</v>
      </c>
    </row>
    <row r="23" spans="1:16" ht="26.25" customHeight="1" x14ac:dyDescent="0.2">
      <c r="A23" s="14"/>
      <c r="B23" s="14"/>
      <c r="C23" s="73" t="s">
        <v>2770</v>
      </c>
      <c r="D23" s="78" t="s">
        <v>126</v>
      </c>
      <c r="E23" s="13">
        <v>44540</v>
      </c>
      <c r="F23" s="76" t="s">
        <v>127</v>
      </c>
      <c r="G23" s="13">
        <v>44544</v>
      </c>
      <c r="H23" s="77" t="s">
        <v>2748</v>
      </c>
      <c r="I23" s="16">
        <v>98</v>
      </c>
      <c r="J23" s="16">
        <v>47</v>
      </c>
      <c r="K23" s="16">
        <v>44</v>
      </c>
      <c r="L23" s="16">
        <v>20</v>
      </c>
      <c r="M23" s="81">
        <v>50.665999999999997</v>
      </c>
      <c r="N23" s="96">
        <v>50.665999999999997</v>
      </c>
      <c r="O23" s="64">
        <v>2530</v>
      </c>
      <c r="P23" s="65">
        <f>Table22457891011234567891011121314151617181920212223242526272829[[#This Row],[PEMBULATAN]]*O23</f>
        <v>128184.98</v>
      </c>
    </row>
    <row r="24" spans="1:16" ht="26.25" customHeight="1" x14ac:dyDescent="0.2">
      <c r="A24" s="14"/>
      <c r="B24" s="14"/>
      <c r="C24" s="73" t="s">
        <v>2771</v>
      </c>
      <c r="D24" s="78" t="s">
        <v>126</v>
      </c>
      <c r="E24" s="13">
        <v>44540</v>
      </c>
      <c r="F24" s="76" t="s">
        <v>127</v>
      </c>
      <c r="G24" s="13">
        <v>44544</v>
      </c>
      <c r="H24" s="77" t="s">
        <v>2748</v>
      </c>
      <c r="I24" s="16">
        <v>84</v>
      </c>
      <c r="J24" s="16">
        <v>28</v>
      </c>
      <c r="K24" s="16">
        <v>27</v>
      </c>
      <c r="L24" s="16">
        <v>3</v>
      </c>
      <c r="M24" s="81">
        <v>15.875999999999999</v>
      </c>
      <c r="N24" s="96">
        <v>15.875999999999999</v>
      </c>
      <c r="O24" s="64">
        <v>2530</v>
      </c>
      <c r="P24" s="65">
        <f>Table22457891011234567891011121314151617181920212223242526272829[[#This Row],[PEMBULATAN]]*O24</f>
        <v>40166.28</v>
      </c>
    </row>
    <row r="25" spans="1:16" ht="26.25" customHeight="1" x14ac:dyDescent="0.2">
      <c r="A25" s="14"/>
      <c r="B25" s="14"/>
      <c r="C25" s="73" t="s">
        <v>2772</v>
      </c>
      <c r="D25" s="78" t="s">
        <v>126</v>
      </c>
      <c r="E25" s="13">
        <v>44540</v>
      </c>
      <c r="F25" s="76" t="s">
        <v>127</v>
      </c>
      <c r="G25" s="13">
        <v>44544</v>
      </c>
      <c r="H25" s="77" t="s">
        <v>2748</v>
      </c>
      <c r="I25" s="16">
        <v>82</v>
      </c>
      <c r="J25" s="16">
        <v>44</v>
      </c>
      <c r="K25" s="16">
        <v>40</v>
      </c>
      <c r="L25" s="16">
        <v>25</v>
      </c>
      <c r="M25" s="81">
        <v>36.08</v>
      </c>
      <c r="N25" s="96">
        <v>36.08</v>
      </c>
      <c r="O25" s="64">
        <v>2530</v>
      </c>
      <c r="P25" s="65">
        <f>Table22457891011234567891011121314151617181920212223242526272829[[#This Row],[PEMBULATAN]]*O25</f>
        <v>91282.4</v>
      </c>
    </row>
    <row r="26" spans="1:16" ht="26.25" customHeight="1" x14ac:dyDescent="0.2">
      <c r="A26" s="14"/>
      <c r="B26" s="14"/>
      <c r="C26" s="73" t="s">
        <v>2773</v>
      </c>
      <c r="D26" s="78" t="s">
        <v>126</v>
      </c>
      <c r="E26" s="13">
        <v>44540</v>
      </c>
      <c r="F26" s="76" t="s">
        <v>127</v>
      </c>
      <c r="G26" s="13">
        <v>44544</v>
      </c>
      <c r="H26" s="77" t="s">
        <v>2748</v>
      </c>
      <c r="I26" s="16">
        <v>87</v>
      </c>
      <c r="J26" s="16">
        <v>62</v>
      </c>
      <c r="K26" s="16">
        <v>18</v>
      </c>
      <c r="L26" s="16">
        <v>11</v>
      </c>
      <c r="M26" s="81">
        <v>24.273</v>
      </c>
      <c r="N26" s="96">
        <v>24.273</v>
      </c>
      <c r="O26" s="64">
        <v>2530</v>
      </c>
      <c r="P26" s="65">
        <f>Table22457891011234567891011121314151617181920212223242526272829[[#This Row],[PEMBULATAN]]*O26</f>
        <v>61410.69</v>
      </c>
    </row>
    <row r="27" spans="1:16" ht="26.25" customHeight="1" x14ac:dyDescent="0.2">
      <c r="A27" s="14"/>
      <c r="B27" s="14"/>
      <c r="C27" s="73" t="s">
        <v>2774</v>
      </c>
      <c r="D27" s="78" t="s">
        <v>126</v>
      </c>
      <c r="E27" s="13">
        <v>44540</v>
      </c>
      <c r="F27" s="76" t="s">
        <v>127</v>
      </c>
      <c r="G27" s="13">
        <v>44544</v>
      </c>
      <c r="H27" s="77" t="s">
        <v>2748</v>
      </c>
      <c r="I27" s="16">
        <v>52</v>
      </c>
      <c r="J27" s="16">
        <v>30</v>
      </c>
      <c r="K27" s="16">
        <v>24</v>
      </c>
      <c r="L27" s="16">
        <v>6</v>
      </c>
      <c r="M27" s="81">
        <v>9.36</v>
      </c>
      <c r="N27" s="96">
        <v>10</v>
      </c>
      <c r="O27" s="64">
        <v>2530</v>
      </c>
      <c r="P27" s="65">
        <f>Table22457891011234567891011121314151617181920212223242526272829[[#This Row],[PEMBULATAN]]*O27</f>
        <v>25300</v>
      </c>
    </row>
    <row r="28" spans="1:16" ht="26.25" customHeight="1" x14ac:dyDescent="0.2">
      <c r="A28" s="14"/>
      <c r="B28" s="14"/>
      <c r="C28" s="73" t="s">
        <v>2775</v>
      </c>
      <c r="D28" s="78" t="s">
        <v>126</v>
      </c>
      <c r="E28" s="13">
        <v>44540</v>
      </c>
      <c r="F28" s="76" t="s">
        <v>127</v>
      </c>
      <c r="G28" s="13">
        <v>44544</v>
      </c>
      <c r="H28" s="77" t="s">
        <v>2748</v>
      </c>
      <c r="I28" s="16">
        <v>48</v>
      </c>
      <c r="J28" s="16">
        <v>33</v>
      </c>
      <c r="K28" s="16">
        <v>8</v>
      </c>
      <c r="L28" s="16">
        <v>1</v>
      </c>
      <c r="M28" s="81">
        <v>3.1680000000000001</v>
      </c>
      <c r="N28" s="96">
        <v>3.1680000000000001</v>
      </c>
      <c r="O28" s="64">
        <v>2530</v>
      </c>
      <c r="P28" s="65">
        <f>Table22457891011234567891011121314151617181920212223242526272829[[#This Row],[PEMBULATAN]]*O28</f>
        <v>8015.04</v>
      </c>
    </row>
    <row r="29" spans="1:16" ht="26.25" customHeight="1" x14ac:dyDescent="0.2">
      <c r="A29" s="14"/>
      <c r="B29" s="14"/>
      <c r="C29" s="73" t="s">
        <v>2776</v>
      </c>
      <c r="D29" s="78" t="s">
        <v>126</v>
      </c>
      <c r="E29" s="13">
        <v>44540</v>
      </c>
      <c r="F29" s="76" t="s">
        <v>127</v>
      </c>
      <c r="G29" s="13">
        <v>44544</v>
      </c>
      <c r="H29" s="77" t="s">
        <v>2748</v>
      </c>
      <c r="I29" s="16">
        <v>58</v>
      </c>
      <c r="J29" s="16">
        <v>42</v>
      </c>
      <c r="K29" s="16">
        <v>14</v>
      </c>
      <c r="L29" s="16">
        <v>3</v>
      </c>
      <c r="M29" s="81">
        <v>8.5259999999999998</v>
      </c>
      <c r="N29" s="96">
        <v>8.5259999999999998</v>
      </c>
      <c r="O29" s="64">
        <v>2530</v>
      </c>
      <c r="P29" s="65">
        <f>Table22457891011234567891011121314151617181920212223242526272829[[#This Row],[PEMBULATAN]]*O29</f>
        <v>21570.78</v>
      </c>
    </row>
    <row r="30" spans="1:16" ht="26.25" customHeight="1" x14ac:dyDescent="0.2">
      <c r="A30" s="14"/>
      <c r="B30" s="14"/>
      <c r="C30" s="73" t="s">
        <v>2777</v>
      </c>
      <c r="D30" s="78" t="s">
        <v>126</v>
      </c>
      <c r="E30" s="13">
        <v>44540</v>
      </c>
      <c r="F30" s="76" t="s">
        <v>127</v>
      </c>
      <c r="G30" s="13">
        <v>44544</v>
      </c>
      <c r="H30" s="77" t="s">
        <v>2748</v>
      </c>
      <c r="I30" s="16">
        <v>72</v>
      </c>
      <c r="J30" s="16">
        <v>49</v>
      </c>
      <c r="K30" s="16">
        <v>27</v>
      </c>
      <c r="L30" s="16">
        <v>8</v>
      </c>
      <c r="M30" s="81">
        <v>23.814</v>
      </c>
      <c r="N30" s="96">
        <v>23.814</v>
      </c>
      <c r="O30" s="64">
        <v>2530</v>
      </c>
      <c r="P30" s="65">
        <f>Table22457891011234567891011121314151617181920212223242526272829[[#This Row],[PEMBULATAN]]*O30</f>
        <v>60249.42</v>
      </c>
    </row>
    <row r="31" spans="1:16" ht="26.25" customHeight="1" x14ac:dyDescent="0.2">
      <c r="A31" s="14"/>
      <c r="B31" s="14"/>
      <c r="C31" s="73" t="s">
        <v>2778</v>
      </c>
      <c r="D31" s="78" t="s">
        <v>126</v>
      </c>
      <c r="E31" s="13">
        <v>44540</v>
      </c>
      <c r="F31" s="76" t="s">
        <v>127</v>
      </c>
      <c r="G31" s="13">
        <v>44544</v>
      </c>
      <c r="H31" s="77" t="s">
        <v>2748</v>
      </c>
      <c r="I31" s="16">
        <v>75</v>
      </c>
      <c r="J31" s="16">
        <v>62</v>
      </c>
      <c r="K31" s="16">
        <v>22</v>
      </c>
      <c r="L31" s="16">
        <v>5</v>
      </c>
      <c r="M31" s="81">
        <v>25.574999999999999</v>
      </c>
      <c r="N31" s="96">
        <v>25.574999999999999</v>
      </c>
      <c r="O31" s="64">
        <v>2530</v>
      </c>
      <c r="P31" s="65">
        <f>Table22457891011234567891011121314151617181920212223242526272829[[#This Row],[PEMBULATAN]]*O31</f>
        <v>64704.75</v>
      </c>
    </row>
    <row r="32" spans="1:16" ht="26.25" customHeight="1" x14ac:dyDescent="0.2">
      <c r="A32" s="14"/>
      <c r="B32" s="14"/>
      <c r="C32" s="73" t="s">
        <v>2779</v>
      </c>
      <c r="D32" s="78" t="s">
        <v>126</v>
      </c>
      <c r="E32" s="13">
        <v>44540</v>
      </c>
      <c r="F32" s="76" t="s">
        <v>127</v>
      </c>
      <c r="G32" s="13">
        <v>44544</v>
      </c>
      <c r="H32" s="77" t="s">
        <v>2748</v>
      </c>
      <c r="I32" s="16">
        <v>45</v>
      </c>
      <c r="J32" s="16">
        <v>38</v>
      </c>
      <c r="K32" s="16">
        <v>22</v>
      </c>
      <c r="L32" s="16">
        <v>4</v>
      </c>
      <c r="M32" s="81">
        <v>9.4049999999999994</v>
      </c>
      <c r="N32" s="96">
        <v>10</v>
      </c>
      <c r="O32" s="64">
        <v>2530</v>
      </c>
      <c r="P32" s="65">
        <f>Table22457891011234567891011121314151617181920212223242526272829[[#This Row],[PEMBULATAN]]*O32</f>
        <v>25300</v>
      </c>
    </row>
    <row r="33" spans="1:16" ht="26.25" customHeight="1" x14ac:dyDescent="0.2">
      <c r="A33" s="14"/>
      <c r="B33" s="14"/>
      <c r="C33" s="73" t="s">
        <v>2780</v>
      </c>
      <c r="D33" s="78" t="s">
        <v>126</v>
      </c>
      <c r="E33" s="13">
        <v>44540</v>
      </c>
      <c r="F33" s="76" t="s">
        <v>127</v>
      </c>
      <c r="G33" s="13">
        <v>44544</v>
      </c>
      <c r="H33" s="77" t="s">
        <v>2748</v>
      </c>
      <c r="I33" s="16">
        <v>97</v>
      </c>
      <c r="J33" s="16">
        <v>55</v>
      </c>
      <c r="K33" s="16">
        <v>23</v>
      </c>
      <c r="L33" s="16">
        <v>4</v>
      </c>
      <c r="M33" s="81">
        <v>30.67625</v>
      </c>
      <c r="N33" s="96">
        <v>30.67625</v>
      </c>
      <c r="O33" s="64">
        <v>2530</v>
      </c>
      <c r="P33" s="65">
        <f>Table22457891011234567891011121314151617181920212223242526272829[[#This Row],[PEMBULATAN]]*O33</f>
        <v>77610.912500000006</v>
      </c>
    </row>
    <row r="34" spans="1:16" ht="26.25" customHeight="1" x14ac:dyDescent="0.2">
      <c r="A34" s="14"/>
      <c r="B34" s="14"/>
      <c r="C34" s="73" t="s">
        <v>2781</v>
      </c>
      <c r="D34" s="78" t="s">
        <v>126</v>
      </c>
      <c r="E34" s="13">
        <v>44540</v>
      </c>
      <c r="F34" s="76" t="s">
        <v>127</v>
      </c>
      <c r="G34" s="13">
        <v>44544</v>
      </c>
      <c r="H34" s="77" t="s">
        <v>2748</v>
      </c>
      <c r="I34" s="16">
        <v>76</v>
      </c>
      <c r="J34" s="16">
        <v>63</v>
      </c>
      <c r="K34" s="16">
        <v>14</v>
      </c>
      <c r="L34" s="16">
        <v>6</v>
      </c>
      <c r="M34" s="81">
        <v>16.757999999999999</v>
      </c>
      <c r="N34" s="96">
        <v>16.757999999999999</v>
      </c>
      <c r="O34" s="64">
        <v>2530</v>
      </c>
      <c r="P34" s="65">
        <f>Table22457891011234567891011121314151617181920212223242526272829[[#This Row],[PEMBULATAN]]*O34</f>
        <v>42397.74</v>
      </c>
    </row>
    <row r="35" spans="1:16" ht="26.25" customHeight="1" x14ac:dyDescent="0.2">
      <c r="A35" s="14"/>
      <c r="B35" s="14"/>
      <c r="C35" s="73" t="s">
        <v>2782</v>
      </c>
      <c r="D35" s="78" t="s">
        <v>126</v>
      </c>
      <c r="E35" s="13">
        <v>44540</v>
      </c>
      <c r="F35" s="76" t="s">
        <v>127</v>
      </c>
      <c r="G35" s="13">
        <v>44544</v>
      </c>
      <c r="H35" s="77" t="s">
        <v>2748</v>
      </c>
      <c r="I35" s="16">
        <v>47</v>
      </c>
      <c r="J35" s="16">
        <v>50</v>
      </c>
      <c r="K35" s="16">
        <v>12</v>
      </c>
      <c r="L35" s="16">
        <v>2</v>
      </c>
      <c r="M35" s="81">
        <v>7.05</v>
      </c>
      <c r="N35" s="96">
        <v>7.05</v>
      </c>
      <c r="O35" s="64">
        <v>2530</v>
      </c>
      <c r="P35" s="65">
        <f>Table22457891011234567891011121314151617181920212223242526272829[[#This Row],[PEMBULATAN]]*O35</f>
        <v>17836.5</v>
      </c>
    </row>
    <row r="36" spans="1:16" ht="26.25" customHeight="1" x14ac:dyDescent="0.2">
      <c r="A36" s="14"/>
      <c r="B36" s="14"/>
      <c r="C36" s="73" t="s">
        <v>2783</v>
      </c>
      <c r="D36" s="78" t="s">
        <v>126</v>
      </c>
      <c r="E36" s="13">
        <v>44540</v>
      </c>
      <c r="F36" s="76" t="s">
        <v>127</v>
      </c>
      <c r="G36" s="13">
        <v>44544</v>
      </c>
      <c r="H36" s="77" t="s">
        <v>2748</v>
      </c>
      <c r="I36" s="16">
        <v>88</v>
      </c>
      <c r="J36" s="16">
        <v>58</v>
      </c>
      <c r="K36" s="16">
        <v>58</v>
      </c>
      <c r="L36" s="16">
        <v>4</v>
      </c>
      <c r="M36" s="81">
        <v>74.007999999999996</v>
      </c>
      <c r="N36" s="96">
        <v>74.007999999999996</v>
      </c>
      <c r="O36" s="64">
        <v>2530</v>
      </c>
      <c r="P36" s="65">
        <f>Table22457891011234567891011121314151617181920212223242526272829[[#This Row],[PEMBULATAN]]*O36</f>
        <v>187240.24</v>
      </c>
    </row>
    <row r="37" spans="1:16" ht="26.25" customHeight="1" x14ac:dyDescent="0.2">
      <c r="A37" s="14"/>
      <c r="B37" s="14"/>
      <c r="C37" s="73" t="s">
        <v>2784</v>
      </c>
      <c r="D37" s="78" t="s">
        <v>126</v>
      </c>
      <c r="E37" s="13">
        <v>44540</v>
      </c>
      <c r="F37" s="76" t="s">
        <v>127</v>
      </c>
      <c r="G37" s="13">
        <v>44544</v>
      </c>
      <c r="H37" s="77" t="s">
        <v>2748</v>
      </c>
      <c r="I37" s="16">
        <v>58</v>
      </c>
      <c r="J37" s="16">
        <v>42</v>
      </c>
      <c r="K37" s="16">
        <v>22</v>
      </c>
      <c r="L37" s="16">
        <v>6</v>
      </c>
      <c r="M37" s="81">
        <v>13.398</v>
      </c>
      <c r="N37" s="96">
        <v>14</v>
      </c>
      <c r="O37" s="64">
        <v>2530</v>
      </c>
      <c r="P37" s="65">
        <f>Table22457891011234567891011121314151617181920212223242526272829[[#This Row],[PEMBULATAN]]*O37</f>
        <v>35420</v>
      </c>
    </row>
    <row r="38" spans="1:16" ht="26.25" customHeight="1" x14ac:dyDescent="0.2">
      <c r="A38" s="14"/>
      <c r="B38" s="14"/>
      <c r="C38" s="73" t="s">
        <v>2785</v>
      </c>
      <c r="D38" s="78" t="s">
        <v>126</v>
      </c>
      <c r="E38" s="13">
        <v>44540</v>
      </c>
      <c r="F38" s="76" t="s">
        <v>127</v>
      </c>
      <c r="G38" s="13">
        <v>44544</v>
      </c>
      <c r="H38" s="77" t="s">
        <v>2748</v>
      </c>
      <c r="I38" s="16">
        <v>57</v>
      </c>
      <c r="J38" s="16">
        <v>46</v>
      </c>
      <c r="K38" s="16">
        <v>26</v>
      </c>
      <c r="L38" s="16">
        <v>5</v>
      </c>
      <c r="M38" s="81">
        <v>17.042999999999999</v>
      </c>
      <c r="N38" s="96">
        <v>17.042999999999999</v>
      </c>
      <c r="O38" s="64">
        <v>2530</v>
      </c>
      <c r="P38" s="65">
        <f>Table22457891011234567891011121314151617181920212223242526272829[[#This Row],[PEMBULATAN]]*O38</f>
        <v>43118.79</v>
      </c>
    </row>
    <row r="39" spans="1:16" ht="26.25" customHeight="1" x14ac:dyDescent="0.2">
      <c r="A39" s="14"/>
      <c r="B39" s="14"/>
      <c r="C39" s="73" t="s">
        <v>2786</v>
      </c>
      <c r="D39" s="78" t="s">
        <v>126</v>
      </c>
      <c r="E39" s="13">
        <v>44540</v>
      </c>
      <c r="F39" s="76" t="s">
        <v>127</v>
      </c>
      <c r="G39" s="13">
        <v>44544</v>
      </c>
      <c r="H39" s="77" t="s">
        <v>2748</v>
      </c>
      <c r="I39" s="16">
        <v>68</v>
      </c>
      <c r="J39" s="16">
        <v>35</v>
      </c>
      <c r="K39" s="16">
        <v>20</v>
      </c>
      <c r="L39" s="16">
        <v>2</v>
      </c>
      <c r="M39" s="81">
        <v>11.9</v>
      </c>
      <c r="N39" s="96">
        <v>11.9</v>
      </c>
      <c r="O39" s="64">
        <v>2530</v>
      </c>
      <c r="P39" s="65">
        <f>Table22457891011234567891011121314151617181920212223242526272829[[#This Row],[PEMBULATAN]]*O39</f>
        <v>30107</v>
      </c>
    </row>
    <row r="40" spans="1:16" ht="26.25" customHeight="1" x14ac:dyDescent="0.2">
      <c r="A40" s="14"/>
      <c r="B40" s="14"/>
      <c r="C40" s="73" t="s">
        <v>2787</v>
      </c>
      <c r="D40" s="78" t="s">
        <v>126</v>
      </c>
      <c r="E40" s="13">
        <v>44540</v>
      </c>
      <c r="F40" s="76" t="s">
        <v>127</v>
      </c>
      <c r="G40" s="13">
        <v>44544</v>
      </c>
      <c r="H40" s="77" t="s">
        <v>2748</v>
      </c>
      <c r="I40" s="16">
        <v>62</v>
      </c>
      <c r="J40" s="16">
        <v>57</v>
      </c>
      <c r="K40" s="16">
        <v>34</v>
      </c>
      <c r="L40" s="16">
        <v>5</v>
      </c>
      <c r="M40" s="81">
        <v>30.039000000000001</v>
      </c>
      <c r="N40" s="96">
        <v>30.039000000000001</v>
      </c>
      <c r="O40" s="64">
        <v>2530</v>
      </c>
      <c r="P40" s="65">
        <f>Table22457891011234567891011121314151617181920212223242526272829[[#This Row],[PEMBULATAN]]*O40</f>
        <v>75998.67</v>
      </c>
    </row>
    <row r="41" spans="1:16" ht="26.25" customHeight="1" x14ac:dyDescent="0.2">
      <c r="A41" s="14"/>
      <c r="B41" s="14"/>
      <c r="C41" s="73" t="s">
        <v>2788</v>
      </c>
      <c r="D41" s="78" t="s">
        <v>126</v>
      </c>
      <c r="E41" s="13">
        <v>44540</v>
      </c>
      <c r="F41" s="76" t="s">
        <v>127</v>
      </c>
      <c r="G41" s="13">
        <v>44544</v>
      </c>
      <c r="H41" s="77" t="s">
        <v>2748</v>
      </c>
      <c r="I41" s="16">
        <v>95</v>
      </c>
      <c r="J41" s="16">
        <v>60</v>
      </c>
      <c r="K41" s="16">
        <v>28</v>
      </c>
      <c r="L41" s="16">
        <v>14</v>
      </c>
      <c r="M41" s="81">
        <v>39.9</v>
      </c>
      <c r="N41" s="96">
        <v>39.9</v>
      </c>
      <c r="O41" s="64">
        <v>2530</v>
      </c>
      <c r="P41" s="65">
        <f>Table22457891011234567891011121314151617181920212223242526272829[[#This Row],[PEMBULATAN]]*O41</f>
        <v>100947</v>
      </c>
    </row>
    <row r="42" spans="1:16" ht="26.25" customHeight="1" x14ac:dyDescent="0.2">
      <c r="A42" s="14"/>
      <c r="B42" s="14"/>
      <c r="C42" s="73" t="s">
        <v>2789</v>
      </c>
      <c r="D42" s="78" t="s">
        <v>126</v>
      </c>
      <c r="E42" s="13">
        <v>44540</v>
      </c>
      <c r="F42" s="76" t="s">
        <v>127</v>
      </c>
      <c r="G42" s="13">
        <v>44544</v>
      </c>
      <c r="H42" s="77" t="s">
        <v>2748</v>
      </c>
      <c r="I42" s="16">
        <v>46</v>
      </c>
      <c r="J42" s="16">
        <v>34</v>
      </c>
      <c r="K42" s="16">
        <v>30</v>
      </c>
      <c r="L42" s="16">
        <v>8</v>
      </c>
      <c r="M42" s="81">
        <v>11.73</v>
      </c>
      <c r="N42" s="96">
        <v>11.73</v>
      </c>
      <c r="O42" s="64">
        <v>2530</v>
      </c>
      <c r="P42" s="65">
        <f>Table22457891011234567891011121314151617181920212223242526272829[[#This Row],[PEMBULATAN]]*O42</f>
        <v>29676.9</v>
      </c>
    </row>
    <row r="43" spans="1:16" ht="26.25" customHeight="1" x14ac:dyDescent="0.2">
      <c r="A43" s="14"/>
      <c r="B43" s="14"/>
      <c r="C43" s="73" t="s">
        <v>2790</v>
      </c>
      <c r="D43" s="78" t="s">
        <v>126</v>
      </c>
      <c r="E43" s="13">
        <v>44540</v>
      </c>
      <c r="F43" s="76" t="s">
        <v>127</v>
      </c>
      <c r="G43" s="13">
        <v>44544</v>
      </c>
      <c r="H43" s="77" t="s">
        <v>2748</v>
      </c>
      <c r="I43" s="16">
        <v>80</v>
      </c>
      <c r="J43" s="16">
        <v>54</v>
      </c>
      <c r="K43" s="16">
        <v>18</v>
      </c>
      <c r="L43" s="16">
        <v>5</v>
      </c>
      <c r="M43" s="81">
        <v>19.440000000000001</v>
      </c>
      <c r="N43" s="96">
        <v>20</v>
      </c>
      <c r="O43" s="64">
        <v>2530</v>
      </c>
      <c r="P43" s="65">
        <f>Table22457891011234567891011121314151617181920212223242526272829[[#This Row],[PEMBULATAN]]*O43</f>
        <v>50600</v>
      </c>
    </row>
    <row r="44" spans="1:16" ht="26.25" customHeight="1" x14ac:dyDescent="0.2">
      <c r="A44" s="14"/>
      <c r="B44" s="14"/>
      <c r="C44" s="73" t="s">
        <v>2791</v>
      </c>
      <c r="D44" s="78" t="s">
        <v>126</v>
      </c>
      <c r="E44" s="13">
        <v>44540</v>
      </c>
      <c r="F44" s="76" t="s">
        <v>127</v>
      </c>
      <c r="G44" s="13">
        <v>44544</v>
      </c>
      <c r="H44" s="77" t="s">
        <v>2748</v>
      </c>
      <c r="I44" s="16">
        <v>98</v>
      </c>
      <c r="J44" s="16">
        <v>58</v>
      </c>
      <c r="K44" s="16">
        <v>32</v>
      </c>
      <c r="L44" s="16">
        <v>12</v>
      </c>
      <c r="M44" s="81">
        <v>45.472000000000001</v>
      </c>
      <c r="N44" s="96">
        <v>46</v>
      </c>
      <c r="O44" s="64">
        <v>2530</v>
      </c>
      <c r="P44" s="65">
        <f>Table22457891011234567891011121314151617181920212223242526272829[[#This Row],[PEMBULATAN]]*O44</f>
        <v>116380</v>
      </c>
    </row>
    <row r="45" spans="1:16" ht="26.25" customHeight="1" x14ac:dyDescent="0.2">
      <c r="A45" s="14"/>
      <c r="B45" s="14"/>
      <c r="C45" s="73" t="s">
        <v>2792</v>
      </c>
      <c r="D45" s="78" t="s">
        <v>126</v>
      </c>
      <c r="E45" s="13">
        <v>44540</v>
      </c>
      <c r="F45" s="76" t="s">
        <v>127</v>
      </c>
      <c r="G45" s="13">
        <v>44544</v>
      </c>
      <c r="H45" s="77" t="s">
        <v>2748</v>
      </c>
      <c r="I45" s="16">
        <v>30</v>
      </c>
      <c r="J45" s="16">
        <v>27</v>
      </c>
      <c r="K45" s="16">
        <v>16</v>
      </c>
      <c r="L45" s="16">
        <v>2</v>
      </c>
      <c r="M45" s="81">
        <v>3.24</v>
      </c>
      <c r="N45" s="96">
        <v>3.24</v>
      </c>
      <c r="O45" s="64">
        <v>2530</v>
      </c>
      <c r="P45" s="65">
        <f>Table22457891011234567891011121314151617181920212223242526272829[[#This Row],[PEMBULATAN]]*O45</f>
        <v>8197.2000000000007</v>
      </c>
    </row>
    <row r="46" spans="1:16" ht="26.25" customHeight="1" x14ac:dyDescent="0.2">
      <c r="A46" s="14"/>
      <c r="B46" s="14"/>
      <c r="C46" s="73" t="s">
        <v>2793</v>
      </c>
      <c r="D46" s="78" t="s">
        <v>126</v>
      </c>
      <c r="E46" s="13">
        <v>44540</v>
      </c>
      <c r="F46" s="76" t="s">
        <v>127</v>
      </c>
      <c r="G46" s="13">
        <v>44544</v>
      </c>
      <c r="H46" s="77" t="s">
        <v>2748</v>
      </c>
      <c r="I46" s="16">
        <v>33</v>
      </c>
      <c r="J46" s="16">
        <v>37</v>
      </c>
      <c r="K46" s="16">
        <v>14</v>
      </c>
      <c r="L46" s="16">
        <v>2</v>
      </c>
      <c r="M46" s="81">
        <v>4.2735000000000003</v>
      </c>
      <c r="N46" s="96">
        <v>4.2735000000000003</v>
      </c>
      <c r="O46" s="64">
        <v>2530</v>
      </c>
      <c r="P46" s="65">
        <f>Table22457891011234567891011121314151617181920212223242526272829[[#This Row],[PEMBULATAN]]*O46</f>
        <v>10811.955</v>
      </c>
    </row>
    <row r="47" spans="1:16" ht="26.25" customHeight="1" x14ac:dyDescent="0.2">
      <c r="A47" s="14"/>
      <c r="B47" s="14"/>
      <c r="C47" s="73" t="s">
        <v>2794</v>
      </c>
      <c r="D47" s="78" t="s">
        <v>126</v>
      </c>
      <c r="E47" s="13">
        <v>44540</v>
      </c>
      <c r="F47" s="76" t="s">
        <v>127</v>
      </c>
      <c r="G47" s="13">
        <v>44544</v>
      </c>
      <c r="H47" s="77" t="s">
        <v>2748</v>
      </c>
      <c r="I47" s="16">
        <v>65</v>
      </c>
      <c r="J47" s="16">
        <v>33</v>
      </c>
      <c r="K47" s="16">
        <v>27</v>
      </c>
      <c r="L47" s="16">
        <v>10</v>
      </c>
      <c r="M47" s="81">
        <v>14.47875</v>
      </c>
      <c r="N47" s="96">
        <v>15</v>
      </c>
      <c r="O47" s="64">
        <v>2530</v>
      </c>
      <c r="P47" s="65">
        <f>Table22457891011234567891011121314151617181920212223242526272829[[#This Row],[PEMBULATAN]]*O47</f>
        <v>37950</v>
      </c>
    </row>
    <row r="48" spans="1:16" ht="26.25" customHeight="1" x14ac:dyDescent="0.2">
      <c r="A48" s="14"/>
      <c r="B48" s="14"/>
      <c r="C48" s="73" t="s">
        <v>2795</v>
      </c>
      <c r="D48" s="78" t="s">
        <v>126</v>
      </c>
      <c r="E48" s="13">
        <v>44540</v>
      </c>
      <c r="F48" s="76" t="s">
        <v>127</v>
      </c>
      <c r="G48" s="13">
        <v>44544</v>
      </c>
      <c r="H48" s="77" t="s">
        <v>2748</v>
      </c>
      <c r="I48" s="16">
        <v>87</v>
      </c>
      <c r="J48" s="16">
        <v>9</v>
      </c>
      <c r="K48" s="16">
        <v>5</v>
      </c>
      <c r="L48" s="16">
        <v>1</v>
      </c>
      <c r="M48" s="81">
        <v>0.97875000000000001</v>
      </c>
      <c r="N48" s="96">
        <v>1</v>
      </c>
      <c r="O48" s="64">
        <v>2530</v>
      </c>
      <c r="P48" s="65">
        <f>Table22457891011234567891011121314151617181920212223242526272829[[#This Row],[PEMBULATAN]]*O48</f>
        <v>2530</v>
      </c>
    </row>
    <row r="49" spans="1:16" ht="26.25" customHeight="1" x14ac:dyDescent="0.2">
      <c r="A49" s="14"/>
      <c r="B49" s="14"/>
      <c r="C49" s="73" t="s">
        <v>2796</v>
      </c>
      <c r="D49" s="78" t="s">
        <v>126</v>
      </c>
      <c r="E49" s="13">
        <v>44540</v>
      </c>
      <c r="F49" s="76" t="s">
        <v>127</v>
      </c>
      <c r="G49" s="13">
        <v>44544</v>
      </c>
      <c r="H49" s="77" t="s">
        <v>2748</v>
      </c>
      <c r="I49" s="16">
        <v>84</v>
      </c>
      <c r="J49" s="16">
        <v>49</v>
      </c>
      <c r="K49" s="16">
        <v>21</v>
      </c>
      <c r="L49" s="16">
        <v>7</v>
      </c>
      <c r="M49" s="81">
        <v>21.609000000000002</v>
      </c>
      <c r="N49" s="96">
        <v>21.609000000000002</v>
      </c>
      <c r="O49" s="64">
        <v>2530</v>
      </c>
      <c r="P49" s="65">
        <f>Table22457891011234567891011121314151617181920212223242526272829[[#This Row],[PEMBULATAN]]*O49</f>
        <v>54670.770000000004</v>
      </c>
    </row>
    <row r="50" spans="1:16" ht="26.25" customHeight="1" x14ac:dyDescent="0.2">
      <c r="A50" s="14"/>
      <c r="B50" s="14"/>
      <c r="C50" s="73" t="s">
        <v>2797</v>
      </c>
      <c r="D50" s="78" t="s">
        <v>126</v>
      </c>
      <c r="E50" s="13">
        <v>44540</v>
      </c>
      <c r="F50" s="76" t="s">
        <v>127</v>
      </c>
      <c r="G50" s="13">
        <v>44544</v>
      </c>
      <c r="H50" s="77" t="s">
        <v>2748</v>
      </c>
      <c r="I50" s="16">
        <v>58</v>
      </c>
      <c r="J50" s="16">
        <v>36</v>
      </c>
      <c r="K50" s="16">
        <v>25</v>
      </c>
      <c r="L50" s="16">
        <v>6</v>
      </c>
      <c r="M50" s="81">
        <v>13.05</v>
      </c>
      <c r="N50" s="96">
        <v>13.05</v>
      </c>
      <c r="O50" s="64">
        <v>2530</v>
      </c>
      <c r="P50" s="65">
        <f>Table22457891011234567891011121314151617181920212223242526272829[[#This Row],[PEMBULATAN]]*O50</f>
        <v>33016.5</v>
      </c>
    </row>
    <row r="51" spans="1:16" ht="26.25" customHeight="1" x14ac:dyDescent="0.2">
      <c r="A51" s="14"/>
      <c r="B51" s="14"/>
      <c r="C51" s="73" t="s">
        <v>2798</v>
      </c>
      <c r="D51" s="78" t="s">
        <v>126</v>
      </c>
      <c r="E51" s="13">
        <v>44540</v>
      </c>
      <c r="F51" s="76" t="s">
        <v>127</v>
      </c>
      <c r="G51" s="13">
        <v>44544</v>
      </c>
      <c r="H51" s="77" t="s">
        <v>2748</v>
      </c>
      <c r="I51" s="16">
        <v>70</v>
      </c>
      <c r="J51" s="16">
        <v>54</v>
      </c>
      <c r="K51" s="16">
        <v>27</v>
      </c>
      <c r="L51" s="16">
        <v>28</v>
      </c>
      <c r="M51" s="81">
        <v>25.515000000000001</v>
      </c>
      <c r="N51" s="96">
        <v>28</v>
      </c>
      <c r="O51" s="64">
        <v>2530</v>
      </c>
      <c r="P51" s="65">
        <f>Table22457891011234567891011121314151617181920212223242526272829[[#This Row],[PEMBULATAN]]*O51</f>
        <v>70840</v>
      </c>
    </row>
    <row r="52" spans="1:16" ht="26.25" customHeight="1" x14ac:dyDescent="0.2">
      <c r="A52" s="14"/>
      <c r="B52" s="14"/>
      <c r="C52" s="73" t="s">
        <v>2799</v>
      </c>
      <c r="D52" s="78" t="s">
        <v>126</v>
      </c>
      <c r="E52" s="13">
        <v>44540</v>
      </c>
      <c r="F52" s="76" t="s">
        <v>127</v>
      </c>
      <c r="G52" s="13">
        <v>44544</v>
      </c>
      <c r="H52" s="77" t="s">
        <v>2748</v>
      </c>
      <c r="I52" s="16">
        <v>92</v>
      </c>
      <c r="J52" s="16">
        <v>8</v>
      </c>
      <c r="K52" s="16">
        <v>8</v>
      </c>
      <c r="L52" s="16">
        <v>1</v>
      </c>
      <c r="M52" s="81">
        <v>1.472</v>
      </c>
      <c r="N52" s="96">
        <v>2</v>
      </c>
      <c r="O52" s="64">
        <v>2530</v>
      </c>
      <c r="P52" s="65">
        <f>Table22457891011234567891011121314151617181920212223242526272829[[#This Row],[PEMBULATAN]]*O52</f>
        <v>5060</v>
      </c>
    </row>
    <row r="53" spans="1:16" ht="26.25" customHeight="1" x14ac:dyDescent="0.2">
      <c r="A53" s="14"/>
      <c r="B53" s="14"/>
      <c r="C53" s="73" t="s">
        <v>2800</v>
      </c>
      <c r="D53" s="78" t="s">
        <v>126</v>
      </c>
      <c r="E53" s="13">
        <v>44540</v>
      </c>
      <c r="F53" s="76" t="s">
        <v>127</v>
      </c>
      <c r="G53" s="13">
        <v>44544</v>
      </c>
      <c r="H53" s="77" t="s">
        <v>2748</v>
      </c>
      <c r="I53" s="16">
        <v>70</v>
      </c>
      <c r="J53" s="16">
        <v>18</v>
      </c>
      <c r="K53" s="16">
        <v>16</v>
      </c>
      <c r="L53" s="16">
        <v>6</v>
      </c>
      <c r="M53" s="81">
        <v>5.04</v>
      </c>
      <c r="N53" s="96">
        <v>6</v>
      </c>
      <c r="O53" s="64">
        <v>2530</v>
      </c>
      <c r="P53" s="65">
        <f>Table22457891011234567891011121314151617181920212223242526272829[[#This Row],[PEMBULATAN]]*O53</f>
        <v>15180</v>
      </c>
    </row>
    <row r="54" spans="1:16" ht="26.25" customHeight="1" x14ac:dyDescent="0.2">
      <c r="A54" s="14"/>
      <c r="B54" s="14"/>
      <c r="C54" s="73" t="s">
        <v>2801</v>
      </c>
      <c r="D54" s="78" t="s">
        <v>126</v>
      </c>
      <c r="E54" s="13">
        <v>44540</v>
      </c>
      <c r="F54" s="76" t="s">
        <v>127</v>
      </c>
      <c r="G54" s="13">
        <v>44544</v>
      </c>
      <c r="H54" s="77" t="s">
        <v>2748</v>
      </c>
      <c r="I54" s="16">
        <v>70</v>
      </c>
      <c r="J54" s="16">
        <v>48</v>
      </c>
      <c r="K54" s="16">
        <v>47</v>
      </c>
      <c r="L54" s="16">
        <v>20</v>
      </c>
      <c r="M54" s="81">
        <v>39.479999999999997</v>
      </c>
      <c r="N54" s="96">
        <v>40</v>
      </c>
      <c r="O54" s="64">
        <v>2530</v>
      </c>
      <c r="P54" s="65">
        <f>Table22457891011234567891011121314151617181920212223242526272829[[#This Row],[PEMBULATAN]]*O54</f>
        <v>101200</v>
      </c>
    </row>
    <row r="55" spans="1:16" ht="26.25" customHeight="1" x14ac:dyDescent="0.2">
      <c r="A55" s="14"/>
      <c r="B55" s="14"/>
      <c r="C55" s="73" t="s">
        <v>2802</v>
      </c>
      <c r="D55" s="78" t="s">
        <v>126</v>
      </c>
      <c r="E55" s="13">
        <v>44540</v>
      </c>
      <c r="F55" s="76" t="s">
        <v>127</v>
      </c>
      <c r="G55" s="13">
        <v>44544</v>
      </c>
      <c r="H55" s="77" t="s">
        <v>2748</v>
      </c>
      <c r="I55" s="16">
        <v>128</v>
      </c>
      <c r="J55" s="16">
        <v>25</v>
      </c>
      <c r="K55" s="16">
        <v>10</v>
      </c>
      <c r="L55" s="16">
        <v>3</v>
      </c>
      <c r="M55" s="81">
        <v>8</v>
      </c>
      <c r="N55" s="96">
        <v>8</v>
      </c>
      <c r="O55" s="64">
        <v>2530</v>
      </c>
      <c r="P55" s="65">
        <f>Table22457891011234567891011121314151617181920212223242526272829[[#This Row],[PEMBULATAN]]*O55</f>
        <v>20240</v>
      </c>
    </row>
    <row r="56" spans="1:16" ht="26.25" customHeight="1" x14ac:dyDescent="0.2">
      <c r="A56" s="14"/>
      <c r="B56" s="14"/>
      <c r="C56" s="73" t="s">
        <v>2803</v>
      </c>
      <c r="D56" s="78" t="s">
        <v>126</v>
      </c>
      <c r="E56" s="13">
        <v>44540</v>
      </c>
      <c r="F56" s="76" t="s">
        <v>127</v>
      </c>
      <c r="G56" s="13">
        <v>44544</v>
      </c>
      <c r="H56" s="77" t="s">
        <v>2748</v>
      </c>
      <c r="I56" s="16">
        <v>92</v>
      </c>
      <c r="J56" s="16">
        <v>16</v>
      </c>
      <c r="K56" s="16">
        <v>16</v>
      </c>
      <c r="L56" s="16">
        <v>3</v>
      </c>
      <c r="M56" s="81">
        <v>5.8879999999999999</v>
      </c>
      <c r="N56" s="96">
        <v>5.8879999999999999</v>
      </c>
      <c r="O56" s="64">
        <v>2530</v>
      </c>
      <c r="P56" s="65">
        <f>Table22457891011234567891011121314151617181920212223242526272829[[#This Row],[PEMBULATAN]]*O56</f>
        <v>14896.64</v>
      </c>
    </row>
    <row r="57" spans="1:16" ht="26.25" customHeight="1" x14ac:dyDescent="0.2">
      <c r="A57" s="14"/>
      <c r="B57" s="14"/>
      <c r="C57" s="73" t="s">
        <v>2804</v>
      </c>
      <c r="D57" s="78" t="s">
        <v>126</v>
      </c>
      <c r="E57" s="13">
        <v>44540</v>
      </c>
      <c r="F57" s="76" t="s">
        <v>127</v>
      </c>
      <c r="G57" s="13">
        <v>44544</v>
      </c>
      <c r="H57" s="77" t="s">
        <v>2748</v>
      </c>
      <c r="I57" s="16">
        <v>43</v>
      </c>
      <c r="J57" s="16">
        <v>25</v>
      </c>
      <c r="K57" s="16">
        <v>31</v>
      </c>
      <c r="L57" s="16">
        <v>5</v>
      </c>
      <c r="M57" s="81">
        <v>8.3312500000000007</v>
      </c>
      <c r="N57" s="96">
        <v>9</v>
      </c>
      <c r="O57" s="64">
        <v>2530</v>
      </c>
      <c r="P57" s="65">
        <f>Table22457891011234567891011121314151617181920212223242526272829[[#This Row],[PEMBULATAN]]*O57</f>
        <v>22770</v>
      </c>
    </row>
    <row r="58" spans="1:16" ht="26.25" customHeight="1" x14ac:dyDescent="0.2">
      <c r="A58" s="14"/>
      <c r="B58" s="14"/>
      <c r="C58" s="73" t="s">
        <v>2805</v>
      </c>
      <c r="D58" s="78" t="s">
        <v>126</v>
      </c>
      <c r="E58" s="13">
        <v>44540</v>
      </c>
      <c r="F58" s="76" t="s">
        <v>127</v>
      </c>
      <c r="G58" s="13">
        <v>44544</v>
      </c>
      <c r="H58" s="77" t="s">
        <v>2748</v>
      </c>
      <c r="I58" s="16">
        <v>42</v>
      </c>
      <c r="J58" s="16">
        <v>42</v>
      </c>
      <c r="K58" s="16">
        <v>38</v>
      </c>
      <c r="L58" s="16">
        <v>15</v>
      </c>
      <c r="M58" s="81">
        <v>16.757999999999999</v>
      </c>
      <c r="N58" s="96">
        <v>16.757999999999999</v>
      </c>
      <c r="O58" s="64">
        <v>2530</v>
      </c>
      <c r="P58" s="65">
        <f>Table22457891011234567891011121314151617181920212223242526272829[[#This Row],[PEMBULATAN]]*O58</f>
        <v>42397.74</v>
      </c>
    </row>
    <row r="59" spans="1:16" ht="26.25" customHeight="1" x14ac:dyDescent="0.2">
      <c r="A59" s="14"/>
      <c r="B59" s="14"/>
      <c r="C59" s="73" t="s">
        <v>2806</v>
      </c>
      <c r="D59" s="78" t="s">
        <v>126</v>
      </c>
      <c r="E59" s="13">
        <v>44540</v>
      </c>
      <c r="F59" s="76" t="s">
        <v>127</v>
      </c>
      <c r="G59" s="13">
        <v>44544</v>
      </c>
      <c r="H59" s="77" t="s">
        <v>2748</v>
      </c>
      <c r="I59" s="16">
        <v>92</v>
      </c>
      <c r="J59" s="16">
        <v>62</v>
      </c>
      <c r="K59" s="16">
        <v>35</v>
      </c>
      <c r="L59" s="16">
        <v>23</v>
      </c>
      <c r="M59" s="81">
        <v>49.91</v>
      </c>
      <c r="N59" s="96">
        <v>49.91</v>
      </c>
      <c r="O59" s="64">
        <v>2530</v>
      </c>
      <c r="P59" s="65">
        <f>Table22457891011234567891011121314151617181920212223242526272829[[#This Row],[PEMBULATAN]]*O59</f>
        <v>126272.29999999999</v>
      </c>
    </row>
    <row r="60" spans="1:16" ht="26.25" customHeight="1" x14ac:dyDescent="0.2">
      <c r="A60" s="14"/>
      <c r="B60" s="14"/>
      <c r="C60" s="73" t="s">
        <v>2807</v>
      </c>
      <c r="D60" s="78" t="s">
        <v>126</v>
      </c>
      <c r="E60" s="13">
        <v>44540</v>
      </c>
      <c r="F60" s="76" t="s">
        <v>127</v>
      </c>
      <c r="G60" s="13">
        <v>44544</v>
      </c>
      <c r="H60" s="77" t="s">
        <v>2748</v>
      </c>
      <c r="I60" s="16">
        <v>90</v>
      </c>
      <c r="J60" s="16">
        <v>63</v>
      </c>
      <c r="K60" s="16">
        <v>31</v>
      </c>
      <c r="L60" s="16">
        <v>20</v>
      </c>
      <c r="M60" s="81">
        <v>43.942500000000003</v>
      </c>
      <c r="N60" s="96">
        <v>43.942500000000003</v>
      </c>
      <c r="O60" s="64">
        <v>2530</v>
      </c>
      <c r="P60" s="65">
        <f>Table22457891011234567891011121314151617181920212223242526272829[[#This Row],[PEMBULATAN]]*O60</f>
        <v>111174.52500000001</v>
      </c>
    </row>
    <row r="61" spans="1:16" ht="26.25" customHeight="1" x14ac:dyDescent="0.2">
      <c r="A61" s="14"/>
      <c r="B61" s="14"/>
      <c r="C61" s="73" t="s">
        <v>2808</v>
      </c>
      <c r="D61" s="78" t="s">
        <v>126</v>
      </c>
      <c r="E61" s="13">
        <v>44540</v>
      </c>
      <c r="F61" s="76" t="s">
        <v>127</v>
      </c>
      <c r="G61" s="13">
        <v>44544</v>
      </c>
      <c r="H61" s="77" t="s">
        <v>2748</v>
      </c>
      <c r="I61" s="16">
        <v>104</v>
      </c>
      <c r="J61" s="16">
        <v>63</v>
      </c>
      <c r="K61" s="16">
        <v>40</v>
      </c>
      <c r="L61" s="16">
        <v>4</v>
      </c>
      <c r="M61" s="81">
        <v>65.52</v>
      </c>
      <c r="N61" s="96">
        <v>65.52</v>
      </c>
      <c r="O61" s="64">
        <v>2530</v>
      </c>
      <c r="P61" s="65">
        <f>Table22457891011234567891011121314151617181920212223242526272829[[#This Row],[PEMBULATAN]]*O61</f>
        <v>165765.59999999998</v>
      </c>
    </row>
    <row r="62" spans="1:16" ht="26.25" customHeight="1" x14ac:dyDescent="0.2">
      <c r="A62" s="14"/>
      <c r="B62" s="14"/>
      <c r="C62" s="73" t="s">
        <v>2809</v>
      </c>
      <c r="D62" s="78" t="s">
        <v>126</v>
      </c>
      <c r="E62" s="13">
        <v>44540</v>
      </c>
      <c r="F62" s="76" t="s">
        <v>127</v>
      </c>
      <c r="G62" s="13">
        <v>44544</v>
      </c>
      <c r="H62" s="77" t="s">
        <v>2748</v>
      </c>
      <c r="I62" s="16">
        <v>90</v>
      </c>
      <c r="J62" s="16">
        <v>64</v>
      </c>
      <c r="K62" s="16">
        <v>32</v>
      </c>
      <c r="L62" s="16">
        <v>16</v>
      </c>
      <c r="M62" s="81">
        <v>46.08</v>
      </c>
      <c r="N62" s="96">
        <v>46.08</v>
      </c>
      <c r="O62" s="64">
        <v>2530</v>
      </c>
      <c r="P62" s="65">
        <f>Table22457891011234567891011121314151617181920212223242526272829[[#This Row],[PEMBULATAN]]*O62</f>
        <v>116582.39999999999</v>
      </c>
    </row>
    <row r="63" spans="1:16" ht="26.25" customHeight="1" x14ac:dyDescent="0.2">
      <c r="A63" s="14"/>
      <c r="B63" s="14"/>
      <c r="C63" s="73" t="s">
        <v>2810</v>
      </c>
      <c r="D63" s="78" t="s">
        <v>126</v>
      </c>
      <c r="E63" s="13">
        <v>44540</v>
      </c>
      <c r="F63" s="76" t="s">
        <v>127</v>
      </c>
      <c r="G63" s="13">
        <v>44544</v>
      </c>
      <c r="H63" s="77" t="s">
        <v>2748</v>
      </c>
      <c r="I63" s="16">
        <v>48</v>
      </c>
      <c r="J63" s="16">
        <v>42</v>
      </c>
      <c r="K63" s="16">
        <v>24</v>
      </c>
      <c r="L63" s="16">
        <v>5</v>
      </c>
      <c r="M63" s="81">
        <v>12.096</v>
      </c>
      <c r="N63" s="96">
        <v>12.096</v>
      </c>
      <c r="O63" s="64">
        <v>2530</v>
      </c>
      <c r="P63" s="65">
        <f>Table22457891011234567891011121314151617181920212223242526272829[[#This Row],[PEMBULATAN]]*O63</f>
        <v>30602.880000000001</v>
      </c>
    </row>
    <row r="64" spans="1:16" ht="26.25" customHeight="1" x14ac:dyDescent="0.2">
      <c r="A64" s="14"/>
      <c r="B64" s="14"/>
      <c r="C64" s="73" t="s">
        <v>2811</v>
      </c>
      <c r="D64" s="78" t="s">
        <v>126</v>
      </c>
      <c r="E64" s="13">
        <v>44540</v>
      </c>
      <c r="F64" s="76" t="s">
        <v>127</v>
      </c>
      <c r="G64" s="13">
        <v>44544</v>
      </c>
      <c r="H64" s="77" t="s">
        <v>2748</v>
      </c>
      <c r="I64" s="16">
        <v>80</v>
      </c>
      <c r="J64" s="16">
        <v>57</v>
      </c>
      <c r="K64" s="16">
        <v>27</v>
      </c>
      <c r="L64" s="16">
        <v>9</v>
      </c>
      <c r="M64" s="81">
        <v>30.78</v>
      </c>
      <c r="N64" s="96">
        <v>30.78</v>
      </c>
      <c r="O64" s="64">
        <v>2530</v>
      </c>
      <c r="P64" s="65">
        <f>Table22457891011234567891011121314151617181920212223242526272829[[#This Row],[PEMBULATAN]]*O64</f>
        <v>77873.400000000009</v>
      </c>
    </row>
    <row r="65" spans="1:16" ht="26.25" customHeight="1" x14ac:dyDescent="0.2">
      <c r="A65" s="14"/>
      <c r="B65" s="97"/>
      <c r="C65" s="73" t="s">
        <v>2812</v>
      </c>
      <c r="D65" s="78" t="s">
        <v>126</v>
      </c>
      <c r="E65" s="13">
        <v>44540</v>
      </c>
      <c r="F65" s="76" t="s">
        <v>127</v>
      </c>
      <c r="G65" s="13">
        <v>44544</v>
      </c>
      <c r="H65" s="77" t="s">
        <v>2748</v>
      </c>
      <c r="I65" s="16">
        <v>206</v>
      </c>
      <c r="J65" s="16">
        <v>10</v>
      </c>
      <c r="K65" s="16">
        <v>16</v>
      </c>
      <c r="L65" s="16">
        <v>12</v>
      </c>
      <c r="M65" s="81">
        <v>8.24</v>
      </c>
      <c r="N65" s="96">
        <v>12</v>
      </c>
      <c r="O65" s="64">
        <v>2530</v>
      </c>
      <c r="P65" s="65">
        <f>Table22457891011234567891011121314151617181920212223242526272829[[#This Row],[PEMBULATAN]]*O65</f>
        <v>30360</v>
      </c>
    </row>
    <row r="66" spans="1:16" ht="26.25" customHeight="1" x14ac:dyDescent="0.2">
      <c r="A66" s="14"/>
      <c r="B66" s="14" t="s">
        <v>2813</v>
      </c>
      <c r="C66" s="73" t="s">
        <v>2814</v>
      </c>
      <c r="D66" s="78" t="s">
        <v>126</v>
      </c>
      <c r="E66" s="13">
        <v>44540</v>
      </c>
      <c r="F66" s="76" t="s">
        <v>127</v>
      </c>
      <c r="G66" s="13">
        <v>44544</v>
      </c>
      <c r="H66" s="77" t="s">
        <v>2748</v>
      </c>
      <c r="I66" s="16">
        <v>58</v>
      </c>
      <c r="J66" s="16">
        <v>38</v>
      </c>
      <c r="K66" s="16">
        <v>13</v>
      </c>
      <c r="L66" s="16">
        <v>6</v>
      </c>
      <c r="M66" s="81">
        <v>7.1630000000000003</v>
      </c>
      <c r="N66" s="96">
        <v>7.1630000000000003</v>
      </c>
      <c r="O66" s="64">
        <v>2530</v>
      </c>
      <c r="P66" s="65">
        <f>Table22457891011234567891011121314151617181920212223242526272829[[#This Row],[PEMBULATAN]]*O66</f>
        <v>18122.39</v>
      </c>
    </row>
    <row r="67" spans="1:16" ht="22.5" customHeight="1" x14ac:dyDescent="0.2">
      <c r="A67" s="118" t="s">
        <v>30</v>
      </c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20"/>
      <c r="M67" s="79">
        <f>SUBTOTAL(109,Table22457891011234567891011121314151617181920212223242526272829[KG VOLUME])</f>
        <v>1579.3552500000003</v>
      </c>
      <c r="N67" s="68">
        <f>SUM(N3:N66)</f>
        <v>1598.0125000000003</v>
      </c>
      <c r="O67" s="121">
        <f>SUM(P3:P66)</f>
        <v>4042971.625</v>
      </c>
      <c r="P67" s="122"/>
    </row>
    <row r="68" spans="1:16" ht="18" customHeight="1" x14ac:dyDescent="0.2">
      <c r="A68" s="86"/>
      <c r="B68" s="56" t="s">
        <v>42</v>
      </c>
      <c r="C68" s="55"/>
      <c r="D68" s="57" t="s">
        <v>43</v>
      </c>
      <c r="E68" s="86"/>
      <c r="F68" s="86"/>
      <c r="G68" s="86"/>
      <c r="H68" s="86"/>
      <c r="I68" s="86"/>
      <c r="J68" s="86"/>
      <c r="K68" s="86"/>
      <c r="L68" s="86"/>
      <c r="M68" s="87"/>
      <c r="N68" s="88" t="s">
        <v>51</v>
      </c>
      <c r="O68" s="89"/>
      <c r="P68" s="89">
        <f>O67*10%</f>
        <v>404297.16250000003</v>
      </c>
    </row>
    <row r="69" spans="1:16" ht="18" customHeight="1" thickBot="1" x14ac:dyDescent="0.25">
      <c r="A69" s="86"/>
      <c r="B69" s="56"/>
      <c r="C69" s="55"/>
      <c r="D69" s="57"/>
      <c r="E69" s="86"/>
      <c r="F69" s="86"/>
      <c r="G69" s="86"/>
      <c r="H69" s="86"/>
      <c r="I69" s="86"/>
      <c r="J69" s="86"/>
      <c r="K69" s="86"/>
      <c r="L69" s="86"/>
      <c r="M69" s="87"/>
      <c r="N69" s="90" t="s">
        <v>52</v>
      </c>
      <c r="O69" s="91"/>
      <c r="P69" s="91">
        <f>O67-P68</f>
        <v>3638674.4624999999</v>
      </c>
    </row>
    <row r="70" spans="1:16" ht="18" customHeight="1" x14ac:dyDescent="0.2">
      <c r="A70" s="11"/>
      <c r="H70" s="63"/>
      <c r="N70" s="62" t="s">
        <v>31</v>
      </c>
      <c r="P70" s="69">
        <f>P69*1%</f>
        <v>36386.744624999999</v>
      </c>
    </row>
    <row r="71" spans="1:16" ht="18" customHeight="1" thickBot="1" x14ac:dyDescent="0.25">
      <c r="A71" s="11"/>
      <c r="H71" s="63"/>
      <c r="N71" s="62" t="s">
        <v>53</v>
      </c>
      <c r="P71" s="71">
        <f>P69*2%</f>
        <v>72773.489249999999</v>
      </c>
    </row>
    <row r="72" spans="1:16" ht="18" customHeight="1" x14ac:dyDescent="0.2">
      <c r="A72" s="11"/>
      <c r="H72" s="63"/>
      <c r="N72" s="66" t="s">
        <v>32</v>
      </c>
      <c r="O72" s="67"/>
      <c r="P72" s="70">
        <f>P69+P70-P71</f>
        <v>3602287.7178749996</v>
      </c>
    </row>
    <row r="74" spans="1:16" x14ac:dyDescent="0.2">
      <c r="A74" s="11"/>
      <c r="H74" s="63"/>
      <c r="P74" s="71"/>
    </row>
    <row r="75" spans="1:16" x14ac:dyDescent="0.2">
      <c r="A75" s="11"/>
      <c r="H75" s="63"/>
      <c r="O75" s="58"/>
      <c r="P75" s="71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</sheetData>
  <mergeCells count="2">
    <mergeCell ref="A67:L67"/>
    <mergeCell ref="O67:P67"/>
  </mergeCells>
  <conditionalFormatting sqref="B3">
    <cfRule type="duplicateValues" dxfId="408" priority="2"/>
  </conditionalFormatting>
  <conditionalFormatting sqref="B4">
    <cfRule type="duplicateValues" dxfId="407" priority="1"/>
  </conditionalFormatting>
  <conditionalFormatting sqref="B5:B66">
    <cfRule type="duplicateValues" dxfId="406" priority="5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4"/>
  <sheetViews>
    <sheetView zoomScale="110" zoomScaleNormal="110" workbookViewId="0">
      <pane xSplit="3" ySplit="2" topLeftCell="D63" activePane="bottomRight" state="frozen"/>
      <selection pane="topRight" activeCell="B1" sqref="B1"/>
      <selection pane="bottomLeft" activeCell="A3" sqref="A3"/>
      <selection pane="bottomRight" activeCell="J69" sqref="J6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406453</v>
      </c>
      <c r="B3" s="74" t="s">
        <v>2815</v>
      </c>
      <c r="C3" s="9" t="s">
        <v>2816</v>
      </c>
      <c r="D3" s="76" t="s">
        <v>126</v>
      </c>
      <c r="E3" s="13">
        <v>44540</v>
      </c>
      <c r="F3" s="76" t="s">
        <v>127</v>
      </c>
      <c r="G3" s="13">
        <v>44544</v>
      </c>
      <c r="H3" s="10" t="s">
        <v>2748</v>
      </c>
      <c r="I3" s="1">
        <v>72</v>
      </c>
      <c r="J3" s="1">
        <v>57</v>
      </c>
      <c r="K3" s="1">
        <v>27</v>
      </c>
      <c r="L3" s="1">
        <v>10</v>
      </c>
      <c r="M3" s="80">
        <v>27.702000000000002</v>
      </c>
      <c r="N3" s="96">
        <v>27.702000000000002</v>
      </c>
      <c r="O3" s="64">
        <v>2530</v>
      </c>
      <c r="P3" s="65">
        <f>Table2245789101123456789101112131415161718192021222324252627282930[[#This Row],[PEMBULATAN]]*O3</f>
        <v>70086.06</v>
      </c>
    </row>
    <row r="4" spans="1:16" ht="26.25" customHeight="1" x14ac:dyDescent="0.2">
      <c r="A4" s="14"/>
      <c r="B4" s="75"/>
      <c r="C4" s="9" t="s">
        <v>2817</v>
      </c>
      <c r="D4" s="76" t="s">
        <v>126</v>
      </c>
      <c r="E4" s="13">
        <v>44540</v>
      </c>
      <c r="F4" s="76" t="s">
        <v>127</v>
      </c>
      <c r="G4" s="13">
        <v>44544</v>
      </c>
      <c r="H4" s="10" t="s">
        <v>2748</v>
      </c>
      <c r="I4" s="1">
        <v>77</v>
      </c>
      <c r="J4" s="1">
        <v>62</v>
      </c>
      <c r="K4" s="1">
        <v>22</v>
      </c>
      <c r="L4" s="1">
        <v>10</v>
      </c>
      <c r="M4" s="80">
        <v>26.257000000000001</v>
      </c>
      <c r="N4" s="96">
        <v>26.257000000000001</v>
      </c>
      <c r="O4" s="64">
        <v>2530</v>
      </c>
      <c r="P4" s="65">
        <f>Table2245789101123456789101112131415161718192021222324252627282930[[#This Row],[PEMBULATAN]]*O4</f>
        <v>66430.210000000006</v>
      </c>
    </row>
    <row r="5" spans="1:16" ht="26.25" customHeight="1" x14ac:dyDescent="0.2">
      <c r="A5" s="14"/>
      <c r="B5" s="75"/>
      <c r="C5" s="73" t="s">
        <v>2818</v>
      </c>
      <c r="D5" s="78" t="s">
        <v>126</v>
      </c>
      <c r="E5" s="13">
        <v>44540</v>
      </c>
      <c r="F5" s="76" t="s">
        <v>127</v>
      </c>
      <c r="G5" s="13">
        <v>44544</v>
      </c>
      <c r="H5" s="77" t="s">
        <v>2748</v>
      </c>
      <c r="I5" s="16">
        <v>92</v>
      </c>
      <c r="J5" s="16">
        <v>62</v>
      </c>
      <c r="K5" s="16">
        <v>13</v>
      </c>
      <c r="L5" s="16">
        <v>19</v>
      </c>
      <c r="M5" s="81">
        <v>18.538</v>
      </c>
      <c r="N5" s="96">
        <v>19</v>
      </c>
      <c r="O5" s="64">
        <v>2530</v>
      </c>
      <c r="P5" s="65">
        <f>Table2245789101123456789101112131415161718192021222324252627282930[[#This Row],[PEMBULATAN]]*O5</f>
        <v>48070</v>
      </c>
    </row>
    <row r="6" spans="1:16" ht="26.25" customHeight="1" x14ac:dyDescent="0.2">
      <c r="A6" s="14"/>
      <c r="B6" s="75"/>
      <c r="C6" s="73" t="s">
        <v>2819</v>
      </c>
      <c r="D6" s="78" t="s">
        <v>126</v>
      </c>
      <c r="E6" s="13">
        <v>44540</v>
      </c>
      <c r="F6" s="76" t="s">
        <v>127</v>
      </c>
      <c r="G6" s="13">
        <v>44544</v>
      </c>
      <c r="H6" s="77" t="s">
        <v>2748</v>
      </c>
      <c r="I6" s="16">
        <v>130</v>
      </c>
      <c r="J6" s="16">
        <v>20</v>
      </c>
      <c r="K6" s="16">
        <v>14</v>
      </c>
      <c r="L6" s="16">
        <v>5</v>
      </c>
      <c r="M6" s="81">
        <v>9.1</v>
      </c>
      <c r="N6" s="96">
        <v>9.1</v>
      </c>
      <c r="O6" s="64">
        <v>2530</v>
      </c>
      <c r="P6" s="65">
        <f>Table2245789101123456789101112131415161718192021222324252627282930[[#This Row],[PEMBULATAN]]*O6</f>
        <v>23023</v>
      </c>
    </row>
    <row r="7" spans="1:16" ht="26.25" customHeight="1" x14ac:dyDescent="0.2">
      <c r="A7" s="14"/>
      <c r="B7" s="75"/>
      <c r="C7" s="73" t="s">
        <v>2820</v>
      </c>
      <c r="D7" s="78" t="s">
        <v>126</v>
      </c>
      <c r="E7" s="13">
        <v>44540</v>
      </c>
      <c r="F7" s="76" t="s">
        <v>127</v>
      </c>
      <c r="G7" s="13">
        <v>44544</v>
      </c>
      <c r="H7" s="77" t="s">
        <v>2748</v>
      </c>
      <c r="I7" s="16">
        <v>68</v>
      </c>
      <c r="J7" s="16">
        <v>52</v>
      </c>
      <c r="K7" s="16">
        <v>17</v>
      </c>
      <c r="L7" s="16">
        <v>8</v>
      </c>
      <c r="M7" s="81">
        <v>15.028</v>
      </c>
      <c r="N7" s="96">
        <v>15.028</v>
      </c>
      <c r="O7" s="64">
        <v>2530</v>
      </c>
      <c r="P7" s="65">
        <f>Table2245789101123456789101112131415161718192021222324252627282930[[#This Row],[PEMBULATAN]]*O7</f>
        <v>38020.840000000004</v>
      </c>
    </row>
    <row r="8" spans="1:16" ht="26.25" customHeight="1" x14ac:dyDescent="0.2">
      <c r="A8" s="14"/>
      <c r="B8" s="75"/>
      <c r="C8" s="73" t="s">
        <v>2821</v>
      </c>
      <c r="D8" s="78" t="s">
        <v>126</v>
      </c>
      <c r="E8" s="13">
        <v>44540</v>
      </c>
      <c r="F8" s="76" t="s">
        <v>127</v>
      </c>
      <c r="G8" s="13">
        <v>44544</v>
      </c>
      <c r="H8" s="77" t="s">
        <v>2748</v>
      </c>
      <c r="I8" s="16">
        <v>96</v>
      </c>
      <c r="J8" s="16">
        <v>50</v>
      </c>
      <c r="K8" s="16">
        <v>34</v>
      </c>
      <c r="L8" s="16">
        <v>30</v>
      </c>
      <c r="M8" s="81">
        <v>40.799999999999997</v>
      </c>
      <c r="N8" s="96">
        <v>40.799999999999997</v>
      </c>
      <c r="O8" s="64">
        <v>2530</v>
      </c>
      <c r="P8" s="65">
        <f>Table2245789101123456789101112131415161718192021222324252627282930[[#This Row],[PEMBULATAN]]*O8</f>
        <v>103224</v>
      </c>
    </row>
    <row r="9" spans="1:16" ht="26.25" customHeight="1" x14ac:dyDescent="0.2">
      <c r="A9" s="14"/>
      <c r="B9" s="75"/>
      <c r="C9" s="73" t="s">
        <v>2822</v>
      </c>
      <c r="D9" s="78" t="s">
        <v>126</v>
      </c>
      <c r="E9" s="13">
        <v>44540</v>
      </c>
      <c r="F9" s="76" t="s">
        <v>127</v>
      </c>
      <c r="G9" s="13">
        <v>44544</v>
      </c>
      <c r="H9" s="77" t="s">
        <v>2748</v>
      </c>
      <c r="I9" s="16">
        <v>57</v>
      </c>
      <c r="J9" s="16">
        <v>39</v>
      </c>
      <c r="K9" s="16">
        <v>44</v>
      </c>
      <c r="L9" s="16">
        <v>16</v>
      </c>
      <c r="M9" s="81" t="s">
        <v>3049</v>
      </c>
      <c r="N9" s="96">
        <v>25</v>
      </c>
      <c r="O9" s="64">
        <v>2530</v>
      </c>
      <c r="P9" s="65">
        <f>Table2245789101123456789101112131415161718192021222324252627282930[[#This Row],[PEMBULATAN]]*O9</f>
        <v>63250</v>
      </c>
    </row>
    <row r="10" spans="1:16" ht="26.25" customHeight="1" x14ac:dyDescent="0.2">
      <c r="A10" s="14"/>
      <c r="B10" s="75"/>
      <c r="C10" s="73" t="s">
        <v>2823</v>
      </c>
      <c r="D10" s="78" t="s">
        <v>126</v>
      </c>
      <c r="E10" s="13">
        <v>44540</v>
      </c>
      <c r="F10" s="76" t="s">
        <v>127</v>
      </c>
      <c r="G10" s="13">
        <v>44544</v>
      </c>
      <c r="H10" s="77" t="s">
        <v>2748</v>
      </c>
      <c r="I10" s="16">
        <v>98</v>
      </c>
      <c r="J10" s="16">
        <v>64</v>
      </c>
      <c r="K10" s="16">
        <v>37</v>
      </c>
      <c r="L10" s="16">
        <v>13</v>
      </c>
      <c r="M10" s="81">
        <v>58.015999999999998</v>
      </c>
      <c r="N10" s="96">
        <v>58.015999999999998</v>
      </c>
      <c r="O10" s="64">
        <v>2530</v>
      </c>
      <c r="P10" s="65">
        <f>Table2245789101123456789101112131415161718192021222324252627282930[[#This Row],[PEMBULATAN]]*O10</f>
        <v>146780.47999999998</v>
      </c>
    </row>
    <row r="11" spans="1:16" ht="26.25" customHeight="1" x14ac:dyDescent="0.2">
      <c r="A11" s="14"/>
      <c r="B11" s="75"/>
      <c r="C11" s="73" t="s">
        <v>2824</v>
      </c>
      <c r="D11" s="78" t="s">
        <v>126</v>
      </c>
      <c r="E11" s="13">
        <v>44540</v>
      </c>
      <c r="F11" s="76" t="s">
        <v>127</v>
      </c>
      <c r="G11" s="13">
        <v>44544</v>
      </c>
      <c r="H11" s="77" t="s">
        <v>2748</v>
      </c>
      <c r="I11" s="16">
        <v>78</v>
      </c>
      <c r="J11" s="16">
        <v>62</v>
      </c>
      <c r="K11" s="16">
        <v>28</v>
      </c>
      <c r="L11" s="16">
        <v>12</v>
      </c>
      <c r="M11" s="81">
        <v>33.851999999999997</v>
      </c>
      <c r="N11" s="96">
        <v>33.851999999999997</v>
      </c>
      <c r="O11" s="64">
        <v>2530</v>
      </c>
      <c r="P11" s="65">
        <f>Table2245789101123456789101112131415161718192021222324252627282930[[#This Row],[PEMBULATAN]]*O11</f>
        <v>85645.56</v>
      </c>
    </row>
    <row r="12" spans="1:16" ht="26.25" customHeight="1" x14ac:dyDescent="0.2">
      <c r="A12" s="14"/>
      <c r="B12" s="75"/>
      <c r="C12" s="73" t="s">
        <v>2825</v>
      </c>
      <c r="D12" s="78" t="s">
        <v>126</v>
      </c>
      <c r="E12" s="13">
        <v>44540</v>
      </c>
      <c r="F12" s="76" t="s">
        <v>127</v>
      </c>
      <c r="G12" s="13">
        <v>44544</v>
      </c>
      <c r="H12" s="77" t="s">
        <v>2748</v>
      </c>
      <c r="I12" s="16">
        <v>96</v>
      </c>
      <c r="J12" s="16">
        <v>67</v>
      </c>
      <c r="K12" s="16">
        <v>32</v>
      </c>
      <c r="L12" s="16">
        <v>30</v>
      </c>
      <c r="M12" s="81">
        <v>51.456000000000003</v>
      </c>
      <c r="N12" s="96">
        <v>52</v>
      </c>
      <c r="O12" s="64">
        <v>2530</v>
      </c>
      <c r="P12" s="65">
        <f>Table2245789101123456789101112131415161718192021222324252627282930[[#This Row],[PEMBULATAN]]*O12</f>
        <v>131560</v>
      </c>
    </row>
    <row r="13" spans="1:16" ht="26.25" customHeight="1" x14ac:dyDescent="0.2">
      <c r="A13" s="14"/>
      <c r="B13" s="75"/>
      <c r="C13" s="73" t="s">
        <v>2826</v>
      </c>
      <c r="D13" s="78" t="s">
        <v>126</v>
      </c>
      <c r="E13" s="13">
        <v>44540</v>
      </c>
      <c r="F13" s="76" t="s">
        <v>127</v>
      </c>
      <c r="G13" s="13">
        <v>44544</v>
      </c>
      <c r="H13" s="77" t="s">
        <v>2748</v>
      </c>
      <c r="I13" s="16">
        <v>35</v>
      </c>
      <c r="J13" s="16">
        <v>47</v>
      </c>
      <c r="K13" s="16">
        <v>15</v>
      </c>
      <c r="L13" s="16">
        <v>1</v>
      </c>
      <c r="M13" s="81">
        <v>6.1687500000000002</v>
      </c>
      <c r="N13" s="96">
        <v>6.1687500000000002</v>
      </c>
      <c r="O13" s="64">
        <v>2530</v>
      </c>
      <c r="P13" s="65">
        <f>Table2245789101123456789101112131415161718192021222324252627282930[[#This Row],[PEMBULATAN]]*O13</f>
        <v>15606.9375</v>
      </c>
    </row>
    <row r="14" spans="1:16" ht="26.25" customHeight="1" x14ac:dyDescent="0.2">
      <c r="A14" s="14"/>
      <c r="B14" s="75"/>
      <c r="C14" s="73" t="s">
        <v>2827</v>
      </c>
      <c r="D14" s="78" t="s">
        <v>126</v>
      </c>
      <c r="E14" s="13">
        <v>44540</v>
      </c>
      <c r="F14" s="76" t="s">
        <v>127</v>
      </c>
      <c r="G14" s="13">
        <v>44544</v>
      </c>
      <c r="H14" s="77" t="s">
        <v>2748</v>
      </c>
      <c r="I14" s="16">
        <v>89</v>
      </c>
      <c r="J14" s="16">
        <v>52</v>
      </c>
      <c r="K14" s="16">
        <v>32</v>
      </c>
      <c r="L14" s="16">
        <v>22</v>
      </c>
      <c r="M14" s="81">
        <v>37.024000000000001</v>
      </c>
      <c r="N14" s="96">
        <v>37.024000000000001</v>
      </c>
      <c r="O14" s="64">
        <v>2530</v>
      </c>
      <c r="P14" s="65">
        <f>Table2245789101123456789101112131415161718192021222324252627282930[[#This Row],[PEMBULATAN]]*O14</f>
        <v>93670.720000000001</v>
      </c>
    </row>
    <row r="15" spans="1:16" ht="26.25" customHeight="1" x14ac:dyDescent="0.2">
      <c r="A15" s="14"/>
      <c r="B15" s="75"/>
      <c r="C15" s="73" t="s">
        <v>2828</v>
      </c>
      <c r="D15" s="78" t="s">
        <v>126</v>
      </c>
      <c r="E15" s="13">
        <v>44540</v>
      </c>
      <c r="F15" s="76" t="s">
        <v>127</v>
      </c>
      <c r="G15" s="13">
        <v>44544</v>
      </c>
      <c r="H15" s="77" t="s">
        <v>2748</v>
      </c>
      <c r="I15" s="16">
        <v>40</v>
      </c>
      <c r="J15" s="16">
        <v>36</v>
      </c>
      <c r="K15" s="16">
        <v>30</v>
      </c>
      <c r="L15" s="16">
        <v>7</v>
      </c>
      <c r="M15" s="81">
        <v>10.8</v>
      </c>
      <c r="N15" s="96">
        <v>10.8</v>
      </c>
      <c r="O15" s="64">
        <v>2530</v>
      </c>
      <c r="P15" s="65">
        <f>Table2245789101123456789101112131415161718192021222324252627282930[[#This Row],[PEMBULATAN]]*O15</f>
        <v>27324</v>
      </c>
    </row>
    <row r="16" spans="1:16" ht="26.25" customHeight="1" x14ac:dyDescent="0.2">
      <c r="A16" s="14"/>
      <c r="B16" s="75"/>
      <c r="C16" s="73" t="s">
        <v>2829</v>
      </c>
      <c r="D16" s="78" t="s">
        <v>126</v>
      </c>
      <c r="E16" s="13">
        <v>44540</v>
      </c>
      <c r="F16" s="76" t="s">
        <v>127</v>
      </c>
      <c r="G16" s="13">
        <v>44544</v>
      </c>
      <c r="H16" s="77" t="s">
        <v>2748</v>
      </c>
      <c r="I16" s="16">
        <v>87</v>
      </c>
      <c r="J16" s="16">
        <v>60</v>
      </c>
      <c r="K16" s="16">
        <v>40</v>
      </c>
      <c r="L16" s="16">
        <v>25</v>
      </c>
      <c r="M16" s="81">
        <v>52.2</v>
      </c>
      <c r="N16" s="96">
        <v>52.2</v>
      </c>
      <c r="O16" s="64">
        <v>2530</v>
      </c>
      <c r="P16" s="65">
        <f>Table2245789101123456789101112131415161718192021222324252627282930[[#This Row],[PEMBULATAN]]*O16</f>
        <v>132066</v>
      </c>
    </row>
    <row r="17" spans="1:16" ht="26.25" customHeight="1" x14ac:dyDescent="0.2">
      <c r="A17" s="14"/>
      <c r="B17" s="75"/>
      <c r="C17" s="73" t="s">
        <v>2830</v>
      </c>
      <c r="D17" s="78" t="s">
        <v>126</v>
      </c>
      <c r="E17" s="13">
        <v>44540</v>
      </c>
      <c r="F17" s="76" t="s">
        <v>127</v>
      </c>
      <c r="G17" s="13">
        <v>44544</v>
      </c>
      <c r="H17" s="77" t="s">
        <v>2748</v>
      </c>
      <c r="I17" s="16">
        <v>62</v>
      </c>
      <c r="J17" s="16">
        <v>47</v>
      </c>
      <c r="K17" s="16">
        <v>12</v>
      </c>
      <c r="L17" s="16">
        <v>2</v>
      </c>
      <c r="M17" s="81">
        <v>8.7420000000000009</v>
      </c>
      <c r="N17" s="96">
        <v>8.7420000000000009</v>
      </c>
      <c r="O17" s="64">
        <v>2530</v>
      </c>
      <c r="P17" s="65">
        <f>Table2245789101123456789101112131415161718192021222324252627282930[[#This Row],[PEMBULATAN]]*O17</f>
        <v>22117.260000000002</v>
      </c>
    </row>
    <row r="18" spans="1:16" ht="26.25" customHeight="1" x14ac:dyDescent="0.2">
      <c r="A18" s="14"/>
      <c r="B18" s="75"/>
      <c r="C18" s="73" t="s">
        <v>2831</v>
      </c>
      <c r="D18" s="78" t="s">
        <v>126</v>
      </c>
      <c r="E18" s="13">
        <v>44540</v>
      </c>
      <c r="F18" s="76" t="s">
        <v>127</v>
      </c>
      <c r="G18" s="13">
        <v>44544</v>
      </c>
      <c r="H18" s="77" t="s">
        <v>2748</v>
      </c>
      <c r="I18" s="16">
        <v>67</v>
      </c>
      <c r="J18" s="16">
        <v>32</v>
      </c>
      <c r="K18" s="16">
        <v>12</v>
      </c>
      <c r="L18" s="16">
        <v>8</v>
      </c>
      <c r="M18" s="81">
        <v>6.4320000000000004</v>
      </c>
      <c r="N18" s="96">
        <v>9</v>
      </c>
      <c r="O18" s="64">
        <v>2530</v>
      </c>
      <c r="P18" s="65">
        <f>Table2245789101123456789101112131415161718192021222324252627282930[[#This Row],[PEMBULATAN]]*O18</f>
        <v>22770</v>
      </c>
    </row>
    <row r="19" spans="1:16" ht="26.25" customHeight="1" x14ac:dyDescent="0.2">
      <c r="A19" s="14"/>
      <c r="B19" s="75"/>
      <c r="C19" s="73" t="s">
        <v>2832</v>
      </c>
      <c r="D19" s="78" t="s">
        <v>126</v>
      </c>
      <c r="E19" s="13">
        <v>44540</v>
      </c>
      <c r="F19" s="76" t="s">
        <v>127</v>
      </c>
      <c r="G19" s="13">
        <v>44544</v>
      </c>
      <c r="H19" s="77" t="s">
        <v>2748</v>
      </c>
      <c r="I19" s="16">
        <v>54</v>
      </c>
      <c r="J19" s="16">
        <v>36</v>
      </c>
      <c r="K19" s="16">
        <v>23</v>
      </c>
      <c r="L19" s="16">
        <v>5</v>
      </c>
      <c r="M19" s="81">
        <v>11.178000000000001</v>
      </c>
      <c r="N19" s="96">
        <v>11.178000000000001</v>
      </c>
      <c r="O19" s="64">
        <v>2530</v>
      </c>
      <c r="P19" s="65">
        <f>Table2245789101123456789101112131415161718192021222324252627282930[[#This Row],[PEMBULATAN]]*O19</f>
        <v>28280.340000000004</v>
      </c>
    </row>
    <row r="20" spans="1:16" ht="26.25" customHeight="1" x14ac:dyDescent="0.2">
      <c r="A20" s="14"/>
      <c r="B20" s="75"/>
      <c r="C20" s="73" t="s">
        <v>2833</v>
      </c>
      <c r="D20" s="78" t="s">
        <v>126</v>
      </c>
      <c r="E20" s="13">
        <v>44540</v>
      </c>
      <c r="F20" s="76" t="s">
        <v>127</v>
      </c>
      <c r="G20" s="13">
        <v>44544</v>
      </c>
      <c r="H20" s="77" t="s">
        <v>2748</v>
      </c>
      <c r="I20" s="16">
        <v>54</v>
      </c>
      <c r="J20" s="16">
        <v>42</v>
      </c>
      <c r="K20" s="16">
        <v>69</v>
      </c>
      <c r="L20" s="16">
        <v>35</v>
      </c>
      <c r="M20" s="81">
        <v>39.122999999999998</v>
      </c>
      <c r="N20" s="96">
        <v>39.122999999999998</v>
      </c>
      <c r="O20" s="64">
        <v>2530</v>
      </c>
      <c r="P20" s="65">
        <f>Table2245789101123456789101112131415161718192021222324252627282930[[#This Row],[PEMBULATAN]]*O20</f>
        <v>98981.189999999988</v>
      </c>
    </row>
    <row r="21" spans="1:16" ht="26.25" customHeight="1" x14ac:dyDescent="0.2">
      <c r="A21" s="14"/>
      <c r="B21" s="75"/>
      <c r="C21" s="73" t="s">
        <v>2834</v>
      </c>
      <c r="D21" s="78" t="s">
        <v>126</v>
      </c>
      <c r="E21" s="13">
        <v>44540</v>
      </c>
      <c r="F21" s="76" t="s">
        <v>127</v>
      </c>
      <c r="G21" s="13">
        <v>44544</v>
      </c>
      <c r="H21" s="77" t="s">
        <v>2748</v>
      </c>
      <c r="I21" s="16">
        <v>62</v>
      </c>
      <c r="J21" s="16">
        <v>44</v>
      </c>
      <c r="K21" s="16">
        <v>23</v>
      </c>
      <c r="L21" s="16">
        <v>4</v>
      </c>
      <c r="M21" s="81">
        <v>15.686</v>
      </c>
      <c r="N21" s="96">
        <v>15.686</v>
      </c>
      <c r="O21" s="64">
        <v>2530</v>
      </c>
      <c r="P21" s="65">
        <f>Table2245789101123456789101112131415161718192021222324252627282930[[#This Row],[PEMBULATAN]]*O21</f>
        <v>39685.58</v>
      </c>
    </row>
    <row r="22" spans="1:16" ht="26.25" customHeight="1" x14ac:dyDescent="0.2">
      <c r="A22" s="14"/>
      <c r="B22" s="75"/>
      <c r="C22" s="73" t="s">
        <v>2835</v>
      </c>
      <c r="D22" s="78" t="s">
        <v>126</v>
      </c>
      <c r="E22" s="13">
        <v>44540</v>
      </c>
      <c r="F22" s="76" t="s">
        <v>127</v>
      </c>
      <c r="G22" s="13">
        <v>44544</v>
      </c>
      <c r="H22" s="77" t="s">
        <v>2748</v>
      </c>
      <c r="I22" s="16">
        <v>50</v>
      </c>
      <c r="J22" s="16">
        <v>30</v>
      </c>
      <c r="K22" s="16">
        <v>47</v>
      </c>
      <c r="L22" s="16">
        <v>12</v>
      </c>
      <c r="M22" s="81">
        <v>17.625</v>
      </c>
      <c r="N22" s="96">
        <v>17.625</v>
      </c>
      <c r="O22" s="64">
        <v>2530</v>
      </c>
      <c r="P22" s="65">
        <f>Table2245789101123456789101112131415161718192021222324252627282930[[#This Row],[PEMBULATAN]]*O22</f>
        <v>44591.25</v>
      </c>
    </row>
    <row r="23" spans="1:16" ht="26.25" customHeight="1" x14ac:dyDescent="0.2">
      <c r="A23" s="14"/>
      <c r="B23" s="75"/>
      <c r="C23" s="73" t="s">
        <v>2836</v>
      </c>
      <c r="D23" s="78" t="s">
        <v>126</v>
      </c>
      <c r="E23" s="13">
        <v>44540</v>
      </c>
      <c r="F23" s="76" t="s">
        <v>127</v>
      </c>
      <c r="G23" s="13">
        <v>44544</v>
      </c>
      <c r="H23" s="77" t="s">
        <v>2748</v>
      </c>
      <c r="I23" s="16">
        <v>62</v>
      </c>
      <c r="J23" s="16">
        <v>45</v>
      </c>
      <c r="K23" s="16">
        <v>27</v>
      </c>
      <c r="L23" s="16">
        <v>14</v>
      </c>
      <c r="M23" s="81">
        <v>18.8325</v>
      </c>
      <c r="N23" s="96">
        <v>18.8325</v>
      </c>
      <c r="O23" s="64">
        <v>2530</v>
      </c>
      <c r="P23" s="65">
        <f>Table2245789101123456789101112131415161718192021222324252627282930[[#This Row],[PEMBULATAN]]*O23</f>
        <v>47646.224999999999</v>
      </c>
    </row>
    <row r="24" spans="1:16" ht="26.25" customHeight="1" x14ac:dyDescent="0.2">
      <c r="A24" s="14"/>
      <c r="B24" s="75"/>
      <c r="C24" s="73" t="s">
        <v>2837</v>
      </c>
      <c r="D24" s="78" t="s">
        <v>126</v>
      </c>
      <c r="E24" s="13">
        <v>44540</v>
      </c>
      <c r="F24" s="76" t="s">
        <v>127</v>
      </c>
      <c r="G24" s="13">
        <v>44544</v>
      </c>
      <c r="H24" s="77" t="s">
        <v>2748</v>
      </c>
      <c r="I24" s="16">
        <v>65</v>
      </c>
      <c r="J24" s="16">
        <v>24</v>
      </c>
      <c r="K24" s="16">
        <v>18</v>
      </c>
      <c r="L24" s="16">
        <v>2</v>
      </c>
      <c r="M24" s="81">
        <v>7.02</v>
      </c>
      <c r="N24" s="96">
        <v>7.02</v>
      </c>
      <c r="O24" s="64">
        <v>2530</v>
      </c>
      <c r="P24" s="65">
        <f>Table2245789101123456789101112131415161718192021222324252627282930[[#This Row],[PEMBULATAN]]*O24</f>
        <v>17760.599999999999</v>
      </c>
    </row>
    <row r="25" spans="1:16" ht="26.25" customHeight="1" x14ac:dyDescent="0.2">
      <c r="A25" s="14"/>
      <c r="B25" s="75"/>
      <c r="C25" s="73" t="s">
        <v>2838</v>
      </c>
      <c r="D25" s="78" t="s">
        <v>126</v>
      </c>
      <c r="E25" s="13">
        <v>44540</v>
      </c>
      <c r="F25" s="76" t="s">
        <v>127</v>
      </c>
      <c r="G25" s="13">
        <v>44544</v>
      </c>
      <c r="H25" s="77" t="s">
        <v>2748</v>
      </c>
      <c r="I25" s="16">
        <v>42</v>
      </c>
      <c r="J25" s="16">
        <v>27</v>
      </c>
      <c r="K25" s="16">
        <v>22</v>
      </c>
      <c r="L25" s="16">
        <v>4</v>
      </c>
      <c r="M25" s="81">
        <v>6.2370000000000001</v>
      </c>
      <c r="N25" s="96">
        <v>6.2370000000000001</v>
      </c>
      <c r="O25" s="64">
        <v>2530</v>
      </c>
      <c r="P25" s="65">
        <f>Table2245789101123456789101112131415161718192021222324252627282930[[#This Row],[PEMBULATAN]]*O25</f>
        <v>15779.61</v>
      </c>
    </row>
    <row r="26" spans="1:16" ht="26.25" customHeight="1" x14ac:dyDescent="0.2">
      <c r="A26" s="14"/>
      <c r="B26" s="75"/>
      <c r="C26" s="73" t="s">
        <v>2839</v>
      </c>
      <c r="D26" s="78" t="s">
        <v>126</v>
      </c>
      <c r="E26" s="13">
        <v>44540</v>
      </c>
      <c r="F26" s="76" t="s">
        <v>127</v>
      </c>
      <c r="G26" s="13">
        <v>44544</v>
      </c>
      <c r="H26" s="77" t="s">
        <v>2748</v>
      </c>
      <c r="I26" s="16">
        <v>110</v>
      </c>
      <c r="J26" s="16">
        <v>17</v>
      </c>
      <c r="K26" s="16">
        <v>16</v>
      </c>
      <c r="L26" s="16">
        <v>3</v>
      </c>
      <c r="M26" s="81">
        <v>7.48</v>
      </c>
      <c r="N26" s="96">
        <v>8</v>
      </c>
      <c r="O26" s="64">
        <v>2530</v>
      </c>
      <c r="P26" s="65">
        <f>Table2245789101123456789101112131415161718192021222324252627282930[[#This Row],[PEMBULATAN]]*O26</f>
        <v>20240</v>
      </c>
    </row>
    <row r="27" spans="1:16" ht="26.25" customHeight="1" x14ac:dyDescent="0.2">
      <c r="A27" s="14"/>
      <c r="B27" s="75"/>
      <c r="C27" s="73" t="s">
        <v>2840</v>
      </c>
      <c r="D27" s="78" t="s">
        <v>126</v>
      </c>
      <c r="E27" s="13">
        <v>44540</v>
      </c>
      <c r="F27" s="76" t="s">
        <v>127</v>
      </c>
      <c r="G27" s="13">
        <v>44544</v>
      </c>
      <c r="H27" s="77" t="s">
        <v>2748</v>
      </c>
      <c r="I27" s="16">
        <v>115</v>
      </c>
      <c r="J27" s="16">
        <v>58</v>
      </c>
      <c r="K27" s="16">
        <v>16</v>
      </c>
      <c r="L27" s="16">
        <v>11</v>
      </c>
      <c r="M27" s="81">
        <v>26.68</v>
      </c>
      <c r="N27" s="96">
        <v>26.68</v>
      </c>
      <c r="O27" s="64">
        <v>2530</v>
      </c>
      <c r="P27" s="65">
        <f>Table2245789101123456789101112131415161718192021222324252627282930[[#This Row],[PEMBULATAN]]*O27</f>
        <v>67500.399999999994</v>
      </c>
    </row>
    <row r="28" spans="1:16" ht="26.25" customHeight="1" x14ac:dyDescent="0.2">
      <c r="A28" s="14"/>
      <c r="B28" s="75"/>
      <c r="C28" s="73" t="s">
        <v>2841</v>
      </c>
      <c r="D28" s="78" t="s">
        <v>126</v>
      </c>
      <c r="E28" s="13">
        <v>44540</v>
      </c>
      <c r="F28" s="76" t="s">
        <v>127</v>
      </c>
      <c r="G28" s="13">
        <v>44544</v>
      </c>
      <c r="H28" s="77" t="s">
        <v>2748</v>
      </c>
      <c r="I28" s="16">
        <v>64</v>
      </c>
      <c r="J28" s="16">
        <v>38</v>
      </c>
      <c r="K28" s="16">
        <v>26</v>
      </c>
      <c r="L28" s="16">
        <v>6</v>
      </c>
      <c r="M28" s="81">
        <v>15.808</v>
      </c>
      <c r="N28" s="96">
        <v>15.808</v>
      </c>
      <c r="O28" s="64">
        <v>2530</v>
      </c>
      <c r="P28" s="65">
        <f>Table2245789101123456789101112131415161718192021222324252627282930[[#This Row],[PEMBULATAN]]*O28</f>
        <v>39994.239999999998</v>
      </c>
    </row>
    <row r="29" spans="1:16" ht="26.25" customHeight="1" x14ac:dyDescent="0.2">
      <c r="A29" s="14"/>
      <c r="B29" s="75"/>
      <c r="C29" s="73" t="s">
        <v>2842</v>
      </c>
      <c r="D29" s="78" t="s">
        <v>126</v>
      </c>
      <c r="E29" s="13">
        <v>44540</v>
      </c>
      <c r="F29" s="76" t="s">
        <v>127</v>
      </c>
      <c r="G29" s="13">
        <v>44544</v>
      </c>
      <c r="H29" s="77" t="s">
        <v>2748</v>
      </c>
      <c r="I29" s="16">
        <v>88</v>
      </c>
      <c r="J29" s="16">
        <v>45</v>
      </c>
      <c r="K29" s="16">
        <v>25</v>
      </c>
      <c r="L29" s="16">
        <v>25</v>
      </c>
      <c r="M29" s="81">
        <v>24.75</v>
      </c>
      <c r="N29" s="96">
        <v>25</v>
      </c>
      <c r="O29" s="64">
        <v>2530</v>
      </c>
      <c r="P29" s="65">
        <f>Table2245789101123456789101112131415161718192021222324252627282930[[#This Row],[PEMBULATAN]]*O29</f>
        <v>63250</v>
      </c>
    </row>
    <row r="30" spans="1:16" ht="26.25" customHeight="1" x14ac:dyDescent="0.2">
      <c r="A30" s="14"/>
      <c r="B30" s="75"/>
      <c r="C30" s="73" t="s">
        <v>2843</v>
      </c>
      <c r="D30" s="78" t="s">
        <v>126</v>
      </c>
      <c r="E30" s="13">
        <v>44540</v>
      </c>
      <c r="F30" s="76" t="s">
        <v>127</v>
      </c>
      <c r="G30" s="13">
        <v>44544</v>
      </c>
      <c r="H30" s="77" t="s">
        <v>2748</v>
      </c>
      <c r="I30" s="16">
        <v>68</v>
      </c>
      <c r="J30" s="16">
        <v>55</v>
      </c>
      <c r="K30" s="16">
        <v>35</v>
      </c>
      <c r="L30" s="16">
        <v>8</v>
      </c>
      <c r="M30" s="81">
        <v>32.725000000000001</v>
      </c>
      <c r="N30" s="96">
        <v>32.725000000000001</v>
      </c>
      <c r="O30" s="64">
        <v>2530</v>
      </c>
      <c r="P30" s="65">
        <f>Table2245789101123456789101112131415161718192021222324252627282930[[#This Row],[PEMBULATAN]]*O30</f>
        <v>82794.25</v>
      </c>
    </row>
    <row r="31" spans="1:16" ht="26.25" customHeight="1" x14ac:dyDescent="0.2">
      <c r="A31" s="14"/>
      <c r="B31" s="75"/>
      <c r="C31" s="73" t="s">
        <v>2844</v>
      </c>
      <c r="D31" s="78" t="s">
        <v>126</v>
      </c>
      <c r="E31" s="13">
        <v>44540</v>
      </c>
      <c r="F31" s="76" t="s">
        <v>127</v>
      </c>
      <c r="G31" s="13">
        <v>44544</v>
      </c>
      <c r="H31" s="77" t="s">
        <v>2748</v>
      </c>
      <c r="I31" s="16">
        <v>96</v>
      </c>
      <c r="J31" s="16">
        <v>62</v>
      </c>
      <c r="K31" s="16">
        <v>35</v>
      </c>
      <c r="L31" s="16">
        <v>5</v>
      </c>
      <c r="M31" s="81">
        <v>52.08</v>
      </c>
      <c r="N31" s="96">
        <v>52.08</v>
      </c>
      <c r="O31" s="64">
        <v>2530</v>
      </c>
      <c r="P31" s="65">
        <f>Table2245789101123456789101112131415161718192021222324252627282930[[#This Row],[PEMBULATAN]]*O31</f>
        <v>131762.4</v>
      </c>
    </row>
    <row r="32" spans="1:16" ht="26.25" customHeight="1" x14ac:dyDescent="0.2">
      <c r="A32" s="14"/>
      <c r="B32" s="75"/>
      <c r="C32" s="73" t="s">
        <v>2845</v>
      </c>
      <c r="D32" s="78" t="s">
        <v>126</v>
      </c>
      <c r="E32" s="13">
        <v>44540</v>
      </c>
      <c r="F32" s="76" t="s">
        <v>127</v>
      </c>
      <c r="G32" s="13">
        <v>44544</v>
      </c>
      <c r="H32" s="77" t="s">
        <v>2748</v>
      </c>
      <c r="I32" s="16">
        <v>97</v>
      </c>
      <c r="J32" s="16">
        <v>53</v>
      </c>
      <c r="K32" s="16">
        <v>27</v>
      </c>
      <c r="L32" s="16">
        <v>10</v>
      </c>
      <c r="M32" s="81">
        <v>34.701749999999997</v>
      </c>
      <c r="N32" s="96">
        <v>34.701749999999997</v>
      </c>
      <c r="O32" s="64">
        <v>2530</v>
      </c>
      <c r="P32" s="65">
        <f>Table2245789101123456789101112131415161718192021222324252627282930[[#This Row],[PEMBULATAN]]*O32</f>
        <v>87795.427499999991</v>
      </c>
    </row>
    <row r="33" spans="1:16" ht="26.25" customHeight="1" x14ac:dyDescent="0.2">
      <c r="A33" s="14"/>
      <c r="B33" s="75"/>
      <c r="C33" s="73" t="s">
        <v>2846</v>
      </c>
      <c r="D33" s="78" t="s">
        <v>126</v>
      </c>
      <c r="E33" s="13">
        <v>44540</v>
      </c>
      <c r="F33" s="76" t="s">
        <v>127</v>
      </c>
      <c r="G33" s="13">
        <v>44544</v>
      </c>
      <c r="H33" s="77" t="s">
        <v>2748</v>
      </c>
      <c r="I33" s="16">
        <v>82</v>
      </c>
      <c r="J33" s="16">
        <v>68</v>
      </c>
      <c r="K33" s="16">
        <v>36</v>
      </c>
      <c r="L33" s="16">
        <v>15</v>
      </c>
      <c r="M33" s="81">
        <v>50.183999999999997</v>
      </c>
      <c r="N33" s="96">
        <v>50.183999999999997</v>
      </c>
      <c r="O33" s="64">
        <v>2530</v>
      </c>
      <c r="P33" s="65">
        <f>Table2245789101123456789101112131415161718192021222324252627282930[[#This Row],[PEMBULATAN]]*O33</f>
        <v>126965.51999999999</v>
      </c>
    </row>
    <row r="34" spans="1:16" ht="26.25" customHeight="1" x14ac:dyDescent="0.2">
      <c r="A34" s="14"/>
      <c r="B34" s="75"/>
      <c r="C34" s="73" t="s">
        <v>2847</v>
      </c>
      <c r="D34" s="78" t="s">
        <v>126</v>
      </c>
      <c r="E34" s="13">
        <v>44540</v>
      </c>
      <c r="F34" s="76" t="s">
        <v>127</v>
      </c>
      <c r="G34" s="13">
        <v>44544</v>
      </c>
      <c r="H34" s="77" t="s">
        <v>2748</v>
      </c>
      <c r="I34" s="16">
        <v>100</v>
      </c>
      <c r="J34" s="16">
        <v>58</v>
      </c>
      <c r="K34" s="16">
        <v>32</v>
      </c>
      <c r="L34" s="16">
        <v>16</v>
      </c>
      <c r="M34" s="81">
        <v>46.4</v>
      </c>
      <c r="N34" s="96">
        <v>47</v>
      </c>
      <c r="O34" s="64">
        <v>2530</v>
      </c>
      <c r="P34" s="65">
        <f>Table2245789101123456789101112131415161718192021222324252627282930[[#This Row],[PEMBULATAN]]*O34</f>
        <v>118910</v>
      </c>
    </row>
    <row r="35" spans="1:16" ht="26.25" customHeight="1" x14ac:dyDescent="0.2">
      <c r="A35" s="14"/>
      <c r="B35" s="75"/>
      <c r="C35" s="73" t="s">
        <v>2848</v>
      </c>
      <c r="D35" s="78" t="s">
        <v>126</v>
      </c>
      <c r="E35" s="13">
        <v>44540</v>
      </c>
      <c r="F35" s="76" t="s">
        <v>127</v>
      </c>
      <c r="G35" s="13">
        <v>44544</v>
      </c>
      <c r="H35" s="77" t="s">
        <v>2748</v>
      </c>
      <c r="I35" s="16">
        <v>76</v>
      </c>
      <c r="J35" s="16">
        <v>62</v>
      </c>
      <c r="K35" s="16">
        <v>28</v>
      </c>
      <c r="L35" s="16">
        <v>27</v>
      </c>
      <c r="M35" s="81">
        <v>32.984000000000002</v>
      </c>
      <c r="N35" s="96">
        <v>32.984000000000002</v>
      </c>
      <c r="O35" s="64">
        <v>2530</v>
      </c>
      <c r="P35" s="65">
        <f>Table2245789101123456789101112131415161718192021222324252627282930[[#This Row],[PEMBULATAN]]*O35</f>
        <v>83449.52</v>
      </c>
    </row>
    <row r="36" spans="1:16" ht="26.25" customHeight="1" x14ac:dyDescent="0.2">
      <c r="A36" s="14"/>
      <c r="B36" s="75"/>
      <c r="C36" s="73" t="s">
        <v>2849</v>
      </c>
      <c r="D36" s="78" t="s">
        <v>126</v>
      </c>
      <c r="E36" s="13">
        <v>44540</v>
      </c>
      <c r="F36" s="76" t="s">
        <v>127</v>
      </c>
      <c r="G36" s="13">
        <v>44544</v>
      </c>
      <c r="H36" s="77" t="s">
        <v>2748</v>
      </c>
      <c r="I36" s="16">
        <v>95</v>
      </c>
      <c r="J36" s="16">
        <v>54</v>
      </c>
      <c r="K36" s="16">
        <v>12</v>
      </c>
      <c r="L36" s="16">
        <v>24</v>
      </c>
      <c r="M36" s="81">
        <v>15.39</v>
      </c>
      <c r="N36" s="96">
        <v>25</v>
      </c>
      <c r="O36" s="64">
        <v>2530</v>
      </c>
      <c r="P36" s="65">
        <f>Table2245789101123456789101112131415161718192021222324252627282930[[#This Row],[PEMBULATAN]]*O36</f>
        <v>63250</v>
      </c>
    </row>
    <row r="37" spans="1:16" ht="26.25" customHeight="1" x14ac:dyDescent="0.2">
      <c r="A37" s="14"/>
      <c r="B37" s="75"/>
      <c r="C37" s="73" t="s">
        <v>2850</v>
      </c>
      <c r="D37" s="78" t="s">
        <v>126</v>
      </c>
      <c r="E37" s="13">
        <v>44540</v>
      </c>
      <c r="F37" s="76" t="s">
        <v>127</v>
      </c>
      <c r="G37" s="13">
        <v>44544</v>
      </c>
      <c r="H37" s="77" t="s">
        <v>2748</v>
      </c>
      <c r="I37" s="16">
        <v>70</v>
      </c>
      <c r="J37" s="16">
        <v>64</v>
      </c>
      <c r="K37" s="16">
        <v>17</v>
      </c>
      <c r="L37" s="16">
        <v>7</v>
      </c>
      <c r="M37" s="81">
        <v>19.04</v>
      </c>
      <c r="N37" s="96">
        <v>19.04</v>
      </c>
      <c r="O37" s="64">
        <v>2530</v>
      </c>
      <c r="P37" s="65">
        <f>Table2245789101123456789101112131415161718192021222324252627282930[[#This Row],[PEMBULATAN]]*O37</f>
        <v>48171.199999999997</v>
      </c>
    </row>
    <row r="38" spans="1:16" ht="26.25" customHeight="1" x14ac:dyDescent="0.2">
      <c r="A38" s="14"/>
      <c r="B38" s="75"/>
      <c r="C38" s="73" t="s">
        <v>2851</v>
      </c>
      <c r="D38" s="78" t="s">
        <v>126</v>
      </c>
      <c r="E38" s="13">
        <v>44540</v>
      </c>
      <c r="F38" s="76" t="s">
        <v>127</v>
      </c>
      <c r="G38" s="13">
        <v>44544</v>
      </c>
      <c r="H38" s="77" t="s">
        <v>2748</v>
      </c>
      <c r="I38" s="16">
        <v>86</v>
      </c>
      <c r="J38" s="16">
        <v>52</v>
      </c>
      <c r="K38" s="16">
        <v>38</v>
      </c>
      <c r="L38" s="16">
        <v>26</v>
      </c>
      <c r="M38" s="81">
        <v>42.484000000000002</v>
      </c>
      <c r="N38" s="96">
        <v>43</v>
      </c>
      <c r="O38" s="64">
        <v>2530</v>
      </c>
      <c r="P38" s="65">
        <f>Table2245789101123456789101112131415161718192021222324252627282930[[#This Row],[PEMBULATAN]]*O38</f>
        <v>108790</v>
      </c>
    </row>
    <row r="39" spans="1:16" ht="26.25" customHeight="1" x14ac:dyDescent="0.2">
      <c r="A39" s="14"/>
      <c r="B39" s="75"/>
      <c r="C39" s="73" t="s">
        <v>2852</v>
      </c>
      <c r="D39" s="78" t="s">
        <v>126</v>
      </c>
      <c r="E39" s="13">
        <v>44540</v>
      </c>
      <c r="F39" s="76" t="s">
        <v>127</v>
      </c>
      <c r="G39" s="13">
        <v>44544</v>
      </c>
      <c r="H39" s="77" t="s">
        <v>2748</v>
      </c>
      <c r="I39" s="16">
        <v>80</v>
      </c>
      <c r="J39" s="16">
        <v>55</v>
      </c>
      <c r="K39" s="16">
        <v>27</v>
      </c>
      <c r="L39" s="16">
        <v>23</v>
      </c>
      <c r="M39" s="81">
        <v>29.7</v>
      </c>
      <c r="N39" s="96">
        <v>29.7</v>
      </c>
      <c r="O39" s="64">
        <v>2530</v>
      </c>
      <c r="P39" s="65">
        <f>Table2245789101123456789101112131415161718192021222324252627282930[[#This Row],[PEMBULATAN]]*O39</f>
        <v>75141</v>
      </c>
    </row>
    <row r="40" spans="1:16" ht="26.25" customHeight="1" x14ac:dyDescent="0.2">
      <c r="A40" s="14"/>
      <c r="B40" s="75"/>
      <c r="C40" s="73" t="s">
        <v>2853</v>
      </c>
      <c r="D40" s="78" t="s">
        <v>126</v>
      </c>
      <c r="E40" s="13">
        <v>44540</v>
      </c>
      <c r="F40" s="76" t="s">
        <v>127</v>
      </c>
      <c r="G40" s="13">
        <v>44544</v>
      </c>
      <c r="H40" s="77" t="s">
        <v>2748</v>
      </c>
      <c r="I40" s="16">
        <v>70</v>
      </c>
      <c r="J40" s="16">
        <v>54</v>
      </c>
      <c r="K40" s="16">
        <v>32</v>
      </c>
      <c r="L40" s="16">
        <v>11</v>
      </c>
      <c r="M40" s="81">
        <v>30.24</v>
      </c>
      <c r="N40" s="96">
        <v>30.24</v>
      </c>
      <c r="O40" s="64">
        <v>2530</v>
      </c>
      <c r="P40" s="65">
        <f>Table2245789101123456789101112131415161718192021222324252627282930[[#This Row],[PEMBULATAN]]*O40</f>
        <v>76507.199999999997</v>
      </c>
    </row>
    <row r="41" spans="1:16" ht="26.25" customHeight="1" x14ac:dyDescent="0.2">
      <c r="A41" s="14"/>
      <c r="B41" s="75"/>
      <c r="C41" s="73" t="s">
        <v>2854</v>
      </c>
      <c r="D41" s="78" t="s">
        <v>126</v>
      </c>
      <c r="E41" s="13">
        <v>44540</v>
      </c>
      <c r="F41" s="76" t="s">
        <v>127</v>
      </c>
      <c r="G41" s="13">
        <v>44544</v>
      </c>
      <c r="H41" s="77" t="s">
        <v>2748</v>
      </c>
      <c r="I41" s="16">
        <v>97</v>
      </c>
      <c r="J41" s="16">
        <v>46</v>
      </c>
      <c r="K41" s="16">
        <v>38</v>
      </c>
      <c r="L41" s="16">
        <v>32</v>
      </c>
      <c r="M41" s="81">
        <v>42.389000000000003</v>
      </c>
      <c r="N41" s="96">
        <v>43</v>
      </c>
      <c r="O41" s="64">
        <v>2530</v>
      </c>
      <c r="P41" s="65">
        <f>Table2245789101123456789101112131415161718192021222324252627282930[[#This Row],[PEMBULATAN]]*O41</f>
        <v>108790</v>
      </c>
    </row>
    <row r="42" spans="1:16" ht="26.25" customHeight="1" x14ac:dyDescent="0.2">
      <c r="A42" s="14"/>
      <c r="B42" s="75"/>
      <c r="C42" s="73" t="s">
        <v>2855</v>
      </c>
      <c r="D42" s="78" t="s">
        <v>126</v>
      </c>
      <c r="E42" s="13">
        <v>44540</v>
      </c>
      <c r="F42" s="76" t="s">
        <v>127</v>
      </c>
      <c r="G42" s="13">
        <v>44544</v>
      </c>
      <c r="H42" s="77" t="s">
        <v>2748</v>
      </c>
      <c r="I42" s="16">
        <v>102</v>
      </c>
      <c r="J42" s="16">
        <v>48</v>
      </c>
      <c r="K42" s="16">
        <v>35</v>
      </c>
      <c r="L42" s="16">
        <v>18</v>
      </c>
      <c r="M42" s="81">
        <v>42.84</v>
      </c>
      <c r="N42" s="96">
        <v>42.84</v>
      </c>
      <c r="O42" s="64">
        <v>2530</v>
      </c>
      <c r="P42" s="65">
        <f>Table2245789101123456789101112131415161718192021222324252627282930[[#This Row],[PEMBULATAN]]*O42</f>
        <v>108385.20000000001</v>
      </c>
    </row>
    <row r="43" spans="1:16" ht="26.25" customHeight="1" x14ac:dyDescent="0.2">
      <c r="A43" s="14"/>
      <c r="B43" s="75"/>
      <c r="C43" s="73" t="s">
        <v>2856</v>
      </c>
      <c r="D43" s="78" t="s">
        <v>126</v>
      </c>
      <c r="E43" s="13">
        <v>44540</v>
      </c>
      <c r="F43" s="76" t="s">
        <v>127</v>
      </c>
      <c r="G43" s="13">
        <v>44544</v>
      </c>
      <c r="H43" s="77" t="s">
        <v>2748</v>
      </c>
      <c r="I43" s="16">
        <v>77</v>
      </c>
      <c r="J43" s="16">
        <v>68</v>
      </c>
      <c r="K43" s="16">
        <v>22</v>
      </c>
      <c r="L43" s="16">
        <v>11</v>
      </c>
      <c r="M43" s="81">
        <v>28.797999999999998</v>
      </c>
      <c r="N43" s="96">
        <v>28.797999999999998</v>
      </c>
      <c r="O43" s="64">
        <v>2530</v>
      </c>
      <c r="P43" s="65">
        <f>Table2245789101123456789101112131415161718192021222324252627282930[[#This Row],[PEMBULATAN]]*O43</f>
        <v>72858.94</v>
      </c>
    </row>
    <row r="44" spans="1:16" ht="26.25" customHeight="1" x14ac:dyDescent="0.2">
      <c r="A44" s="14"/>
      <c r="B44" s="75"/>
      <c r="C44" s="73" t="s">
        <v>2857</v>
      </c>
      <c r="D44" s="78" t="s">
        <v>126</v>
      </c>
      <c r="E44" s="13">
        <v>44540</v>
      </c>
      <c r="F44" s="76" t="s">
        <v>127</v>
      </c>
      <c r="G44" s="13">
        <v>44544</v>
      </c>
      <c r="H44" s="77" t="s">
        <v>2748</v>
      </c>
      <c r="I44" s="16">
        <v>68</v>
      </c>
      <c r="J44" s="16">
        <v>56</v>
      </c>
      <c r="K44" s="16">
        <v>35</v>
      </c>
      <c r="L44" s="16">
        <v>27</v>
      </c>
      <c r="M44" s="81">
        <v>33.32</v>
      </c>
      <c r="N44" s="96">
        <v>34</v>
      </c>
      <c r="O44" s="64">
        <v>2530</v>
      </c>
      <c r="P44" s="65">
        <f>Table2245789101123456789101112131415161718192021222324252627282930[[#This Row],[PEMBULATAN]]*O44</f>
        <v>86020</v>
      </c>
    </row>
    <row r="45" spans="1:16" ht="26.25" customHeight="1" x14ac:dyDescent="0.2">
      <c r="A45" s="14"/>
      <c r="B45" s="75"/>
      <c r="C45" s="73" t="s">
        <v>2858</v>
      </c>
      <c r="D45" s="78" t="s">
        <v>126</v>
      </c>
      <c r="E45" s="13">
        <v>44540</v>
      </c>
      <c r="F45" s="76" t="s">
        <v>127</v>
      </c>
      <c r="G45" s="13">
        <v>44544</v>
      </c>
      <c r="H45" s="77" t="s">
        <v>2748</v>
      </c>
      <c r="I45" s="16">
        <v>95</v>
      </c>
      <c r="J45" s="16">
        <v>62</v>
      </c>
      <c r="K45" s="16">
        <v>30</v>
      </c>
      <c r="L45" s="16">
        <v>22</v>
      </c>
      <c r="M45" s="81">
        <v>44.174999999999997</v>
      </c>
      <c r="N45" s="96">
        <v>44.174999999999997</v>
      </c>
      <c r="O45" s="64">
        <v>2530</v>
      </c>
      <c r="P45" s="65">
        <f>Table2245789101123456789101112131415161718192021222324252627282930[[#This Row],[PEMBULATAN]]*O45</f>
        <v>111762.75</v>
      </c>
    </row>
    <row r="46" spans="1:16" ht="26.25" customHeight="1" x14ac:dyDescent="0.2">
      <c r="A46" s="14"/>
      <c r="B46" s="75"/>
      <c r="C46" s="73" t="s">
        <v>2859</v>
      </c>
      <c r="D46" s="78" t="s">
        <v>126</v>
      </c>
      <c r="E46" s="13">
        <v>44540</v>
      </c>
      <c r="F46" s="76" t="s">
        <v>127</v>
      </c>
      <c r="G46" s="13">
        <v>44544</v>
      </c>
      <c r="H46" s="77" t="s">
        <v>2748</v>
      </c>
      <c r="I46" s="16">
        <v>95</v>
      </c>
      <c r="J46" s="16">
        <v>55</v>
      </c>
      <c r="K46" s="16">
        <v>34</v>
      </c>
      <c r="L46" s="16">
        <v>28</v>
      </c>
      <c r="M46" s="81">
        <v>44.412500000000001</v>
      </c>
      <c r="N46" s="96">
        <v>45</v>
      </c>
      <c r="O46" s="64">
        <v>2530</v>
      </c>
      <c r="P46" s="65">
        <f>Table2245789101123456789101112131415161718192021222324252627282930[[#This Row],[PEMBULATAN]]*O46</f>
        <v>113850</v>
      </c>
    </row>
    <row r="47" spans="1:16" ht="26.25" customHeight="1" x14ac:dyDescent="0.2">
      <c r="A47" s="14"/>
      <c r="B47" s="75"/>
      <c r="C47" s="73" t="s">
        <v>2860</v>
      </c>
      <c r="D47" s="78" t="s">
        <v>126</v>
      </c>
      <c r="E47" s="13">
        <v>44540</v>
      </c>
      <c r="F47" s="76" t="s">
        <v>127</v>
      </c>
      <c r="G47" s="13">
        <v>44544</v>
      </c>
      <c r="H47" s="77" t="s">
        <v>2748</v>
      </c>
      <c r="I47" s="16">
        <v>81</v>
      </c>
      <c r="J47" s="16">
        <v>52</v>
      </c>
      <c r="K47" s="16">
        <v>23</v>
      </c>
      <c r="L47" s="16">
        <v>7</v>
      </c>
      <c r="M47" s="81">
        <v>24.219000000000001</v>
      </c>
      <c r="N47" s="96">
        <v>24.219000000000001</v>
      </c>
      <c r="O47" s="64">
        <v>2530</v>
      </c>
      <c r="P47" s="65">
        <f>Table2245789101123456789101112131415161718192021222324252627282930[[#This Row],[PEMBULATAN]]*O47</f>
        <v>61274.07</v>
      </c>
    </row>
    <row r="48" spans="1:16" ht="26.25" customHeight="1" x14ac:dyDescent="0.2">
      <c r="A48" s="14"/>
      <c r="B48" s="75"/>
      <c r="C48" s="73" t="s">
        <v>2861</v>
      </c>
      <c r="D48" s="78" t="s">
        <v>126</v>
      </c>
      <c r="E48" s="13">
        <v>44540</v>
      </c>
      <c r="F48" s="76" t="s">
        <v>127</v>
      </c>
      <c r="G48" s="13">
        <v>44544</v>
      </c>
      <c r="H48" s="77" t="s">
        <v>2748</v>
      </c>
      <c r="I48" s="16">
        <v>76</v>
      </c>
      <c r="J48" s="16">
        <v>52</v>
      </c>
      <c r="K48" s="16">
        <v>20</v>
      </c>
      <c r="L48" s="16">
        <v>16</v>
      </c>
      <c r="M48" s="81">
        <v>19.760000000000002</v>
      </c>
      <c r="N48" s="96">
        <v>19.760000000000002</v>
      </c>
      <c r="O48" s="64">
        <v>2530</v>
      </c>
      <c r="P48" s="65">
        <f>Table2245789101123456789101112131415161718192021222324252627282930[[#This Row],[PEMBULATAN]]*O48</f>
        <v>49992.800000000003</v>
      </c>
    </row>
    <row r="49" spans="1:16" ht="26.25" customHeight="1" x14ac:dyDescent="0.2">
      <c r="A49" s="14"/>
      <c r="B49" s="75"/>
      <c r="C49" s="73" t="s">
        <v>2862</v>
      </c>
      <c r="D49" s="78" t="s">
        <v>126</v>
      </c>
      <c r="E49" s="13">
        <v>44540</v>
      </c>
      <c r="F49" s="76" t="s">
        <v>127</v>
      </c>
      <c r="G49" s="13">
        <v>44544</v>
      </c>
      <c r="H49" s="77" t="s">
        <v>2748</v>
      </c>
      <c r="I49" s="16">
        <v>83</v>
      </c>
      <c r="J49" s="16">
        <v>42</v>
      </c>
      <c r="K49" s="16">
        <v>12</v>
      </c>
      <c r="L49" s="16">
        <v>8</v>
      </c>
      <c r="M49" s="81">
        <v>10.458</v>
      </c>
      <c r="N49" s="96">
        <v>11</v>
      </c>
      <c r="O49" s="64">
        <v>2530</v>
      </c>
      <c r="P49" s="65">
        <f>Table2245789101123456789101112131415161718192021222324252627282930[[#This Row],[PEMBULATAN]]*O49</f>
        <v>27830</v>
      </c>
    </row>
    <row r="50" spans="1:16" ht="26.25" customHeight="1" x14ac:dyDescent="0.2">
      <c r="A50" s="14"/>
      <c r="B50" s="75"/>
      <c r="C50" s="73" t="s">
        <v>2863</v>
      </c>
      <c r="D50" s="78" t="s">
        <v>126</v>
      </c>
      <c r="E50" s="13">
        <v>44540</v>
      </c>
      <c r="F50" s="76" t="s">
        <v>127</v>
      </c>
      <c r="G50" s="13">
        <v>44544</v>
      </c>
      <c r="H50" s="77" t="s">
        <v>2748</v>
      </c>
      <c r="I50" s="16">
        <v>92</v>
      </c>
      <c r="J50" s="16">
        <v>53</v>
      </c>
      <c r="K50" s="16">
        <v>16</v>
      </c>
      <c r="L50" s="16">
        <v>9</v>
      </c>
      <c r="M50" s="81">
        <v>19.504000000000001</v>
      </c>
      <c r="N50" s="96">
        <v>21</v>
      </c>
      <c r="O50" s="64">
        <v>2530</v>
      </c>
      <c r="P50" s="65">
        <f>Table2245789101123456789101112131415161718192021222324252627282930[[#This Row],[PEMBULATAN]]*O50</f>
        <v>53130</v>
      </c>
    </row>
    <row r="51" spans="1:16" ht="26.25" customHeight="1" x14ac:dyDescent="0.2">
      <c r="A51" s="14"/>
      <c r="B51" s="75"/>
      <c r="C51" s="73" t="s">
        <v>2864</v>
      </c>
      <c r="D51" s="78" t="s">
        <v>126</v>
      </c>
      <c r="E51" s="13">
        <v>44540</v>
      </c>
      <c r="F51" s="76" t="s">
        <v>127</v>
      </c>
      <c r="G51" s="13">
        <v>44544</v>
      </c>
      <c r="H51" s="77" t="s">
        <v>2748</v>
      </c>
      <c r="I51" s="16">
        <v>75</v>
      </c>
      <c r="J51" s="16">
        <v>60</v>
      </c>
      <c r="K51" s="16">
        <v>21</v>
      </c>
      <c r="L51" s="16">
        <v>10</v>
      </c>
      <c r="M51" s="81">
        <v>23.625</v>
      </c>
      <c r="N51" s="96">
        <v>23.625</v>
      </c>
      <c r="O51" s="64">
        <v>2530</v>
      </c>
      <c r="P51" s="65">
        <f>Table2245789101123456789101112131415161718192021222324252627282930[[#This Row],[PEMBULATAN]]*O51</f>
        <v>59771.25</v>
      </c>
    </row>
    <row r="52" spans="1:16" ht="26.25" customHeight="1" x14ac:dyDescent="0.2">
      <c r="A52" s="14"/>
      <c r="B52" s="75"/>
      <c r="C52" s="73" t="s">
        <v>2865</v>
      </c>
      <c r="D52" s="78" t="s">
        <v>126</v>
      </c>
      <c r="E52" s="13">
        <v>44540</v>
      </c>
      <c r="F52" s="76" t="s">
        <v>127</v>
      </c>
      <c r="G52" s="13">
        <v>44544</v>
      </c>
      <c r="H52" s="77" t="s">
        <v>2748</v>
      </c>
      <c r="I52" s="16">
        <v>87</v>
      </c>
      <c r="J52" s="16">
        <v>65</v>
      </c>
      <c r="K52" s="16">
        <v>12</v>
      </c>
      <c r="L52" s="16">
        <v>13</v>
      </c>
      <c r="M52" s="81">
        <v>16.965</v>
      </c>
      <c r="N52" s="96">
        <v>16.965</v>
      </c>
      <c r="O52" s="64">
        <v>2530</v>
      </c>
      <c r="P52" s="65">
        <f>Table2245789101123456789101112131415161718192021222324252627282930[[#This Row],[PEMBULATAN]]*O52</f>
        <v>42921.45</v>
      </c>
    </row>
    <row r="53" spans="1:16" ht="26.25" customHeight="1" x14ac:dyDescent="0.2">
      <c r="A53" s="14"/>
      <c r="B53" s="75"/>
      <c r="C53" s="73" t="s">
        <v>2866</v>
      </c>
      <c r="D53" s="78" t="s">
        <v>126</v>
      </c>
      <c r="E53" s="13">
        <v>44540</v>
      </c>
      <c r="F53" s="76" t="s">
        <v>127</v>
      </c>
      <c r="G53" s="13">
        <v>44544</v>
      </c>
      <c r="H53" s="77" t="s">
        <v>2748</v>
      </c>
      <c r="I53" s="16">
        <v>100</v>
      </c>
      <c r="J53" s="16">
        <v>57</v>
      </c>
      <c r="K53" s="16">
        <v>21</v>
      </c>
      <c r="L53" s="16">
        <v>10</v>
      </c>
      <c r="M53" s="81">
        <v>29.925000000000001</v>
      </c>
      <c r="N53" s="96">
        <v>29.925000000000001</v>
      </c>
      <c r="O53" s="64">
        <v>2530</v>
      </c>
      <c r="P53" s="65">
        <f>Table2245789101123456789101112131415161718192021222324252627282930[[#This Row],[PEMBULATAN]]*O53</f>
        <v>75710.25</v>
      </c>
    </row>
    <row r="54" spans="1:16" ht="26.25" customHeight="1" x14ac:dyDescent="0.2">
      <c r="A54" s="14"/>
      <c r="B54" s="75"/>
      <c r="C54" s="73" t="s">
        <v>2867</v>
      </c>
      <c r="D54" s="78" t="s">
        <v>126</v>
      </c>
      <c r="E54" s="13">
        <v>44540</v>
      </c>
      <c r="F54" s="76" t="s">
        <v>127</v>
      </c>
      <c r="G54" s="13">
        <v>44544</v>
      </c>
      <c r="H54" s="77" t="s">
        <v>2748</v>
      </c>
      <c r="I54" s="16">
        <v>44</v>
      </c>
      <c r="J54" s="16">
        <v>30</v>
      </c>
      <c r="K54" s="16">
        <v>18</v>
      </c>
      <c r="L54" s="16">
        <v>1</v>
      </c>
      <c r="M54" s="81">
        <v>5.94</v>
      </c>
      <c r="N54" s="96">
        <v>5.94</v>
      </c>
      <c r="O54" s="64">
        <v>2530</v>
      </c>
      <c r="P54" s="65">
        <f>Table2245789101123456789101112131415161718192021222324252627282930[[#This Row],[PEMBULATAN]]*O54</f>
        <v>15028.2</v>
      </c>
    </row>
    <row r="55" spans="1:16" ht="26.25" customHeight="1" x14ac:dyDescent="0.2">
      <c r="A55" s="14"/>
      <c r="B55" s="75"/>
      <c r="C55" s="73" t="s">
        <v>2868</v>
      </c>
      <c r="D55" s="78" t="s">
        <v>126</v>
      </c>
      <c r="E55" s="13">
        <v>44540</v>
      </c>
      <c r="F55" s="76" t="s">
        <v>127</v>
      </c>
      <c r="G55" s="13">
        <v>44544</v>
      </c>
      <c r="H55" s="77" t="s">
        <v>2748</v>
      </c>
      <c r="I55" s="16">
        <v>87</v>
      </c>
      <c r="J55" s="16">
        <v>42</v>
      </c>
      <c r="K55" s="16">
        <v>17</v>
      </c>
      <c r="L55" s="16">
        <v>4</v>
      </c>
      <c r="M55" s="81">
        <v>15.529500000000001</v>
      </c>
      <c r="N55" s="96">
        <v>15.529500000000001</v>
      </c>
      <c r="O55" s="64">
        <v>2530</v>
      </c>
      <c r="P55" s="65">
        <f>Table2245789101123456789101112131415161718192021222324252627282930[[#This Row],[PEMBULATAN]]*O55</f>
        <v>39289.635000000002</v>
      </c>
    </row>
    <row r="56" spans="1:16" ht="26.25" customHeight="1" x14ac:dyDescent="0.2">
      <c r="A56" s="14"/>
      <c r="B56" s="75"/>
      <c r="C56" s="73" t="s">
        <v>2869</v>
      </c>
      <c r="D56" s="78" t="s">
        <v>126</v>
      </c>
      <c r="E56" s="13">
        <v>44540</v>
      </c>
      <c r="F56" s="76" t="s">
        <v>127</v>
      </c>
      <c r="G56" s="13">
        <v>44544</v>
      </c>
      <c r="H56" s="77" t="s">
        <v>2748</v>
      </c>
      <c r="I56" s="16">
        <v>57</v>
      </c>
      <c r="J56" s="16">
        <v>33</v>
      </c>
      <c r="K56" s="16">
        <v>21</v>
      </c>
      <c r="L56" s="16">
        <v>1</v>
      </c>
      <c r="M56" s="81">
        <v>9.8752499999999994</v>
      </c>
      <c r="N56" s="96">
        <v>9.8752499999999994</v>
      </c>
      <c r="O56" s="64">
        <v>2530</v>
      </c>
      <c r="P56" s="65">
        <f>Table2245789101123456789101112131415161718192021222324252627282930[[#This Row],[PEMBULATAN]]*O56</f>
        <v>24984.3825</v>
      </c>
    </row>
    <row r="57" spans="1:16" ht="26.25" customHeight="1" x14ac:dyDescent="0.2">
      <c r="A57" s="14"/>
      <c r="B57" s="75"/>
      <c r="C57" s="73" t="s">
        <v>2870</v>
      </c>
      <c r="D57" s="78" t="s">
        <v>126</v>
      </c>
      <c r="E57" s="13">
        <v>44540</v>
      </c>
      <c r="F57" s="76" t="s">
        <v>127</v>
      </c>
      <c r="G57" s="13">
        <v>44544</v>
      </c>
      <c r="H57" s="77" t="s">
        <v>2748</v>
      </c>
      <c r="I57" s="16">
        <v>86</v>
      </c>
      <c r="J57" s="16">
        <v>66</v>
      </c>
      <c r="K57" s="16">
        <v>26</v>
      </c>
      <c r="L57" s="16">
        <v>11</v>
      </c>
      <c r="M57" s="81">
        <v>36.893999999999998</v>
      </c>
      <c r="N57" s="96">
        <v>36.893999999999998</v>
      </c>
      <c r="O57" s="64">
        <v>2530</v>
      </c>
      <c r="P57" s="65">
        <f>Table2245789101123456789101112131415161718192021222324252627282930[[#This Row],[PEMBULATAN]]*O57</f>
        <v>93341.819999999992</v>
      </c>
    </row>
    <row r="58" spans="1:16" ht="26.25" customHeight="1" x14ac:dyDescent="0.2">
      <c r="A58" s="14"/>
      <c r="B58" s="75"/>
      <c r="C58" s="73" t="s">
        <v>2871</v>
      </c>
      <c r="D58" s="78" t="s">
        <v>126</v>
      </c>
      <c r="E58" s="13">
        <v>44540</v>
      </c>
      <c r="F58" s="76" t="s">
        <v>127</v>
      </c>
      <c r="G58" s="13">
        <v>44544</v>
      </c>
      <c r="H58" s="77" t="s">
        <v>2748</v>
      </c>
      <c r="I58" s="16">
        <v>102</v>
      </c>
      <c r="J58" s="16">
        <v>58</v>
      </c>
      <c r="K58" s="16">
        <v>32</v>
      </c>
      <c r="L58" s="16">
        <v>28</v>
      </c>
      <c r="M58" s="81">
        <v>47.328000000000003</v>
      </c>
      <c r="N58" s="96">
        <v>48</v>
      </c>
      <c r="O58" s="64">
        <v>2530</v>
      </c>
      <c r="P58" s="65">
        <f>Table2245789101123456789101112131415161718192021222324252627282930[[#This Row],[PEMBULATAN]]*O58</f>
        <v>121440</v>
      </c>
    </row>
    <row r="59" spans="1:16" ht="26.25" customHeight="1" x14ac:dyDescent="0.2">
      <c r="A59" s="14"/>
      <c r="B59" s="75"/>
      <c r="C59" s="73" t="s">
        <v>2872</v>
      </c>
      <c r="D59" s="78" t="s">
        <v>126</v>
      </c>
      <c r="E59" s="13">
        <v>44540</v>
      </c>
      <c r="F59" s="76" t="s">
        <v>127</v>
      </c>
      <c r="G59" s="13">
        <v>44544</v>
      </c>
      <c r="H59" s="77" t="s">
        <v>2748</v>
      </c>
      <c r="I59" s="16">
        <v>67</v>
      </c>
      <c r="J59" s="16">
        <v>52</v>
      </c>
      <c r="K59" s="16">
        <v>17</v>
      </c>
      <c r="L59" s="16">
        <v>7</v>
      </c>
      <c r="M59" s="81">
        <v>14.807</v>
      </c>
      <c r="N59" s="96">
        <v>14.807</v>
      </c>
      <c r="O59" s="64">
        <v>2530</v>
      </c>
      <c r="P59" s="65">
        <f>Table2245789101123456789101112131415161718192021222324252627282930[[#This Row],[PEMBULATAN]]*O59</f>
        <v>37461.71</v>
      </c>
    </row>
    <row r="60" spans="1:16" ht="26.25" customHeight="1" x14ac:dyDescent="0.2">
      <c r="A60" s="14"/>
      <c r="B60" s="75"/>
      <c r="C60" s="73" t="s">
        <v>2873</v>
      </c>
      <c r="D60" s="78" t="s">
        <v>126</v>
      </c>
      <c r="E60" s="13">
        <v>44540</v>
      </c>
      <c r="F60" s="76" t="s">
        <v>127</v>
      </c>
      <c r="G60" s="13">
        <v>44544</v>
      </c>
      <c r="H60" s="77" t="s">
        <v>2748</v>
      </c>
      <c r="I60" s="16">
        <v>80</v>
      </c>
      <c r="J60" s="16">
        <v>53</v>
      </c>
      <c r="K60" s="16">
        <v>22</v>
      </c>
      <c r="L60" s="16">
        <v>7</v>
      </c>
      <c r="M60" s="81">
        <v>23.32</v>
      </c>
      <c r="N60" s="96">
        <v>24</v>
      </c>
      <c r="O60" s="64">
        <v>2530</v>
      </c>
      <c r="P60" s="65">
        <f>Table2245789101123456789101112131415161718192021222324252627282930[[#This Row],[PEMBULATAN]]*O60</f>
        <v>60720</v>
      </c>
    </row>
    <row r="61" spans="1:16" ht="26.25" customHeight="1" x14ac:dyDescent="0.2">
      <c r="A61" s="14"/>
      <c r="B61" s="75"/>
      <c r="C61" s="73" t="s">
        <v>2874</v>
      </c>
      <c r="D61" s="78" t="s">
        <v>126</v>
      </c>
      <c r="E61" s="13">
        <v>44540</v>
      </c>
      <c r="F61" s="76" t="s">
        <v>127</v>
      </c>
      <c r="G61" s="13">
        <v>44544</v>
      </c>
      <c r="H61" s="77" t="s">
        <v>2748</v>
      </c>
      <c r="I61" s="16">
        <v>51</v>
      </c>
      <c r="J61" s="16">
        <v>42</v>
      </c>
      <c r="K61" s="16">
        <v>27</v>
      </c>
      <c r="L61" s="16">
        <v>4</v>
      </c>
      <c r="M61" s="81">
        <v>14.458500000000001</v>
      </c>
      <c r="N61" s="96">
        <v>15</v>
      </c>
      <c r="O61" s="64">
        <v>2530</v>
      </c>
      <c r="P61" s="65">
        <f>Table2245789101123456789101112131415161718192021222324252627282930[[#This Row],[PEMBULATAN]]*O61</f>
        <v>37950</v>
      </c>
    </row>
    <row r="62" spans="1:16" ht="26.25" customHeight="1" x14ac:dyDescent="0.2">
      <c r="A62" s="14"/>
      <c r="B62" s="75"/>
      <c r="C62" s="73" t="s">
        <v>2875</v>
      </c>
      <c r="D62" s="78" t="s">
        <v>126</v>
      </c>
      <c r="E62" s="13">
        <v>44540</v>
      </c>
      <c r="F62" s="76" t="s">
        <v>127</v>
      </c>
      <c r="G62" s="13">
        <v>44544</v>
      </c>
      <c r="H62" s="77" t="s">
        <v>2748</v>
      </c>
      <c r="I62" s="16">
        <v>53</v>
      </c>
      <c r="J62" s="16">
        <v>32</v>
      </c>
      <c r="K62" s="16">
        <v>25</v>
      </c>
      <c r="L62" s="16">
        <v>4</v>
      </c>
      <c r="M62" s="81">
        <v>10.6</v>
      </c>
      <c r="N62" s="96">
        <v>10.6</v>
      </c>
      <c r="O62" s="64">
        <v>2530</v>
      </c>
      <c r="P62" s="65">
        <f>Table2245789101123456789101112131415161718192021222324252627282930[[#This Row],[PEMBULATAN]]*O62</f>
        <v>26818</v>
      </c>
    </row>
    <row r="63" spans="1:16" ht="26.25" customHeight="1" x14ac:dyDescent="0.2">
      <c r="A63" s="14"/>
      <c r="B63" s="75"/>
      <c r="C63" s="73" t="s">
        <v>2876</v>
      </c>
      <c r="D63" s="78" t="s">
        <v>126</v>
      </c>
      <c r="E63" s="13">
        <v>44540</v>
      </c>
      <c r="F63" s="76" t="s">
        <v>127</v>
      </c>
      <c r="G63" s="13">
        <v>44544</v>
      </c>
      <c r="H63" s="77" t="s">
        <v>2748</v>
      </c>
      <c r="I63" s="16">
        <v>100</v>
      </c>
      <c r="J63" s="16">
        <v>48</v>
      </c>
      <c r="K63" s="16">
        <v>23</v>
      </c>
      <c r="L63" s="16">
        <v>21</v>
      </c>
      <c r="M63" s="81">
        <v>27.6</v>
      </c>
      <c r="N63" s="96">
        <v>27.6</v>
      </c>
      <c r="O63" s="64">
        <v>2530</v>
      </c>
      <c r="P63" s="65">
        <f>Table2245789101123456789101112131415161718192021222324252627282930[[#This Row],[PEMBULATAN]]*O63</f>
        <v>69828</v>
      </c>
    </row>
    <row r="64" spans="1:16" ht="26.25" customHeight="1" x14ac:dyDescent="0.2">
      <c r="A64" s="14"/>
      <c r="B64" s="75"/>
      <c r="C64" s="73" t="s">
        <v>2877</v>
      </c>
      <c r="D64" s="78" t="s">
        <v>126</v>
      </c>
      <c r="E64" s="13">
        <v>44540</v>
      </c>
      <c r="F64" s="76" t="s">
        <v>127</v>
      </c>
      <c r="G64" s="13">
        <v>44544</v>
      </c>
      <c r="H64" s="77" t="s">
        <v>2748</v>
      </c>
      <c r="I64" s="16">
        <v>73</v>
      </c>
      <c r="J64" s="16">
        <v>63</v>
      </c>
      <c r="K64" s="16">
        <v>12</v>
      </c>
      <c r="L64" s="16">
        <v>10</v>
      </c>
      <c r="M64" s="81">
        <v>13.797000000000001</v>
      </c>
      <c r="N64" s="96">
        <v>13.797000000000001</v>
      </c>
      <c r="O64" s="64">
        <v>2530</v>
      </c>
      <c r="P64" s="65">
        <f>Table2245789101123456789101112131415161718192021222324252627282930[[#This Row],[PEMBULATAN]]*O64</f>
        <v>34906.410000000003</v>
      </c>
    </row>
    <row r="65" spans="1:16" ht="26.25" customHeight="1" x14ac:dyDescent="0.2">
      <c r="A65" s="14"/>
      <c r="B65" s="75"/>
      <c r="C65" s="73" t="s">
        <v>2878</v>
      </c>
      <c r="D65" s="78" t="s">
        <v>126</v>
      </c>
      <c r="E65" s="13">
        <v>44540</v>
      </c>
      <c r="F65" s="76" t="s">
        <v>127</v>
      </c>
      <c r="G65" s="13">
        <v>44544</v>
      </c>
      <c r="H65" s="77" t="s">
        <v>2748</v>
      </c>
      <c r="I65" s="16">
        <v>63</v>
      </c>
      <c r="J65" s="16">
        <v>52</v>
      </c>
      <c r="K65" s="16">
        <v>21</v>
      </c>
      <c r="L65" s="16">
        <v>12</v>
      </c>
      <c r="M65" s="81">
        <v>17.199000000000002</v>
      </c>
      <c r="N65" s="96">
        <v>17.199000000000002</v>
      </c>
      <c r="O65" s="64">
        <v>2530</v>
      </c>
      <c r="P65" s="65">
        <f>Table2245789101123456789101112131415161718192021222324252627282930[[#This Row],[PEMBULATAN]]*O65</f>
        <v>43513.47</v>
      </c>
    </row>
    <row r="66" spans="1:16" ht="26.25" customHeight="1" x14ac:dyDescent="0.2">
      <c r="A66" s="14"/>
      <c r="B66" s="75"/>
      <c r="C66" s="73" t="s">
        <v>2879</v>
      </c>
      <c r="D66" s="78" t="s">
        <v>126</v>
      </c>
      <c r="E66" s="13">
        <v>44540</v>
      </c>
      <c r="F66" s="76" t="s">
        <v>127</v>
      </c>
      <c r="G66" s="13">
        <v>44544</v>
      </c>
      <c r="H66" s="77" t="s">
        <v>2748</v>
      </c>
      <c r="I66" s="16">
        <v>100</v>
      </c>
      <c r="J66" s="16">
        <v>52</v>
      </c>
      <c r="K66" s="16">
        <v>32</v>
      </c>
      <c r="L66" s="16">
        <v>27</v>
      </c>
      <c r="M66" s="81">
        <v>41.6</v>
      </c>
      <c r="N66" s="96">
        <v>41.6</v>
      </c>
      <c r="O66" s="64">
        <v>2530</v>
      </c>
      <c r="P66" s="65">
        <f>Table2245789101123456789101112131415161718192021222324252627282930[[#This Row],[PEMBULATAN]]*O66</f>
        <v>105248</v>
      </c>
    </row>
    <row r="67" spans="1:16" ht="26.25" customHeight="1" x14ac:dyDescent="0.2">
      <c r="A67" s="14"/>
      <c r="B67" s="75"/>
      <c r="C67" s="73" t="s">
        <v>2880</v>
      </c>
      <c r="D67" s="78" t="s">
        <v>126</v>
      </c>
      <c r="E67" s="13">
        <v>44540</v>
      </c>
      <c r="F67" s="76" t="s">
        <v>127</v>
      </c>
      <c r="G67" s="13">
        <v>44544</v>
      </c>
      <c r="H67" s="77" t="s">
        <v>2748</v>
      </c>
      <c r="I67" s="16">
        <v>90</v>
      </c>
      <c r="J67" s="16">
        <v>52</v>
      </c>
      <c r="K67" s="16">
        <v>22</v>
      </c>
      <c r="L67" s="16">
        <v>18</v>
      </c>
      <c r="M67" s="81">
        <v>25.74</v>
      </c>
      <c r="N67" s="96">
        <v>25.74</v>
      </c>
      <c r="O67" s="64">
        <v>2530</v>
      </c>
      <c r="P67" s="65">
        <f>Table2245789101123456789101112131415161718192021222324252627282930[[#This Row],[PEMBULATAN]]*O67</f>
        <v>65122.2</v>
      </c>
    </row>
    <row r="68" spans="1:16" ht="26.25" customHeight="1" x14ac:dyDescent="0.2">
      <c r="A68" s="14"/>
      <c r="B68" s="75"/>
      <c r="C68" s="73" t="s">
        <v>2881</v>
      </c>
      <c r="D68" s="78" t="s">
        <v>126</v>
      </c>
      <c r="E68" s="13">
        <v>44540</v>
      </c>
      <c r="F68" s="76" t="s">
        <v>127</v>
      </c>
      <c r="G68" s="13">
        <v>44544</v>
      </c>
      <c r="H68" s="77" t="s">
        <v>2748</v>
      </c>
      <c r="I68" s="16">
        <v>92</v>
      </c>
      <c r="J68" s="16">
        <v>44</v>
      </c>
      <c r="K68" s="16">
        <v>22</v>
      </c>
      <c r="L68" s="16">
        <v>6</v>
      </c>
      <c r="M68" s="81">
        <v>22.263999999999999</v>
      </c>
      <c r="N68" s="96">
        <v>22.263999999999999</v>
      </c>
      <c r="O68" s="64">
        <v>2530</v>
      </c>
      <c r="P68" s="65">
        <f>Table2245789101123456789101112131415161718192021222324252627282930[[#This Row],[PEMBULATAN]]*O68</f>
        <v>56327.92</v>
      </c>
    </row>
    <row r="69" spans="1:16" ht="26.25" customHeight="1" x14ac:dyDescent="0.2">
      <c r="A69" s="14"/>
      <c r="B69" s="75"/>
      <c r="C69" s="73" t="s">
        <v>2882</v>
      </c>
      <c r="D69" s="78" t="s">
        <v>126</v>
      </c>
      <c r="E69" s="13">
        <v>44540</v>
      </c>
      <c r="F69" s="76" t="s">
        <v>127</v>
      </c>
      <c r="G69" s="13">
        <v>44544</v>
      </c>
      <c r="H69" s="77" t="s">
        <v>2748</v>
      </c>
      <c r="I69" s="16">
        <v>43</v>
      </c>
      <c r="J69" s="16">
        <v>45</v>
      </c>
      <c r="K69" s="16">
        <v>22</v>
      </c>
      <c r="L69" s="16">
        <v>6</v>
      </c>
      <c r="M69" s="81">
        <v>10.6425</v>
      </c>
      <c r="N69" s="96">
        <v>10.6425</v>
      </c>
      <c r="O69" s="64">
        <v>2530</v>
      </c>
      <c r="P69" s="65">
        <f>Table2245789101123456789101112131415161718192021222324252627282930[[#This Row],[PEMBULATAN]]*O69</f>
        <v>26925.525000000001</v>
      </c>
    </row>
    <row r="70" spans="1:16" ht="26.25" customHeight="1" x14ac:dyDescent="0.2">
      <c r="A70" s="14"/>
      <c r="B70" s="75"/>
      <c r="C70" s="73" t="s">
        <v>2883</v>
      </c>
      <c r="D70" s="78" t="s">
        <v>126</v>
      </c>
      <c r="E70" s="13">
        <v>44540</v>
      </c>
      <c r="F70" s="76" t="s">
        <v>127</v>
      </c>
      <c r="G70" s="13">
        <v>44544</v>
      </c>
      <c r="H70" s="77" t="s">
        <v>2748</v>
      </c>
      <c r="I70" s="16">
        <v>83</v>
      </c>
      <c r="J70" s="16">
        <v>32</v>
      </c>
      <c r="K70" s="16">
        <v>22</v>
      </c>
      <c r="L70" s="16">
        <v>17</v>
      </c>
      <c r="M70" s="81">
        <v>14.608000000000001</v>
      </c>
      <c r="N70" s="96">
        <v>17</v>
      </c>
      <c r="O70" s="64">
        <v>2530</v>
      </c>
      <c r="P70" s="65">
        <f>Table2245789101123456789101112131415161718192021222324252627282930[[#This Row],[PEMBULATAN]]*O70</f>
        <v>43010</v>
      </c>
    </row>
    <row r="71" spans="1:16" ht="26.25" customHeight="1" x14ac:dyDescent="0.2">
      <c r="A71" s="14"/>
      <c r="B71" s="75"/>
      <c r="C71" s="73" t="s">
        <v>2884</v>
      </c>
      <c r="D71" s="78" t="s">
        <v>126</v>
      </c>
      <c r="E71" s="13">
        <v>44540</v>
      </c>
      <c r="F71" s="76" t="s">
        <v>127</v>
      </c>
      <c r="G71" s="13">
        <v>44544</v>
      </c>
      <c r="H71" s="77" t="s">
        <v>2748</v>
      </c>
      <c r="I71" s="16">
        <v>60</v>
      </c>
      <c r="J71" s="16">
        <v>45</v>
      </c>
      <c r="K71" s="16">
        <v>12</v>
      </c>
      <c r="L71" s="16">
        <v>4</v>
      </c>
      <c r="M71" s="81">
        <v>8.1</v>
      </c>
      <c r="N71" s="96">
        <v>8.1</v>
      </c>
      <c r="O71" s="64">
        <v>2530</v>
      </c>
      <c r="P71" s="65">
        <f>Table2245789101123456789101112131415161718192021222324252627282930[[#This Row],[PEMBULATAN]]*O71</f>
        <v>20493</v>
      </c>
    </row>
    <row r="72" spans="1:16" ht="26.25" customHeight="1" x14ac:dyDescent="0.2">
      <c r="A72" s="14"/>
      <c r="B72" s="75"/>
      <c r="C72" s="73" t="s">
        <v>2885</v>
      </c>
      <c r="D72" s="78" t="s">
        <v>126</v>
      </c>
      <c r="E72" s="13">
        <v>44540</v>
      </c>
      <c r="F72" s="76" t="s">
        <v>127</v>
      </c>
      <c r="G72" s="13">
        <v>44544</v>
      </c>
      <c r="H72" s="77" t="s">
        <v>2748</v>
      </c>
      <c r="I72" s="16">
        <v>100</v>
      </c>
      <c r="J72" s="16">
        <v>58</v>
      </c>
      <c r="K72" s="16">
        <v>32</v>
      </c>
      <c r="L72" s="16">
        <v>25</v>
      </c>
      <c r="M72" s="81">
        <v>46.4</v>
      </c>
      <c r="N72" s="96">
        <v>47</v>
      </c>
      <c r="O72" s="64">
        <v>2530</v>
      </c>
      <c r="P72" s="65">
        <f>Table2245789101123456789101112131415161718192021222324252627282930[[#This Row],[PEMBULATAN]]*O72</f>
        <v>118910</v>
      </c>
    </row>
    <row r="73" spans="1:16" ht="26.25" customHeight="1" x14ac:dyDescent="0.2">
      <c r="A73" s="14"/>
      <c r="B73" s="75"/>
      <c r="C73" s="73" t="s">
        <v>2886</v>
      </c>
      <c r="D73" s="78" t="s">
        <v>126</v>
      </c>
      <c r="E73" s="13">
        <v>44540</v>
      </c>
      <c r="F73" s="76" t="s">
        <v>127</v>
      </c>
      <c r="G73" s="13">
        <v>44544</v>
      </c>
      <c r="H73" s="77" t="s">
        <v>2748</v>
      </c>
      <c r="I73" s="16">
        <v>96</v>
      </c>
      <c r="J73" s="16">
        <v>63</v>
      </c>
      <c r="K73" s="16">
        <v>32</v>
      </c>
      <c r="L73" s="16">
        <v>23</v>
      </c>
      <c r="M73" s="81">
        <v>48.384</v>
      </c>
      <c r="N73" s="96">
        <v>49</v>
      </c>
      <c r="O73" s="64">
        <v>2530</v>
      </c>
      <c r="P73" s="65">
        <f>Table2245789101123456789101112131415161718192021222324252627282930[[#This Row],[PEMBULATAN]]*O73</f>
        <v>123970</v>
      </c>
    </row>
    <row r="74" spans="1:16" ht="26.25" customHeight="1" x14ac:dyDescent="0.2">
      <c r="A74" s="14"/>
      <c r="B74" s="75"/>
      <c r="C74" s="73" t="s">
        <v>2887</v>
      </c>
      <c r="D74" s="78" t="s">
        <v>126</v>
      </c>
      <c r="E74" s="13">
        <v>44540</v>
      </c>
      <c r="F74" s="76" t="s">
        <v>127</v>
      </c>
      <c r="G74" s="13">
        <v>44544</v>
      </c>
      <c r="H74" s="77" t="s">
        <v>2748</v>
      </c>
      <c r="I74" s="16">
        <v>95</v>
      </c>
      <c r="J74" s="16">
        <v>56</v>
      </c>
      <c r="K74" s="16">
        <v>32</v>
      </c>
      <c r="L74" s="16">
        <v>28</v>
      </c>
      <c r="M74" s="81">
        <v>42.56</v>
      </c>
      <c r="N74" s="96">
        <v>42.56</v>
      </c>
      <c r="O74" s="64">
        <v>2530</v>
      </c>
      <c r="P74" s="65">
        <f>Table2245789101123456789101112131415161718192021222324252627282930[[#This Row],[PEMBULATAN]]*O74</f>
        <v>107676.8</v>
      </c>
    </row>
    <row r="75" spans="1:16" ht="26.25" customHeight="1" x14ac:dyDescent="0.2">
      <c r="A75" s="14"/>
      <c r="B75" s="75"/>
      <c r="C75" s="73" t="s">
        <v>2888</v>
      </c>
      <c r="D75" s="78" t="s">
        <v>126</v>
      </c>
      <c r="E75" s="13">
        <v>44540</v>
      </c>
      <c r="F75" s="76" t="s">
        <v>127</v>
      </c>
      <c r="G75" s="13">
        <v>44544</v>
      </c>
      <c r="H75" s="77" t="s">
        <v>2748</v>
      </c>
      <c r="I75" s="16">
        <v>110</v>
      </c>
      <c r="J75" s="16">
        <v>53</v>
      </c>
      <c r="K75" s="16">
        <v>53</v>
      </c>
      <c r="L75" s="16">
        <v>20</v>
      </c>
      <c r="M75" s="81">
        <v>77.247500000000002</v>
      </c>
      <c r="N75" s="96">
        <v>77.247500000000002</v>
      </c>
      <c r="O75" s="64">
        <v>2530</v>
      </c>
      <c r="P75" s="65">
        <f>Table2245789101123456789101112131415161718192021222324252627282930[[#This Row],[PEMBULATAN]]*O75</f>
        <v>195436.17500000002</v>
      </c>
    </row>
    <row r="76" spans="1:16" ht="26.25" customHeight="1" x14ac:dyDescent="0.2">
      <c r="A76" s="14"/>
      <c r="B76" s="75"/>
      <c r="C76" s="73" t="s">
        <v>2889</v>
      </c>
      <c r="D76" s="78" t="s">
        <v>126</v>
      </c>
      <c r="E76" s="13">
        <v>44540</v>
      </c>
      <c r="F76" s="76" t="s">
        <v>127</v>
      </c>
      <c r="G76" s="13">
        <v>44544</v>
      </c>
      <c r="H76" s="77" t="s">
        <v>2748</v>
      </c>
      <c r="I76" s="16">
        <v>93</v>
      </c>
      <c r="J76" s="16">
        <v>52</v>
      </c>
      <c r="K76" s="16">
        <v>23</v>
      </c>
      <c r="L76" s="16">
        <v>8</v>
      </c>
      <c r="M76" s="81">
        <v>27.806999999999999</v>
      </c>
      <c r="N76" s="96">
        <v>27.806999999999999</v>
      </c>
      <c r="O76" s="64">
        <v>2530</v>
      </c>
      <c r="P76" s="65">
        <f>Table2245789101123456789101112131415161718192021222324252627282930[[#This Row],[PEMBULATAN]]*O76</f>
        <v>70351.709999999992</v>
      </c>
    </row>
    <row r="77" spans="1:16" ht="26.25" customHeight="1" x14ac:dyDescent="0.2">
      <c r="A77" s="14"/>
      <c r="B77" s="75"/>
      <c r="C77" s="73" t="s">
        <v>2890</v>
      </c>
      <c r="D77" s="78" t="s">
        <v>126</v>
      </c>
      <c r="E77" s="13">
        <v>44540</v>
      </c>
      <c r="F77" s="76" t="s">
        <v>127</v>
      </c>
      <c r="G77" s="13">
        <v>44544</v>
      </c>
      <c r="H77" s="77" t="s">
        <v>2748</v>
      </c>
      <c r="I77" s="16">
        <v>15</v>
      </c>
      <c r="J77" s="16">
        <v>10</v>
      </c>
      <c r="K77" s="16">
        <v>8</v>
      </c>
      <c r="L77" s="16">
        <v>1</v>
      </c>
      <c r="M77" s="81">
        <v>0.3</v>
      </c>
      <c r="N77" s="96">
        <v>2</v>
      </c>
      <c r="O77" s="64">
        <v>2530</v>
      </c>
      <c r="P77" s="65">
        <f>Table2245789101123456789101112131415161718192021222324252627282930[[#This Row],[PEMBULATAN]]*O77</f>
        <v>5060</v>
      </c>
    </row>
    <row r="78" spans="1:16" ht="26.25" customHeight="1" x14ac:dyDescent="0.2">
      <c r="A78" s="14"/>
      <c r="B78" s="75"/>
      <c r="C78" s="73" t="s">
        <v>2891</v>
      </c>
      <c r="D78" s="78" t="s">
        <v>126</v>
      </c>
      <c r="E78" s="13">
        <v>44540</v>
      </c>
      <c r="F78" s="76" t="s">
        <v>127</v>
      </c>
      <c r="G78" s="13">
        <v>44544</v>
      </c>
      <c r="H78" s="77" t="s">
        <v>2748</v>
      </c>
      <c r="I78" s="16">
        <v>82</v>
      </c>
      <c r="J78" s="16">
        <v>51</v>
      </c>
      <c r="K78" s="16">
        <v>22</v>
      </c>
      <c r="L78" s="16">
        <v>15</v>
      </c>
      <c r="M78" s="81">
        <v>23.001000000000001</v>
      </c>
      <c r="N78" s="96">
        <v>23.001000000000001</v>
      </c>
      <c r="O78" s="64">
        <v>2530</v>
      </c>
      <c r="P78" s="65">
        <f>Table2245789101123456789101112131415161718192021222324252627282930[[#This Row],[PEMBULATAN]]*O78</f>
        <v>58192.530000000006</v>
      </c>
    </row>
    <row r="79" spans="1:16" ht="26.25" customHeight="1" x14ac:dyDescent="0.2">
      <c r="A79" s="14"/>
      <c r="B79" s="75"/>
      <c r="C79" s="73" t="s">
        <v>2892</v>
      </c>
      <c r="D79" s="78" t="s">
        <v>126</v>
      </c>
      <c r="E79" s="13">
        <v>44540</v>
      </c>
      <c r="F79" s="76" t="s">
        <v>127</v>
      </c>
      <c r="G79" s="13">
        <v>44544</v>
      </c>
      <c r="H79" s="77" t="s">
        <v>2748</v>
      </c>
      <c r="I79" s="16">
        <v>88</v>
      </c>
      <c r="J79" s="16">
        <v>16</v>
      </c>
      <c r="K79" s="16">
        <v>12</v>
      </c>
      <c r="L79" s="16">
        <v>2</v>
      </c>
      <c r="M79" s="81">
        <v>4.2240000000000002</v>
      </c>
      <c r="N79" s="96">
        <v>4.2240000000000002</v>
      </c>
      <c r="O79" s="64">
        <v>2530</v>
      </c>
      <c r="P79" s="65">
        <f>Table2245789101123456789101112131415161718192021222324252627282930[[#This Row],[PEMBULATAN]]*O79</f>
        <v>10686.720000000001</v>
      </c>
    </row>
    <row r="80" spans="1:16" ht="26.25" customHeight="1" x14ac:dyDescent="0.2">
      <c r="A80" s="14"/>
      <c r="B80" s="75"/>
      <c r="C80" s="73" t="s">
        <v>2893</v>
      </c>
      <c r="D80" s="78" t="s">
        <v>126</v>
      </c>
      <c r="E80" s="13">
        <v>44540</v>
      </c>
      <c r="F80" s="76" t="s">
        <v>127</v>
      </c>
      <c r="G80" s="13">
        <v>44544</v>
      </c>
      <c r="H80" s="77" t="s">
        <v>2748</v>
      </c>
      <c r="I80" s="16">
        <v>43</v>
      </c>
      <c r="J80" s="16">
        <v>42</v>
      </c>
      <c r="K80" s="16">
        <v>12</v>
      </c>
      <c r="L80" s="16">
        <v>3</v>
      </c>
      <c r="M80" s="81">
        <v>5.4180000000000001</v>
      </c>
      <c r="N80" s="96">
        <v>6</v>
      </c>
      <c r="O80" s="64">
        <v>2530</v>
      </c>
      <c r="P80" s="65">
        <f>Table2245789101123456789101112131415161718192021222324252627282930[[#This Row],[PEMBULATAN]]*O80</f>
        <v>15180</v>
      </c>
    </row>
    <row r="81" spans="1:16" ht="26.25" customHeight="1" x14ac:dyDescent="0.2">
      <c r="A81" s="14"/>
      <c r="B81" s="75"/>
      <c r="C81" s="73" t="s">
        <v>2894</v>
      </c>
      <c r="D81" s="78" t="s">
        <v>126</v>
      </c>
      <c r="E81" s="13">
        <v>44540</v>
      </c>
      <c r="F81" s="76" t="s">
        <v>127</v>
      </c>
      <c r="G81" s="13">
        <v>44544</v>
      </c>
      <c r="H81" s="77" t="s">
        <v>2748</v>
      </c>
      <c r="I81" s="16">
        <v>93</v>
      </c>
      <c r="J81" s="16">
        <v>53</v>
      </c>
      <c r="K81" s="16">
        <v>35</v>
      </c>
      <c r="L81" s="16">
        <v>20</v>
      </c>
      <c r="M81" s="81">
        <v>43.128749999999997</v>
      </c>
      <c r="N81" s="96">
        <v>43.128749999999997</v>
      </c>
      <c r="O81" s="64">
        <v>2530</v>
      </c>
      <c r="P81" s="65">
        <f>Table2245789101123456789101112131415161718192021222324252627282930[[#This Row],[PEMBULATAN]]*O81</f>
        <v>109115.73749999999</v>
      </c>
    </row>
    <row r="82" spans="1:16" ht="26.25" customHeight="1" x14ac:dyDescent="0.2">
      <c r="A82" s="14"/>
      <c r="B82" s="75"/>
      <c r="C82" s="73" t="s">
        <v>2895</v>
      </c>
      <c r="D82" s="78" t="s">
        <v>126</v>
      </c>
      <c r="E82" s="13">
        <v>44540</v>
      </c>
      <c r="F82" s="76" t="s">
        <v>127</v>
      </c>
      <c r="G82" s="13">
        <v>44544</v>
      </c>
      <c r="H82" s="77" t="s">
        <v>2748</v>
      </c>
      <c r="I82" s="16">
        <v>95</v>
      </c>
      <c r="J82" s="16">
        <v>65</v>
      </c>
      <c r="K82" s="16">
        <v>32</v>
      </c>
      <c r="L82" s="16">
        <v>28</v>
      </c>
      <c r="M82" s="81">
        <v>49.4</v>
      </c>
      <c r="N82" s="96">
        <v>50</v>
      </c>
      <c r="O82" s="64">
        <v>2530</v>
      </c>
      <c r="P82" s="65">
        <f>Table2245789101123456789101112131415161718192021222324252627282930[[#This Row],[PEMBULATAN]]*O82</f>
        <v>126500</v>
      </c>
    </row>
    <row r="83" spans="1:16" ht="26.25" customHeight="1" x14ac:dyDescent="0.2">
      <c r="A83" s="14"/>
      <c r="B83" s="75"/>
      <c r="C83" s="73" t="s">
        <v>2896</v>
      </c>
      <c r="D83" s="78" t="s">
        <v>126</v>
      </c>
      <c r="E83" s="13">
        <v>44540</v>
      </c>
      <c r="F83" s="76" t="s">
        <v>127</v>
      </c>
      <c r="G83" s="13">
        <v>44544</v>
      </c>
      <c r="H83" s="77" t="s">
        <v>2748</v>
      </c>
      <c r="I83" s="16">
        <v>105</v>
      </c>
      <c r="J83" s="16">
        <v>55</v>
      </c>
      <c r="K83" s="16">
        <v>32</v>
      </c>
      <c r="L83" s="16">
        <v>12</v>
      </c>
      <c r="M83" s="81">
        <v>46.2</v>
      </c>
      <c r="N83" s="96">
        <v>46.2</v>
      </c>
      <c r="O83" s="64">
        <v>2530</v>
      </c>
      <c r="P83" s="65">
        <f>Table2245789101123456789101112131415161718192021222324252627282930[[#This Row],[PEMBULATAN]]*O83</f>
        <v>116886</v>
      </c>
    </row>
    <row r="84" spans="1:16" ht="26.25" customHeight="1" x14ac:dyDescent="0.2">
      <c r="A84" s="14"/>
      <c r="B84" s="75"/>
      <c r="C84" s="73" t="s">
        <v>2897</v>
      </c>
      <c r="D84" s="78" t="s">
        <v>126</v>
      </c>
      <c r="E84" s="13">
        <v>44540</v>
      </c>
      <c r="F84" s="76" t="s">
        <v>127</v>
      </c>
      <c r="G84" s="13">
        <v>44544</v>
      </c>
      <c r="H84" s="77" t="s">
        <v>2748</v>
      </c>
      <c r="I84" s="16">
        <v>92</v>
      </c>
      <c r="J84" s="16">
        <v>50</v>
      </c>
      <c r="K84" s="16">
        <v>35</v>
      </c>
      <c r="L84" s="16">
        <v>17</v>
      </c>
      <c r="M84" s="81">
        <v>40.25</v>
      </c>
      <c r="N84" s="96">
        <v>40.25</v>
      </c>
      <c r="O84" s="64">
        <v>2530</v>
      </c>
      <c r="P84" s="65">
        <f>Table2245789101123456789101112131415161718192021222324252627282930[[#This Row],[PEMBULATAN]]*O84</f>
        <v>101832.5</v>
      </c>
    </row>
    <row r="85" spans="1:16" ht="26.25" customHeight="1" x14ac:dyDescent="0.2">
      <c r="A85" s="14"/>
      <c r="B85" s="75"/>
      <c r="C85" s="73" t="s">
        <v>2898</v>
      </c>
      <c r="D85" s="78" t="s">
        <v>126</v>
      </c>
      <c r="E85" s="13">
        <v>44540</v>
      </c>
      <c r="F85" s="76" t="s">
        <v>127</v>
      </c>
      <c r="G85" s="13">
        <v>44544</v>
      </c>
      <c r="H85" s="77" t="s">
        <v>2748</v>
      </c>
      <c r="I85" s="16">
        <v>37</v>
      </c>
      <c r="J85" s="16">
        <v>32</v>
      </c>
      <c r="K85" s="16">
        <v>24</v>
      </c>
      <c r="L85" s="16">
        <v>5</v>
      </c>
      <c r="M85" s="81">
        <v>7.1040000000000001</v>
      </c>
      <c r="N85" s="96">
        <v>7.1040000000000001</v>
      </c>
      <c r="O85" s="64">
        <v>2530</v>
      </c>
      <c r="P85" s="65">
        <f>Table2245789101123456789101112131415161718192021222324252627282930[[#This Row],[PEMBULATAN]]*O85</f>
        <v>17973.12</v>
      </c>
    </row>
    <row r="86" spans="1:16" ht="26.25" customHeight="1" x14ac:dyDescent="0.2">
      <c r="A86" s="14"/>
      <c r="B86" s="75"/>
      <c r="C86" s="73" t="s">
        <v>2899</v>
      </c>
      <c r="D86" s="78" t="s">
        <v>126</v>
      </c>
      <c r="E86" s="13">
        <v>44540</v>
      </c>
      <c r="F86" s="76" t="s">
        <v>127</v>
      </c>
      <c r="G86" s="13">
        <v>44544</v>
      </c>
      <c r="H86" s="77" t="s">
        <v>2748</v>
      </c>
      <c r="I86" s="16">
        <v>102</v>
      </c>
      <c r="J86" s="16">
        <v>52</v>
      </c>
      <c r="K86" s="16">
        <v>24</v>
      </c>
      <c r="L86" s="16">
        <v>36</v>
      </c>
      <c r="M86" s="81">
        <v>31.824000000000002</v>
      </c>
      <c r="N86" s="96">
        <v>36</v>
      </c>
      <c r="O86" s="64">
        <v>2530</v>
      </c>
      <c r="P86" s="65">
        <f>Table2245789101123456789101112131415161718192021222324252627282930[[#This Row],[PEMBULATAN]]*O86</f>
        <v>91080</v>
      </c>
    </row>
    <row r="87" spans="1:16" ht="26.25" customHeight="1" x14ac:dyDescent="0.2">
      <c r="A87" s="14"/>
      <c r="B87" s="75"/>
      <c r="C87" s="73" t="s">
        <v>2900</v>
      </c>
      <c r="D87" s="78" t="s">
        <v>126</v>
      </c>
      <c r="E87" s="13">
        <v>44540</v>
      </c>
      <c r="F87" s="76" t="s">
        <v>127</v>
      </c>
      <c r="G87" s="13">
        <v>44544</v>
      </c>
      <c r="H87" s="77" t="s">
        <v>2748</v>
      </c>
      <c r="I87" s="16">
        <v>91</v>
      </c>
      <c r="J87" s="16">
        <v>45</v>
      </c>
      <c r="K87" s="16">
        <v>32</v>
      </c>
      <c r="L87" s="16">
        <v>16</v>
      </c>
      <c r="M87" s="81">
        <v>32.76</v>
      </c>
      <c r="N87" s="96">
        <v>32.76</v>
      </c>
      <c r="O87" s="64">
        <v>2530</v>
      </c>
      <c r="P87" s="65">
        <f>Table2245789101123456789101112131415161718192021222324252627282930[[#This Row],[PEMBULATAN]]*O87</f>
        <v>82882.799999999988</v>
      </c>
    </row>
    <row r="88" spans="1:16" ht="26.25" customHeight="1" x14ac:dyDescent="0.2">
      <c r="A88" s="14"/>
      <c r="B88" s="75"/>
      <c r="C88" s="73" t="s">
        <v>2901</v>
      </c>
      <c r="D88" s="78" t="s">
        <v>126</v>
      </c>
      <c r="E88" s="13">
        <v>44540</v>
      </c>
      <c r="F88" s="76" t="s">
        <v>127</v>
      </c>
      <c r="G88" s="13">
        <v>44544</v>
      </c>
      <c r="H88" s="77" t="s">
        <v>2748</v>
      </c>
      <c r="I88" s="16">
        <v>90</v>
      </c>
      <c r="J88" s="16">
        <v>41</v>
      </c>
      <c r="K88" s="16">
        <v>22</v>
      </c>
      <c r="L88" s="16">
        <v>7</v>
      </c>
      <c r="M88" s="81">
        <v>20.295000000000002</v>
      </c>
      <c r="N88" s="96">
        <v>21</v>
      </c>
      <c r="O88" s="64">
        <v>2530</v>
      </c>
      <c r="P88" s="65">
        <f>Table2245789101123456789101112131415161718192021222324252627282930[[#This Row],[PEMBULATAN]]*O88</f>
        <v>53130</v>
      </c>
    </row>
    <row r="89" spans="1:16" ht="26.25" customHeight="1" x14ac:dyDescent="0.2">
      <c r="A89" s="14"/>
      <c r="B89" s="75"/>
      <c r="C89" s="73" t="s">
        <v>2902</v>
      </c>
      <c r="D89" s="78" t="s">
        <v>126</v>
      </c>
      <c r="E89" s="13">
        <v>44540</v>
      </c>
      <c r="F89" s="76" t="s">
        <v>127</v>
      </c>
      <c r="G89" s="13">
        <v>44544</v>
      </c>
      <c r="H89" s="77" t="s">
        <v>2748</v>
      </c>
      <c r="I89" s="16">
        <v>60</v>
      </c>
      <c r="J89" s="16">
        <v>34</v>
      </c>
      <c r="K89" s="16">
        <v>25</v>
      </c>
      <c r="L89" s="16">
        <v>6</v>
      </c>
      <c r="M89" s="81">
        <v>12.75</v>
      </c>
      <c r="N89" s="96">
        <v>12.75</v>
      </c>
      <c r="O89" s="64">
        <v>2530</v>
      </c>
      <c r="P89" s="65">
        <f>Table2245789101123456789101112131415161718192021222324252627282930[[#This Row],[PEMBULATAN]]*O89</f>
        <v>32257.5</v>
      </c>
    </row>
    <row r="90" spans="1:16" ht="26.25" customHeight="1" x14ac:dyDescent="0.2">
      <c r="A90" s="14"/>
      <c r="B90" s="75"/>
      <c r="C90" s="73" t="s">
        <v>2903</v>
      </c>
      <c r="D90" s="78" t="s">
        <v>126</v>
      </c>
      <c r="E90" s="13">
        <v>44540</v>
      </c>
      <c r="F90" s="76" t="s">
        <v>127</v>
      </c>
      <c r="G90" s="13">
        <v>44544</v>
      </c>
      <c r="H90" s="77" t="s">
        <v>2748</v>
      </c>
      <c r="I90" s="16">
        <v>52</v>
      </c>
      <c r="J90" s="16">
        <v>51</v>
      </c>
      <c r="K90" s="16">
        <v>12</v>
      </c>
      <c r="L90" s="16">
        <v>5</v>
      </c>
      <c r="M90" s="81">
        <v>7.9560000000000004</v>
      </c>
      <c r="N90" s="96">
        <v>7.9560000000000004</v>
      </c>
      <c r="O90" s="64">
        <v>2530</v>
      </c>
      <c r="P90" s="65">
        <f>Table2245789101123456789101112131415161718192021222324252627282930[[#This Row],[PEMBULATAN]]*O90</f>
        <v>20128.68</v>
      </c>
    </row>
    <row r="91" spans="1:16" ht="26.25" customHeight="1" x14ac:dyDescent="0.2">
      <c r="A91" s="14"/>
      <c r="B91" s="75"/>
      <c r="C91" s="73" t="s">
        <v>2904</v>
      </c>
      <c r="D91" s="78" t="s">
        <v>126</v>
      </c>
      <c r="E91" s="13">
        <v>44540</v>
      </c>
      <c r="F91" s="76" t="s">
        <v>127</v>
      </c>
      <c r="G91" s="13">
        <v>44544</v>
      </c>
      <c r="H91" s="77" t="s">
        <v>2748</v>
      </c>
      <c r="I91" s="16">
        <v>62</v>
      </c>
      <c r="J91" s="16">
        <v>32</v>
      </c>
      <c r="K91" s="16">
        <v>12</v>
      </c>
      <c r="L91" s="16">
        <v>7</v>
      </c>
      <c r="M91" s="81">
        <v>5.952</v>
      </c>
      <c r="N91" s="96">
        <v>7</v>
      </c>
      <c r="O91" s="64">
        <v>2530</v>
      </c>
      <c r="P91" s="65">
        <f>Table2245789101123456789101112131415161718192021222324252627282930[[#This Row],[PEMBULATAN]]*O91</f>
        <v>17710</v>
      </c>
    </row>
    <row r="92" spans="1:16" ht="26.25" customHeight="1" x14ac:dyDescent="0.2">
      <c r="A92" s="14"/>
      <c r="B92" s="75"/>
      <c r="C92" s="73" t="s">
        <v>2905</v>
      </c>
      <c r="D92" s="78" t="s">
        <v>126</v>
      </c>
      <c r="E92" s="13">
        <v>44540</v>
      </c>
      <c r="F92" s="76" t="s">
        <v>127</v>
      </c>
      <c r="G92" s="13">
        <v>44544</v>
      </c>
      <c r="H92" s="77" t="s">
        <v>2748</v>
      </c>
      <c r="I92" s="16">
        <v>61</v>
      </c>
      <c r="J92" s="16">
        <v>42</v>
      </c>
      <c r="K92" s="16">
        <v>12</v>
      </c>
      <c r="L92" s="16">
        <v>6</v>
      </c>
      <c r="M92" s="81">
        <v>7.6859999999999999</v>
      </c>
      <c r="N92" s="96">
        <v>7.6859999999999999</v>
      </c>
      <c r="O92" s="64">
        <v>2530</v>
      </c>
      <c r="P92" s="65">
        <f>Table2245789101123456789101112131415161718192021222324252627282930[[#This Row],[PEMBULATAN]]*O92</f>
        <v>19445.579999999998</v>
      </c>
    </row>
    <row r="93" spans="1:16" ht="26.25" customHeight="1" x14ac:dyDescent="0.2">
      <c r="A93" s="14"/>
      <c r="B93" s="75"/>
      <c r="C93" s="73" t="s">
        <v>2906</v>
      </c>
      <c r="D93" s="78" t="s">
        <v>126</v>
      </c>
      <c r="E93" s="13">
        <v>44540</v>
      </c>
      <c r="F93" s="76" t="s">
        <v>127</v>
      </c>
      <c r="G93" s="13">
        <v>44544</v>
      </c>
      <c r="H93" s="77" t="s">
        <v>2748</v>
      </c>
      <c r="I93" s="16">
        <v>53</v>
      </c>
      <c r="J93" s="16">
        <v>32</v>
      </c>
      <c r="K93" s="16">
        <v>16</v>
      </c>
      <c r="L93" s="16">
        <v>4</v>
      </c>
      <c r="M93" s="81">
        <v>6.7839999999999998</v>
      </c>
      <c r="N93" s="96">
        <v>6.7839999999999998</v>
      </c>
      <c r="O93" s="64">
        <v>2530</v>
      </c>
      <c r="P93" s="65">
        <f>Table2245789101123456789101112131415161718192021222324252627282930[[#This Row],[PEMBULATAN]]*O93</f>
        <v>17163.52</v>
      </c>
    </row>
    <row r="94" spans="1:16" ht="26.25" customHeight="1" x14ac:dyDescent="0.2">
      <c r="A94" s="14"/>
      <c r="B94" s="75"/>
      <c r="C94" s="73" t="s">
        <v>2907</v>
      </c>
      <c r="D94" s="78" t="s">
        <v>126</v>
      </c>
      <c r="E94" s="13">
        <v>44540</v>
      </c>
      <c r="F94" s="76" t="s">
        <v>127</v>
      </c>
      <c r="G94" s="13">
        <v>44544</v>
      </c>
      <c r="H94" s="77" t="s">
        <v>2748</v>
      </c>
      <c r="I94" s="16">
        <v>83</v>
      </c>
      <c r="J94" s="16">
        <v>62</v>
      </c>
      <c r="K94" s="16">
        <v>15</v>
      </c>
      <c r="L94" s="16">
        <v>11</v>
      </c>
      <c r="M94" s="81">
        <v>19.297499999999999</v>
      </c>
      <c r="N94" s="96">
        <v>20</v>
      </c>
      <c r="O94" s="64">
        <v>2530</v>
      </c>
      <c r="P94" s="65">
        <f>Table2245789101123456789101112131415161718192021222324252627282930[[#This Row],[PEMBULATAN]]*O94</f>
        <v>50600</v>
      </c>
    </row>
    <row r="95" spans="1:16" ht="26.25" customHeight="1" x14ac:dyDescent="0.2">
      <c r="A95" s="14"/>
      <c r="B95" s="75"/>
      <c r="C95" s="73" t="s">
        <v>2908</v>
      </c>
      <c r="D95" s="78" t="s">
        <v>126</v>
      </c>
      <c r="E95" s="13">
        <v>44540</v>
      </c>
      <c r="F95" s="76" t="s">
        <v>127</v>
      </c>
      <c r="G95" s="13">
        <v>44544</v>
      </c>
      <c r="H95" s="77" t="s">
        <v>2748</v>
      </c>
      <c r="I95" s="16">
        <v>101</v>
      </c>
      <c r="J95" s="16">
        <v>12</v>
      </c>
      <c r="K95" s="16">
        <v>8</v>
      </c>
      <c r="L95" s="16">
        <v>4</v>
      </c>
      <c r="M95" s="81">
        <v>2.4239999999999999</v>
      </c>
      <c r="N95" s="96">
        <v>5</v>
      </c>
      <c r="O95" s="64">
        <v>2530</v>
      </c>
      <c r="P95" s="65">
        <f>Table2245789101123456789101112131415161718192021222324252627282930[[#This Row],[PEMBULATAN]]*O95</f>
        <v>12650</v>
      </c>
    </row>
    <row r="96" spans="1:16" ht="26.25" customHeight="1" x14ac:dyDescent="0.2">
      <c r="A96" s="14"/>
      <c r="B96" s="75"/>
      <c r="C96" s="73" t="s">
        <v>2909</v>
      </c>
      <c r="D96" s="78" t="s">
        <v>126</v>
      </c>
      <c r="E96" s="13">
        <v>44540</v>
      </c>
      <c r="F96" s="76" t="s">
        <v>127</v>
      </c>
      <c r="G96" s="13">
        <v>44544</v>
      </c>
      <c r="H96" s="77" t="s">
        <v>2748</v>
      </c>
      <c r="I96" s="16">
        <v>46</v>
      </c>
      <c r="J96" s="16">
        <v>31</v>
      </c>
      <c r="K96" s="16">
        <v>22</v>
      </c>
      <c r="L96" s="16">
        <v>8</v>
      </c>
      <c r="M96" s="81">
        <v>7.843</v>
      </c>
      <c r="N96" s="96">
        <v>8</v>
      </c>
      <c r="O96" s="64">
        <v>2530</v>
      </c>
      <c r="P96" s="65">
        <f>Table2245789101123456789101112131415161718192021222324252627282930[[#This Row],[PEMBULATAN]]*O96</f>
        <v>20240</v>
      </c>
    </row>
    <row r="97" spans="1:16" ht="26.25" customHeight="1" x14ac:dyDescent="0.2">
      <c r="A97" s="14"/>
      <c r="B97" s="75"/>
      <c r="C97" s="73" t="s">
        <v>2910</v>
      </c>
      <c r="D97" s="78" t="s">
        <v>126</v>
      </c>
      <c r="E97" s="13">
        <v>44540</v>
      </c>
      <c r="F97" s="76" t="s">
        <v>127</v>
      </c>
      <c r="G97" s="13">
        <v>44544</v>
      </c>
      <c r="H97" s="77" t="s">
        <v>2748</v>
      </c>
      <c r="I97" s="16">
        <v>61</v>
      </c>
      <c r="J97" s="16">
        <v>45</v>
      </c>
      <c r="K97" s="16">
        <v>21</v>
      </c>
      <c r="L97" s="16">
        <v>13</v>
      </c>
      <c r="M97" s="81">
        <v>14.411250000000001</v>
      </c>
      <c r="N97" s="96">
        <v>15</v>
      </c>
      <c r="O97" s="64">
        <v>2530</v>
      </c>
      <c r="P97" s="65">
        <f>Table2245789101123456789101112131415161718192021222324252627282930[[#This Row],[PEMBULATAN]]*O97</f>
        <v>37950</v>
      </c>
    </row>
    <row r="98" spans="1:16" ht="26.25" customHeight="1" x14ac:dyDescent="0.2">
      <c r="A98" s="14"/>
      <c r="B98" s="75"/>
      <c r="C98" s="73" t="s">
        <v>2911</v>
      </c>
      <c r="D98" s="78" t="s">
        <v>126</v>
      </c>
      <c r="E98" s="13">
        <v>44540</v>
      </c>
      <c r="F98" s="76" t="s">
        <v>127</v>
      </c>
      <c r="G98" s="13">
        <v>44544</v>
      </c>
      <c r="H98" s="77" t="s">
        <v>2748</v>
      </c>
      <c r="I98" s="16">
        <v>44</v>
      </c>
      <c r="J98" s="16">
        <v>28</v>
      </c>
      <c r="K98" s="16">
        <v>30</v>
      </c>
      <c r="L98" s="16">
        <v>6</v>
      </c>
      <c r="M98" s="81">
        <v>9.24</v>
      </c>
      <c r="N98" s="96">
        <v>9.24</v>
      </c>
      <c r="O98" s="64">
        <v>2530</v>
      </c>
      <c r="P98" s="65">
        <f>Table2245789101123456789101112131415161718192021222324252627282930[[#This Row],[PEMBULATAN]]*O98</f>
        <v>23377.200000000001</v>
      </c>
    </row>
    <row r="99" spans="1:16" ht="26.25" customHeight="1" x14ac:dyDescent="0.2">
      <c r="A99" s="14"/>
      <c r="B99" s="75"/>
      <c r="C99" s="73" t="s">
        <v>2912</v>
      </c>
      <c r="D99" s="78" t="s">
        <v>126</v>
      </c>
      <c r="E99" s="13">
        <v>44540</v>
      </c>
      <c r="F99" s="76" t="s">
        <v>127</v>
      </c>
      <c r="G99" s="13">
        <v>44544</v>
      </c>
      <c r="H99" s="77" t="s">
        <v>2748</v>
      </c>
      <c r="I99" s="16">
        <v>51</v>
      </c>
      <c r="J99" s="16">
        <v>26</v>
      </c>
      <c r="K99" s="16">
        <v>23</v>
      </c>
      <c r="L99" s="16">
        <v>11</v>
      </c>
      <c r="M99" s="81">
        <v>7.6245000000000003</v>
      </c>
      <c r="N99" s="96">
        <v>11</v>
      </c>
      <c r="O99" s="64">
        <v>2530</v>
      </c>
      <c r="P99" s="65">
        <f>Table2245789101123456789101112131415161718192021222324252627282930[[#This Row],[PEMBULATAN]]*O99</f>
        <v>27830</v>
      </c>
    </row>
    <row r="100" spans="1:16" ht="26.25" customHeight="1" x14ac:dyDescent="0.2">
      <c r="A100" s="14"/>
      <c r="B100" s="75"/>
      <c r="C100" s="73" t="s">
        <v>2913</v>
      </c>
      <c r="D100" s="78" t="s">
        <v>126</v>
      </c>
      <c r="E100" s="13">
        <v>44540</v>
      </c>
      <c r="F100" s="76" t="s">
        <v>127</v>
      </c>
      <c r="G100" s="13">
        <v>44544</v>
      </c>
      <c r="H100" s="77" t="s">
        <v>2748</v>
      </c>
      <c r="I100" s="16">
        <v>55</v>
      </c>
      <c r="J100" s="16">
        <v>25</v>
      </c>
      <c r="K100" s="16">
        <v>12</v>
      </c>
      <c r="L100" s="16">
        <v>3</v>
      </c>
      <c r="M100" s="81">
        <v>4.125</v>
      </c>
      <c r="N100" s="96">
        <v>4.125</v>
      </c>
      <c r="O100" s="64">
        <v>2530</v>
      </c>
      <c r="P100" s="65">
        <f>Table2245789101123456789101112131415161718192021222324252627282930[[#This Row],[PEMBULATAN]]*O100</f>
        <v>10436.25</v>
      </c>
    </row>
    <row r="101" spans="1:16" ht="26.25" customHeight="1" x14ac:dyDescent="0.2">
      <c r="A101" s="14"/>
      <c r="B101" s="75"/>
      <c r="C101" s="73" t="s">
        <v>2914</v>
      </c>
      <c r="D101" s="78" t="s">
        <v>126</v>
      </c>
      <c r="E101" s="13">
        <v>44540</v>
      </c>
      <c r="F101" s="76" t="s">
        <v>127</v>
      </c>
      <c r="G101" s="13">
        <v>44544</v>
      </c>
      <c r="H101" s="77" t="s">
        <v>2748</v>
      </c>
      <c r="I101" s="16">
        <v>64</v>
      </c>
      <c r="J101" s="16">
        <v>61</v>
      </c>
      <c r="K101" s="16">
        <v>12</v>
      </c>
      <c r="L101" s="16">
        <v>10</v>
      </c>
      <c r="M101" s="81">
        <v>11.712</v>
      </c>
      <c r="N101" s="96">
        <v>11.712</v>
      </c>
      <c r="O101" s="64">
        <v>2530</v>
      </c>
      <c r="P101" s="65">
        <f>Table2245789101123456789101112131415161718192021222324252627282930[[#This Row],[PEMBULATAN]]*O101</f>
        <v>29631.360000000001</v>
      </c>
    </row>
    <row r="102" spans="1:16" ht="26.25" customHeight="1" x14ac:dyDescent="0.2">
      <c r="A102" s="14"/>
      <c r="B102" s="75"/>
      <c r="C102" s="73" t="s">
        <v>2915</v>
      </c>
      <c r="D102" s="78" t="s">
        <v>126</v>
      </c>
      <c r="E102" s="13">
        <v>44540</v>
      </c>
      <c r="F102" s="76" t="s">
        <v>127</v>
      </c>
      <c r="G102" s="13">
        <v>44544</v>
      </c>
      <c r="H102" s="77" t="s">
        <v>2748</v>
      </c>
      <c r="I102" s="16">
        <v>63</v>
      </c>
      <c r="J102" s="16">
        <v>42</v>
      </c>
      <c r="K102" s="16">
        <v>22</v>
      </c>
      <c r="L102" s="16">
        <v>5</v>
      </c>
      <c r="M102" s="81">
        <v>14.553000000000001</v>
      </c>
      <c r="N102" s="96">
        <v>14.553000000000001</v>
      </c>
      <c r="O102" s="64">
        <v>2530</v>
      </c>
      <c r="P102" s="65">
        <f>Table2245789101123456789101112131415161718192021222324252627282930[[#This Row],[PEMBULATAN]]*O102</f>
        <v>36819.090000000004</v>
      </c>
    </row>
    <row r="103" spans="1:16" ht="26.25" customHeight="1" x14ac:dyDescent="0.2">
      <c r="A103" s="14"/>
      <c r="B103" s="75"/>
      <c r="C103" s="73" t="s">
        <v>2916</v>
      </c>
      <c r="D103" s="78" t="s">
        <v>126</v>
      </c>
      <c r="E103" s="13">
        <v>44540</v>
      </c>
      <c r="F103" s="76" t="s">
        <v>127</v>
      </c>
      <c r="G103" s="13">
        <v>44544</v>
      </c>
      <c r="H103" s="77" t="s">
        <v>2748</v>
      </c>
      <c r="I103" s="16">
        <v>61</v>
      </c>
      <c r="J103" s="16">
        <v>61</v>
      </c>
      <c r="K103" s="16">
        <v>23</v>
      </c>
      <c r="L103" s="16">
        <v>6</v>
      </c>
      <c r="M103" s="81">
        <v>21.39575</v>
      </c>
      <c r="N103" s="96">
        <v>22</v>
      </c>
      <c r="O103" s="64">
        <v>2530</v>
      </c>
      <c r="P103" s="65">
        <f>Table2245789101123456789101112131415161718192021222324252627282930[[#This Row],[PEMBULATAN]]*O103</f>
        <v>55660</v>
      </c>
    </row>
    <row r="104" spans="1:16" ht="26.25" customHeight="1" x14ac:dyDescent="0.2">
      <c r="A104" s="14"/>
      <c r="B104" s="75"/>
      <c r="C104" s="73" t="s">
        <v>2917</v>
      </c>
      <c r="D104" s="78" t="s">
        <v>126</v>
      </c>
      <c r="E104" s="13">
        <v>44540</v>
      </c>
      <c r="F104" s="76" t="s">
        <v>127</v>
      </c>
      <c r="G104" s="13">
        <v>44544</v>
      </c>
      <c r="H104" s="77" t="s">
        <v>2748</v>
      </c>
      <c r="I104" s="16">
        <v>60</v>
      </c>
      <c r="J104" s="16">
        <v>46</v>
      </c>
      <c r="K104" s="16">
        <v>23</v>
      </c>
      <c r="L104" s="16">
        <v>2</v>
      </c>
      <c r="M104" s="81">
        <v>15.87</v>
      </c>
      <c r="N104" s="96">
        <v>15.87</v>
      </c>
      <c r="O104" s="64">
        <v>2530</v>
      </c>
      <c r="P104" s="65">
        <f>Table2245789101123456789101112131415161718192021222324252627282930[[#This Row],[PEMBULATAN]]*O104</f>
        <v>40151.1</v>
      </c>
    </row>
    <row r="105" spans="1:16" ht="26.25" customHeight="1" x14ac:dyDescent="0.2">
      <c r="A105" s="14"/>
      <c r="B105" s="75"/>
      <c r="C105" s="73" t="s">
        <v>2918</v>
      </c>
      <c r="D105" s="78" t="s">
        <v>126</v>
      </c>
      <c r="E105" s="13">
        <v>44540</v>
      </c>
      <c r="F105" s="76" t="s">
        <v>127</v>
      </c>
      <c r="G105" s="13">
        <v>44544</v>
      </c>
      <c r="H105" s="77" t="s">
        <v>2748</v>
      </c>
      <c r="I105" s="16">
        <v>90</v>
      </c>
      <c r="J105" s="16">
        <v>63</v>
      </c>
      <c r="K105" s="16">
        <v>23</v>
      </c>
      <c r="L105" s="16">
        <v>12</v>
      </c>
      <c r="M105" s="81">
        <v>32.602499999999999</v>
      </c>
      <c r="N105" s="96">
        <v>32.602499999999999</v>
      </c>
      <c r="O105" s="64">
        <v>2530</v>
      </c>
      <c r="P105" s="65">
        <f>Table2245789101123456789101112131415161718192021222324252627282930[[#This Row],[PEMBULATAN]]*O105</f>
        <v>82484.324999999997</v>
      </c>
    </row>
    <row r="106" spans="1:16" ht="26.25" customHeight="1" x14ac:dyDescent="0.2">
      <c r="A106" s="14"/>
      <c r="B106" s="75"/>
      <c r="C106" s="73" t="s">
        <v>2919</v>
      </c>
      <c r="D106" s="78" t="s">
        <v>126</v>
      </c>
      <c r="E106" s="13">
        <v>44540</v>
      </c>
      <c r="F106" s="76" t="s">
        <v>127</v>
      </c>
      <c r="G106" s="13">
        <v>44544</v>
      </c>
      <c r="H106" s="77" t="s">
        <v>2748</v>
      </c>
      <c r="I106" s="16">
        <v>62</v>
      </c>
      <c r="J106" s="16">
        <v>37</v>
      </c>
      <c r="K106" s="16">
        <v>10</v>
      </c>
      <c r="L106" s="16">
        <v>9</v>
      </c>
      <c r="M106" s="81">
        <v>5.7350000000000003</v>
      </c>
      <c r="N106" s="96">
        <v>9</v>
      </c>
      <c r="O106" s="64">
        <v>2530</v>
      </c>
      <c r="P106" s="65">
        <f>Table2245789101123456789101112131415161718192021222324252627282930[[#This Row],[PEMBULATAN]]*O106</f>
        <v>22770</v>
      </c>
    </row>
    <row r="107" spans="1:16" ht="26.25" customHeight="1" x14ac:dyDescent="0.2">
      <c r="A107" s="14"/>
      <c r="B107" s="75"/>
      <c r="C107" s="73" t="s">
        <v>2920</v>
      </c>
      <c r="D107" s="78" t="s">
        <v>126</v>
      </c>
      <c r="E107" s="13">
        <v>44540</v>
      </c>
      <c r="F107" s="76" t="s">
        <v>127</v>
      </c>
      <c r="G107" s="13">
        <v>44544</v>
      </c>
      <c r="H107" s="77" t="s">
        <v>2748</v>
      </c>
      <c r="I107" s="16">
        <v>160</v>
      </c>
      <c r="J107" s="16">
        <v>53</v>
      </c>
      <c r="K107" s="16">
        <v>23</v>
      </c>
      <c r="L107" s="16">
        <v>16</v>
      </c>
      <c r="M107" s="81">
        <v>48.76</v>
      </c>
      <c r="N107" s="96">
        <v>48.76</v>
      </c>
      <c r="O107" s="64">
        <v>2530</v>
      </c>
      <c r="P107" s="65">
        <f>Table2245789101123456789101112131415161718192021222324252627282930[[#This Row],[PEMBULATAN]]*O107</f>
        <v>123362.79999999999</v>
      </c>
    </row>
    <row r="108" spans="1:16" ht="26.25" customHeight="1" x14ac:dyDescent="0.2">
      <c r="A108" s="14"/>
      <c r="B108" s="75"/>
      <c r="C108" s="73" t="s">
        <v>2921</v>
      </c>
      <c r="D108" s="78" t="s">
        <v>126</v>
      </c>
      <c r="E108" s="13">
        <v>44540</v>
      </c>
      <c r="F108" s="76" t="s">
        <v>127</v>
      </c>
      <c r="G108" s="13">
        <v>44544</v>
      </c>
      <c r="H108" s="77" t="s">
        <v>2748</v>
      </c>
      <c r="I108" s="16">
        <v>80</v>
      </c>
      <c r="J108" s="16">
        <v>43</v>
      </c>
      <c r="K108" s="16">
        <v>30</v>
      </c>
      <c r="L108" s="16">
        <v>9</v>
      </c>
      <c r="M108" s="81">
        <v>25.8</v>
      </c>
      <c r="N108" s="96">
        <v>25.8</v>
      </c>
      <c r="O108" s="64">
        <v>2530</v>
      </c>
      <c r="P108" s="65">
        <f>Table2245789101123456789101112131415161718192021222324252627282930[[#This Row],[PEMBULATAN]]*O108</f>
        <v>65274</v>
      </c>
    </row>
    <row r="109" spans="1:16" ht="26.25" customHeight="1" x14ac:dyDescent="0.2">
      <c r="A109" s="14"/>
      <c r="B109" s="75"/>
      <c r="C109" s="73" t="s">
        <v>2922</v>
      </c>
      <c r="D109" s="78" t="s">
        <v>126</v>
      </c>
      <c r="E109" s="13">
        <v>44540</v>
      </c>
      <c r="F109" s="76" t="s">
        <v>127</v>
      </c>
      <c r="G109" s="13">
        <v>44544</v>
      </c>
      <c r="H109" s="77" t="s">
        <v>2748</v>
      </c>
      <c r="I109" s="16">
        <v>45</v>
      </c>
      <c r="J109" s="16">
        <v>32</v>
      </c>
      <c r="K109" s="16">
        <v>18</v>
      </c>
      <c r="L109" s="16">
        <v>6</v>
      </c>
      <c r="M109" s="81">
        <v>6.48</v>
      </c>
      <c r="N109" s="96">
        <v>7</v>
      </c>
      <c r="O109" s="64">
        <v>2530</v>
      </c>
      <c r="P109" s="65">
        <f>Table2245789101123456789101112131415161718192021222324252627282930[[#This Row],[PEMBULATAN]]*O109</f>
        <v>17710</v>
      </c>
    </row>
    <row r="110" spans="1:16" ht="26.25" customHeight="1" x14ac:dyDescent="0.2">
      <c r="A110" s="14"/>
      <c r="B110" s="75"/>
      <c r="C110" s="73" t="s">
        <v>2923</v>
      </c>
      <c r="D110" s="78" t="s">
        <v>126</v>
      </c>
      <c r="E110" s="13">
        <v>44540</v>
      </c>
      <c r="F110" s="76" t="s">
        <v>127</v>
      </c>
      <c r="G110" s="13">
        <v>44544</v>
      </c>
      <c r="H110" s="77" t="s">
        <v>2748</v>
      </c>
      <c r="I110" s="16">
        <v>50</v>
      </c>
      <c r="J110" s="16">
        <v>38</v>
      </c>
      <c r="K110" s="16">
        <v>10</v>
      </c>
      <c r="L110" s="16">
        <v>2</v>
      </c>
      <c r="M110" s="81">
        <v>4.75</v>
      </c>
      <c r="N110" s="96">
        <v>4.75</v>
      </c>
      <c r="O110" s="64">
        <v>2530</v>
      </c>
      <c r="P110" s="65">
        <f>Table2245789101123456789101112131415161718192021222324252627282930[[#This Row],[PEMBULATAN]]*O110</f>
        <v>12017.5</v>
      </c>
    </row>
    <row r="111" spans="1:16" ht="26.25" customHeight="1" x14ac:dyDescent="0.2">
      <c r="A111" s="14"/>
      <c r="B111" s="75"/>
      <c r="C111" s="73" t="s">
        <v>2924</v>
      </c>
      <c r="D111" s="78" t="s">
        <v>126</v>
      </c>
      <c r="E111" s="13">
        <v>44540</v>
      </c>
      <c r="F111" s="76" t="s">
        <v>127</v>
      </c>
      <c r="G111" s="13">
        <v>44544</v>
      </c>
      <c r="H111" s="77" t="s">
        <v>2748</v>
      </c>
      <c r="I111" s="16">
        <v>32</v>
      </c>
      <c r="J111" s="16">
        <v>31</v>
      </c>
      <c r="K111" s="16">
        <v>30</v>
      </c>
      <c r="L111" s="16">
        <v>3</v>
      </c>
      <c r="M111" s="81">
        <v>7.44</v>
      </c>
      <c r="N111" s="96">
        <v>8</v>
      </c>
      <c r="O111" s="64">
        <v>2530</v>
      </c>
      <c r="P111" s="65">
        <f>Table2245789101123456789101112131415161718192021222324252627282930[[#This Row],[PEMBULATAN]]*O111</f>
        <v>20240</v>
      </c>
    </row>
    <row r="112" spans="1:16" ht="26.25" customHeight="1" x14ac:dyDescent="0.2">
      <c r="A112" s="14"/>
      <c r="B112" s="75"/>
      <c r="C112" s="73" t="s">
        <v>2925</v>
      </c>
      <c r="D112" s="78" t="s">
        <v>126</v>
      </c>
      <c r="E112" s="13">
        <v>44540</v>
      </c>
      <c r="F112" s="76" t="s">
        <v>127</v>
      </c>
      <c r="G112" s="13">
        <v>44544</v>
      </c>
      <c r="H112" s="77" t="s">
        <v>2748</v>
      </c>
      <c r="I112" s="16">
        <v>50</v>
      </c>
      <c r="J112" s="16">
        <v>50</v>
      </c>
      <c r="K112" s="16">
        <v>23</v>
      </c>
      <c r="L112" s="16">
        <v>10</v>
      </c>
      <c r="M112" s="81">
        <v>14.375</v>
      </c>
      <c r="N112" s="96">
        <v>15</v>
      </c>
      <c r="O112" s="64">
        <v>2530</v>
      </c>
      <c r="P112" s="65">
        <f>Table2245789101123456789101112131415161718192021222324252627282930[[#This Row],[PEMBULATAN]]*O112</f>
        <v>37950</v>
      </c>
    </row>
    <row r="113" spans="1:16" ht="26.25" customHeight="1" x14ac:dyDescent="0.2">
      <c r="A113" s="14"/>
      <c r="B113" s="75"/>
      <c r="C113" s="73" t="s">
        <v>2926</v>
      </c>
      <c r="D113" s="78" t="s">
        <v>126</v>
      </c>
      <c r="E113" s="13">
        <v>44540</v>
      </c>
      <c r="F113" s="76" t="s">
        <v>127</v>
      </c>
      <c r="G113" s="13">
        <v>44544</v>
      </c>
      <c r="H113" s="77" t="s">
        <v>2748</v>
      </c>
      <c r="I113" s="16">
        <v>34</v>
      </c>
      <c r="J113" s="16">
        <v>25</v>
      </c>
      <c r="K113" s="16">
        <v>33</v>
      </c>
      <c r="L113" s="16">
        <v>8</v>
      </c>
      <c r="M113" s="81">
        <v>7.0125000000000002</v>
      </c>
      <c r="N113" s="96">
        <v>8</v>
      </c>
      <c r="O113" s="64">
        <v>2530</v>
      </c>
      <c r="P113" s="65">
        <f>Table2245789101123456789101112131415161718192021222324252627282930[[#This Row],[PEMBULATAN]]*O113</f>
        <v>20240</v>
      </c>
    </row>
    <row r="114" spans="1:16" ht="26.25" customHeight="1" x14ac:dyDescent="0.2">
      <c r="A114" s="14"/>
      <c r="B114" s="75"/>
      <c r="C114" s="73" t="s">
        <v>2927</v>
      </c>
      <c r="D114" s="78" t="s">
        <v>126</v>
      </c>
      <c r="E114" s="13">
        <v>44540</v>
      </c>
      <c r="F114" s="76" t="s">
        <v>127</v>
      </c>
      <c r="G114" s="13">
        <v>44544</v>
      </c>
      <c r="H114" s="77" t="s">
        <v>2748</v>
      </c>
      <c r="I114" s="16">
        <v>40</v>
      </c>
      <c r="J114" s="16">
        <v>33</v>
      </c>
      <c r="K114" s="16">
        <v>12</v>
      </c>
      <c r="L114" s="16">
        <v>12</v>
      </c>
      <c r="M114" s="81">
        <v>3.96</v>
      </c>
      <c r="N114" s="96">
        <v>12</v>
      </c>
      <c r="O114" s="64">
        <v>2530</v>
      </c>
      <c r="P114" s="65">
        <f>Table2245789101123456789101112131415161718192021222324252627282930[[#This Row],[PEMBULATAN]]*O114</f>
        <v>30360</v>
      </c>
    </row>
    <row r="115" spans="1:16" ht="26.25" customHeight="1" x14ac:dyDescent="0.2">
      <c r="A115" s="14"/>
      <c r="B115" s="75"/>
      <c r="C115" s="73" t="s">
        <v>2928</v>
      </c>
      <c r="D115" s="78" t="s">
        <v>126</v>
      </c>
      <c r="E115" s="13">
        <v>44540</v>
      </c>
      <c r="F115" s="76" t="s">
        <v>127</v>
      </c>
      <c r="G115" s="13">
        <v>44544</v>
      </c>
      <c r="H115" s="77" t="s">
        <v>2748</v>
      </c>
      <c r="I115" s="16">
        <v>53</v>
      </c>
      <c r="J115" s="16">
        <v>32</v>
      </c>
      <c r="K115" s="16">
        <v>23</v>
      </c>
      <c r="L115" s="16">
        <v>16</v>
      </c>
      <c r="M115" s="81">
        <v>9.7520000000000007</v>
      </c>
      <c r="N115" s="96">
        <v>16</v>
      </c>
      <c r="O115" s="64">
        <v>2530</v>
      </c>
      <c r="P115" s="65">
        <f>Table2245789101123456789101112131415161718192021222324252627282930[[#This Row],[PEMBULATAN]]*O115</f>
        <v>40480</v>
      </c>
    </row>
    <row r="116" spans="1:16" ht="26.25" customHeight="1" x14ac:dyDescent="0.2">
      <c r="A116" s="14"/>
      <c r="B116" s="75"/>
      <c r="C116" s="73" t="s">
        <v>2929</v>
      </c>
      <c r="D116" s="78" t="s">
        <v>126</v>
      </c>
      <c r="E116" s="13">
        <v>44540</v>
      </c>
      <c r="F116" s="76" t="s">
        <v>127</v>
      </c>
      <c r="G116" s="13">
        <v>44544</v>
      </c>
      <c r="H116" s="77" t="s">
        <v>2748</v>
      </c>
      <c r="I116" s="16">
        <v>100</v>
      </c>
      <c r="J116" s="16">
        <v>23</v>
      </c>
      <c r="K116" s="16">
        <v>25</v>
      </c>
      <c r="L116" s="16">
        <v>7</v>
      </c>
      <c r="M116" s="81">
        <v>14.375</v>
      </c>
      <c r="N116" s="96">
        <v>15</v>
      </c>
      <c r="O116" s="64">
        <v>2530</v>
      </c>
      <c r="P116" s="65">
        <f>Table2245789101123456789101112131415161718192021222324252627282930[[#This Row],[PEMBULATAN]]*O116</f>
        <v>37950</v>
      </c>
    </row>
    <row r="117" spans="1:16" ht="26.25" customHeight="1" x14ac:dyDescent="0.2">
      <c r="A117" s="14"/>
      <c r="B117" s="75"/>
      <c r="C117" s="73" t="s">
        <v>2930</v>
      </c>
      <c r="D117" s="78" t="s">
        <v>126</v>
      </c>
      <c r="E117" s="13">
        <v>44540</v>
      </c>
      <c r="F117" s="76" t="s">
        <v>127</v>
      </c>
      <c r="G117" s="13">
        <v>44544</v>
      </c>
      <c r="H117" s="77" t="s">
        <v>2748</v>
      </c>
      <c r="I117" s="16">
        <v>82</v>
      </c>
      <c r="J117" s="16">
        <v>62</v>
      </c>
      <c r="K117" s="16">
        <v>10</v>
      </c>
      <c r="L117" s="16">
        <v>10</v>
      </c>
      <c r="M117" s="81">
        <v>12.71</v>
      </c>
      <c r="N117" s="96">
        <v>12.71</v>
      </c>
      <c r="O117" s="64">
        <v>2530</v>
      </c>
      <c r="P117" s="65">
        <f>Table2245789101123456789101112131415161718192021222324252627282930[[#This Row],[PEMBULATAN]]*O117</f>
        <v>32156.300000000003</v>
      </c>
    </row>
    <row r="118" spans="1:16" ht="26.25" customHeight="1" x14ac:dyDescent="0.2">
      <c r="A118" s="14"/>
      <c r="B118" s="75"/>
      <c r="C118" s="73" t="s">
        <v>2931</v>
      </c>
      <c r="D118" s="78" t="s">
        <v>126</v>
      </c>
      <c r="E118" s="13">
        <v>44540</v>
      </c>
      <c r="F118" s="76" t="s">
        <v>127</v>
      </c>
      <c r="G118" s="13">
        <v>44544</v>
      </c>
      <c r="H118" s="77" t="s">
        <v>2748</v>
      </c>
      <c r="I118" s="16">
        <v>73</v>
      </c>
      <c r="J118" s="16">
        <v>25</v>
      </c>
      <c r="K118" s="16">
        <v>10</v>
      </c>
      <c r="L118" s="16">
        <v>1</v>
      </c>
      <c r="M118" s="81">
        <v>4.5625</v>
      </c>
      <c r="N118" s="96">
        <v>4.5625</v>
      </c>
      <c r="O118" s="64">
        <v>2530</v>
      </c>
      <c r="P118" s="65">
        <f>Table2245789101123456789101112131415161718192021222324252627282930[[#This Row],[PEMBULATAN]]*O118</f>
        <v>11543.125</v>
      </c>
    </row>
    <row r="119" spans="1:16" ht="26.25" customHeight="1" x14ac:dyDescent="0.2">
      <c r="A119" s="14"/>
      <c r="B119" s="75"/>
      <c r="C119" s="73" t="s">
        <v>2932</v>
      </c>
      <c r="D119" s="78" t="s">
        <v>126</v>
      </c>
      <c r="E119" s="13">
        <v>44540</v>
      </c>
      <c r="F119" s="76" t="s">
        <v>127</v>
      </c>
      <c r="G119" s="13">
        <v>44544</v>
      </c>
      <c r="H119" s="77" t="s">
        <v>2748</v>
      </c>
      <c r="I119" s="16">
        <v>83</v>
      </c>
      <c r="J119" s="16">
        <v>46</v>
      </c>
      <c r="K119" s="16">
        <v>22</v>
      </c>
      <c r="L119" s="16">
        <v>3</v>
      </c>
      <c r="M119" s="81">
        <v>20.998999999999999</v>
      </c>
      <c r="N119" s="96">
        <v>20.998999999999999</v>
      </c>
      <c r="O119" s="64">
        <v>2530</v>
      </c>
      <c r="P119" s="65">
        <f>Table2245789101123456789101112131415161718192021222324252627282930[[#This Row],[PEMBULATAN]]*O119</f>
        <v>53127.469999999994</v>
      </c>
    </row>
    <row r="120" spans="1:16" ht="26.25" customHeight="1" x14ac:dyDescent="0.2">
      <c r="A120" s="14"/>
      <c r="B120" s="75"/>
      <c r="C120" s="73" t="s">
        <v>2933</v>
      </c>
      <c r="D120" s="78" t="s">
        <v>126</v>
      </c>
      <c r="E120" s="13">
        <v>44540</v>
      </c>
      <c r="F120" s="76" t="s">
        <v>127</v>
      </c>
      <c r="G120" s="13">
        <v>44544</v>
      </c>
      <c r="H120" s="77" t="s">
        <v>2748</v>
      </c>
      <c r="I120" s="16">
        <v>81</v>
      </c>
      <c r="J120" s="16">
        <v>53</v>
      </c>
      <c r="K120" s="16">
        <v>13</v>
      </c>
      <c r="L120" s="16">
        <v>2</v>
      </c>
      <c r="M120" s="81">
        <v>13.952249999999999</v>
      </c>
      <c r="N120" s="96">
        <v>13.952249999999999</v>
      </c>
      <c r="O120" s="64">
        <v>2530</v>
      </c>
      <c r="P120" s="65">
        <f>Table2245789101123456789101112131415161718192021222324252627282930[[#This Row],[PEMBULATAN]]*O120</f>
        <v>35299.192499999997</v>
      </c>
    </row>
    <row r="121" spans="1:16" ht="26.25" customHeight="1" x14ac:dyDescent="0.2">
      <c r="A121" s="14"/>
      <c r="B121" s="75"/>
      <c r="C121" s="73" t="s">
        <v>2934</v>
      </c>
      <c r="D121" s="78" t="s">
        <v>126</v>
      </c>
      <c r="E121" s="13">
        <v>44540</v>
      </c>
      <c r="F121" s="76" t="s">
        <v>127</v>
      </c>
      <c r="G121" s="13">
        <v>44544</v>
      </c>
      <c r="H121" s="77" t="s">
        <v>2748</v>
      </c>
      <c r="I121" s="16">
        <v>40</v>
      </c>
      <c r="J121" s="16">
        <v>32</v>
      </c>
      <c r="K121" s="16">
        <v>18</v>
      </c>
      <c r="L121" s="16">
        <v>5</v>
      </c>
      <c r="M121" s="81">
        <v>5.76</v>
      </c>
      <c r="N121" s="96">
        <v>5.76</v>
      </c>
      <c r="O121" s="64">
        <v>2530</v>
      </c>
      <c r="P121" s="65">
        <f>Table2245789101123456789101112131415161718192021222324252627282930[[#This Row],[PEMBULATAN]]*O121</f>
        <v>14572.8</v>
      </c>
    </row>
    <row r="122" spans="1:16" ht="26.25" customHeight="1" x14ac:dyDescent="0.2">
      <c r="A122" s="14"/>
      <c r="B122" s="75"/>
      <c r="C122" s="73" t="s">
        <v>2935</v>
      </c>
      <c r="D122" s="78" t="s">
        <v>126</v>
      </c>
      <c r="E122" s="13">
        <v>44540</v>
      </c>
      <c r="F122" s="76" t="s">
        <v>127</v>
      </c>
      <c r="G122" s="13">
        <v>44544</v>
      </c>
      <c r="H122" s="77" t="s">
        <v>2748</v>
      </c>
      <c r="I122" s="16">
        <v>35</v>
      </c>
      <c r="J122" s="16">
        <v>31</v>
      </c>
      <c r="K122" s="16">
        <v>16</v>
      </c>
      <c r="L122" s="16">
        <v>4</v>
      </c>
      <c r="M122" s="81">
        <v>4.34</v>
      </c>
      <c r="N122" s="96">
        <v>5</v>
      </c>
      <c r="O122" s="64">
        <v>2530</v>
      </c>
      <c r="P122" s="65">
        <f>Table2245789101123456789101112131415161718192021222324252627282930[[#This Row],[PEMBULATAN]]*O122</f>
        <v>12650</v>
      </c>
    </row>
    <row r="123" spans="1:16" ht="26.25" customHeight="1" x14ac:dyDescent="0.2">
      <c r="A123" s="14"/>
      <c r="B123" s="75"/>
      <c r="C123" s="73" t="s">
        <v>2936</v>
      </c>
      <c r="D123" s="78" t="s">
        <v>126</v>
      </c>
      <c r="E123" s="13">
        <v>44540</v>
      </c>
      <c r="F123" s="76" t="s">
        <v>127</v>
      </c>
      <c r="G123" s="13">
        <v>44544</v>
      </c>
      <c r="H123" s="77" t="s">
        <v>2748</v>
      </c>
      <c r="I123" s="16">
        <v>40</v>
      </c>
      <c r="J123" s="16">
        <v>36</v>
      </c>
      <c r="K123" s="16">
        <v>33</v>
      </c>
      <c r="L123" s="16">
        <v>13</v>
      </c>
      <c r="M123" s="81">
        <v>11.88</v>
      </c>
      <c r="N123" s="96">
        <v>13</v>
      </c>
      <c r="O123" s="64">
        <v>2530</v>
      </c>
      <c r="P123" s="65">
        <f>Table2245789101123456789101112131415161718192021222324252627282930[[#This Row],[PEMBULATAN]]*O123</f>
        <v>32890</v>
      </c>
    </row>
    <row r="124" spans="1:16" ht="26.25" customHeight="1" x14ac:dyDescent="0.2">
      <c r="A124" s="14"/>
      <c r="B124" s="75"/>
      <c r="C124" s="73" t="s">
        <v>2937</v>
      </c>
      <c r="D124" s="78" t="s">
        <v>126</v>
      </c>
      <c r="E124" s="13">
        <v>44540</v>
      </c>
      <c r="F124" s="76" t="s">
        <v>127</v>
      </c>
      <c r="G124" s="13">
        <v>44544</v>
      </c>
      <c r="H124" s="77" t="s">
        <v>2748</v>
      </c>
      <c r="I124" s="16">
        <v>62</v>
      </c>
      <c r="J124" s="16">
        <v>36</v>
      </c>
      <c r="K124" s="16">
        <v>22</v>
      </c>
      <c r="L124" s="16">
        <v>4</v>
      </c>
      <c r="M124" s="81">
        <v>12.276</v>
      </c>
      <c r="N124" s="96">
        <v>12.276</v>
      </c>
      <c r="O124" s="64">
        <v>2530</v>
      </c>
      <c r="P124" s="65">
        <f>Table2245789101123456789101112131415161718192021222324252627282930[[#This Row],[PEMBULATAN]]*O124</f>
        <v>31058.28</v>
      </c>
    </row>
    <row r="125" spans="1:16" ht="26.25" customHeight="1" x14ac:dyDescent="0.2">
      <c r="A125" s="14"/>
      <c r="B125" s="75"/>
      <c r="C125" s="73" t="s">
        <v>2938</v>
      </c>
      <c r="D125" s="78" t="s">
        <v>126</v>
      </c>
      <c r="E125" s="13">
        <v>44540</v>
      </c>
      <c r="F125" s="76" t="s">
        <v>127</v>
      </c>
      <c r="G125" s="13">
        <v>44544</v>
      </c>
      <c r="H125" s="77" t="s">
        <v>2748</v>
      </c>
      <c r="I125" s="16">
        <v>53</v>
      </c>
      <c r="J125" s="16">
        <v>41</v>
      </c>
      <c r="K125" s="16">
        <v>27</v>
      </c>
      <c r="L125" s="16">
        <v>4</v>
      </c>
      <c r="M125" s="81">
        <v>14.66775</v>
      </c>
      <c r="N125" s="96">
        <v>14.66775</v>
      </c>
      <c r="O125" s="64">
        <v>2530</v>
      </c>
      <c r="P125" s="65">
        <f>Table2245789101123456789101112131415161718192021222324252627282930[[#This Row],[PEMBULATAN]]*O125</f>
        <v>37109.407500000001</v>
      </c>
    </row>
    <row r="126" spans="1:16" ht="26.25" customHeight="1" x14ac:dyDescent="0.2">
      <c r="A126" s="14"/>
      <c r="B126" s="75"/>
      <c r="C126" s="73" t="s">
        <v>2939</v>
      </c>
      <c r="D126" s="78" t="s">
        <v>126</v>
      </c>
      <c r="E126" s="13">
        <v>44540</v>
      </c>
      <c r="F126" s="76" t="s">
        <v>127</v>
      </c>
      <c r="G126" s="13">
        <v>44544</v>
      </c>
      <c r="H126" s="77" t="s">
        <v>2748</v>
      </c>
      <c r="I126" s="16">
        <v>60</v>
      </c>
      <c r="J126" s="16">
        <v>41</v>
      </c>
      <c r="K126" s="16">
        <v>23</v>
      </c>
      <c r="L126" s="16">
        <v>1</v>
      </c>
      <c r="M126" s="81">
        <v>14.145</v>
      </c>
      <c r="N126" s="96">
        <v>14.145</v>
      </c>
      <c r="O126" s="64">
        <v>2530</v>
      </c>
      <c r="P126" s="65">
        <f>Table2245789101123456789101112131415161718192021222324252627282930[[#This Row],[PEMBULATAN]]*O126</f>
        <v>35786.85</v>
      </c>
    </row>
    <row r="127" spans="1:16" ht="26.25" customHeight="1" x14ac:dyDescent="0.2">
      <c r="A127" s="14"/>
      <c r="B127" s="75"/>
      <c r="C127" s="73" t="s">
        <v>2940</v>
      </c>
      <c r="D127" s="78" t="s">
        <v>126</v>
      </c>
      <c r="E127" s="13">
        <v>44540</v>
      </c>
      <c r="F127" s="76" t="s">
        <v>127</v>
      </c>
      <c r="G127" s="13">
        <v>44544</v>
      </c>
      <c r="H127" s="77" t="s">
        <v>2748</v>
      </c>
      <c r="I127" s="16">
        <v>73</v>
      </c>
      <c r="J127" s="16">
        <v>52</v>
      </c>
      <c r="K127" s="16">
        <v>34</v>
      </c>
      <c r="L127" s="16">
        <v>10</v>
      </c>
      <c r="M127" s="81">
        <v>32.265999999999998</v>
      </c>
      <c r="N127" s="96">
        <v>32.265999999999998</v>
      </c>
      <c r="O127" s="64">
        <v>2530</v>
      </c>
      <c r="P127" s="65">
        <f>Table2245789101123456789101112131415161718192021222324252627282930[[#This Row],[PEMBULATAN]]*O127</f>
        <v>81632.98</v>
      </c>
    </row>
    <row r="128" spans="1:16" ht="26.25" customHeight="1" x14ac:dyDescent="0.2">
      <c r="A128" s="14"/>
      <c r="B128" s="75"/>
      <c r="C128" s="73" t="s">
        <v>2941</v>
      </c>
      <c r="D128" s="78" t="s">
        <v>126</v>
      </c>
      <c r="E128" s="13">
        <v>44540</v>
      </c>
      <c r="F128" s="76" t="s">
        <v>127</v>
      </c>
      <c r="G128" s="13">
        <v>44544</v>
      </c>
      <c r="H128" s="77" t="s">
        <v>2748</v>
      </c>
      <c r="I128" s="16">
        <v>52</v>
      </c>
      <c r="J128" s="16">
        <v>25</v>
      </c>
      <c r="K128" s="16">
        <v>30</v>
      </c>
      <c r="L128" s="16">
        <v>1</v>
      </c>
      <c r="M128" s="81">
        <v>9.75</v>
      </c>
      <c r="N128" s="96">
        <v>9.75</v>
      </c>
      <c r="O128" s="64">
        <v>2530</v>
      </c>
      <c r="P128" s="65">
        <f>Table2245789101123456789101112131415161718192021222324252627282930[[#This Row],[PEMBULATAN]]*O128</f>
        <v>24667.5</v>
      </c>
    </row>
    <row r="129" spans="1:16" ht="26.25" customHeight="1" x14ac:dyDescent="0.2">
      <c r="A129" s="14"/>
      <c r="B129" s="75"/>
      <c r="C129" s="73" t="s">
        <v>2942</v>
      </c>
      <c r="D129" s="78" t="s">
        <v>126</v>
      </c>
      <c r="E129" s="13">
        <v>44540</v>
      </c>
      <c r="F129" s="76" t="s">
        <v>127</v>
      </c>
      <c r="G129" s="13">
        <v>44544</v>
      </c>
      <c r="H129" s="77" t="s">
        <v>2748</v>
      </c>
      <c r="I129" s="16">
        <v>40</v>
      </c>
      <c r="J129" s="16">
        <v>35</v>
      </c>
      <c r="K129" s="16">
        <v>25</v>
      </c>
      <c r="L129" s="16">
        <v>2</v>
      </c>
      <c r="M129" s="81">
        <v>8.75</v>
      </c>
      <c r="N129" s="96">
        <v>8.75</v>
      </c>
      <c r="O129" s="64">
        <v>2530</v>
      </c>
      <c r="P129" s="65">
        <f>Table2245789101123456789101112131415161718192021222324252627282930[[#This Row],[PEMBULATAN]]*O129</f>
        <v>22137.5</v>
      </c>
    </row>
    <row r="130" spans="1:16" ht="26.25" customHeight="1" x14ac:dyDescent="0.2">
      <c r="A130" s="14"/>
      <c r="B130" s="75"/>
      <c r="C130" s="73" t="s">
        <v>2943</v>
      </c>
      <c r="D130" s="78" t="s">
        <v>126</v>
      </c>
      <c r="E130" s="13">
        <v>44540</v>
      </c>
      <c r="F130" s="76" t="s">
        <v>127</v>
      </c>
      <c r="G130" s="13">
        <v>44544</v>
      </c>
      <c r="H130" s="77" t="s">
        <v>2748</v>
      </c>
      <c r="I130" s="16">
        <v>50</v>
      </c>
      <c r="J130" s="16">
        <v>43</v>
      </c>
      <c r="K130" s="16">
        <v>23</v>
      </c>
      <c r="L130" s="16">
        <v>3</v>
      </c>
      <c r="M130" s="81">
        <v>12.362500000000001</v>
      </c>
      <c r="N130" s="96">
        <v>13</v>
      </c>
      <c r="O130" s="64">
        <v>2530</v>
      </c>
      <c r="P130" s="65">
        <f>Table2245789101123456789101112131415161718192021222324252627282930[[#This Row],[PEMBULATAN]]*O130</f>
        <v>32890</v>
      </c>
    </row>
    <row r="131" spans="1:16" ht="26.25" customHeight="1" x14ac:dyDescent="0.2">
      <c r="A131" s="14"/>
      <c r="B131" s="75"/>
      <c r="C131" s="73" t="s">
        <v>2944</v>
      </c>
      <c r="D131" s="78" t="s">
        <v>126</v>
      </c>
      <c r="E131" s="13">
        <v>44540</v>
      </c>
      <c r="F131" s="76" t="s">
        <v>127</v>
      </c>
      <c r="G131" s="13">
        <v>44544</v>
      </c>
      <c r="H131" s="77" t="s">
        <v>2748</v>
      </c>
      <c r="I131" s="16">
        <v>41</v>
      </c>
      <c r="J131" s="16">
        <v>36</v>
      </c>
      <c r="K131" s="16">
        <v>30</v>
      </c>
      <c r="L131" s="16">
        <v>10</v>
      </c>
      <c r="M131" s="81">
        <v>11.07</v>
      </c>
      <c r="N131" s="96">
        <v>11.07</v>
      </c>
      <c r="O131" s="64">
        <v>2530</v>
      </c>
      <c r="P131" s="65">
        <f>Table2245789101123456789101112131415161718192021222324252627282930[[#This Row],[PEMBULATAN]]*O131</f>
        <v>28007.100000000002</v>
      </c>
    </row>
    <row r="132" spans="1:16" ht="26.25" customHeight="1" x14ac:dyDescent="0.2">
      <c r="A132" s="14"/>
      <c r="B132" s="75"/>
      <c r="C132" s="73" t="s">
        <v>2945</v>
      </c>
      <c r="D132" s="78" t="s">
        <v>126</v>
      </c>
      <c r="E132" s="13">
        <v>44540</v>
      </c>
      <c r="F132" s="76" t="s">
        <v>127</v>
      </c>
      <c r="G132" s="13">
        <v>44544</v>
      </c>
      <c r="H132" s="77" t="s">
        <v>2748</v>
      </c>
      <c r="I132" s="16">
        <v>41</v>
      </c>
      <c r="J132" s="16">
        <v>42</v>
      </c>
      <c r="K132" s="16">
        <v>25</v>
      </c>
      <c r="L132" s="16">
        <v>11</v>
      </c>
      <c r="M132" s="81">
        <v>10.762499999999999</v>
      </c>
      <c r="N132" s="96">
        <v>11</v>
      </c>
      <c r="O132" s="64">
        <v>2530</v>
      </c>
      <c r="P132" s="65">
        <f>Table2245789101123456789101112131415161718192021222324252627282930[[#This Row],[PEMBULATAN]]*O132</f>
        <v>27830</v>
      </c>
    </row>
    <row r="133" spans="1:16" ht="26.25" customHeight="1" x14ac:dyDescent="0.2">
      <c r="A133" s="14"/>
      <c r="B133" s="75"/>
      <c r="C133" s="73" t="s">
        <v>2946</v>
      </c>
      <c r="D133" s="78" t="s">
        <v>126</v>
      </c>
      <c r="E133" s="13">
        <v>44540</v>
      </c>
      <c r="F133" s="76" t="s">
        <v>127</v>
      </c>
      <c r="G133" s="13">
        <v>44544</v>
      </c>
      <c r="H133" s="77" t="s">
        <v>2748</v>
      </c>
      <c r="I133" s="16">
        <v>37</v>
      </c>
      <c r="J133" s="16">
        <v>30</v>
      </c>
      <c r="K133" s="16">
        <v>30</v>
      </c>
      <c r="L133" s="16">
        <v>5</v>
      </c>
      <c r="M133" s="81">
        <v>8.3249999999999993</v>
      </c>
      <c r="N133" s="96">
        <v>9</v>
      </c>
      <c r="O133" s="64">
        <v>2530</v>
      </c>
      <c r="P133" s="65">
        <f>Table2245789101123456789101112131415161718192021222324252627282930[[#This Row],[PEMBULATAN]]*O133</f>
        <v>22770</v>
      </c>
    </row>
    <row r="134" spans="1:16" ht="26.25" customHeight="1" x14ac:dyDescent="0.2">
      <c r="A134" s="14"/>
      <c r="B134" s="75"/>
      <c r="C134" s="73" t="s">
        <v>2947</v>
      </c>
      <c r="D134" s="78" t="s">
        <v>126</v>
      </c>
      <c r="E134" s="13">
        <v>44540</v>
      </c>
      <c r="F134" s="76" t="s">
        <v>127</v>
      </c>
      <c r="G134" s="13">
        <v>44544</v>
      </c>
      <c r="H134" s="77" t="s">
        <v>2748</v>
      </c>
      <c r="I134" s="16">
        <v>73</v>
      </c>
      <c r="J134" s="16">
        <v>18</v>
      </c>
      <c r="K134" s="16">
        <v>10</v>
      </c>
      <c r="L134" s="16">
        <v>1</v>
      </c>
      <c r="M134" s="81">
        <v>3.2850000000000001</v>
      </c>
      <c r="N134" s="96">
        <v>3.2850000000000001</v>
      </c>
      <c r="O134" s="64">
        <v>2530</v>
      </c>
      <c r="P134" s="65">
        <f>Table2245789101123456789101112131415161718192021222324252627282930[[#This Row],[PEMBULATAN]]*O134</f>
        <v>8311.0500000000011</v>
      </c>
    </row>
    <row r="135" spans="1:16" ht="26.25" customHeight="1" x14ac:dyDescent="0.2">
      <c r="A135" s="14"/>
      <c r="B135" s="75"/>
      <c r="C135" s="73" t="s">
        <v>2948</v>
      </c>
      <c r="D135" s="78" t="s">
        <v>126</v>
      </c>
      <c r="E135" s="13">
        <v>44540</v>
      </c>
      <c r="F135" s="76" t="s">
        <v>127</v>
      </c>
      <c r="G135" s="13">
        <v>44544</v>
      </c>
      <c r="H135" s="77" t="s">
        <v>2748</v>
      </c>
      <c r="I135" s="16">
        <v>70</v>
      </c>
      <c r="J135" s="16">
        <v>41</v>
      </c>
      <c r="K135" s="16">
        <v>32</v>
      </c>
      <c r="L135" s="16">
        <v>5</v>
      </c>
      <c r="M135" s="81">
        <v>22.96</v>
      </c>
      <c r="N135" s="96">
        <v>22.96</v>
      </c>
      <c r="O135" s="64">
        <v>2530</v>
      </c>
      <c r="P135" s="65">
        <f>Table2245789101123456789101112131415161718192021222324252627282930[[#This Row],[PEMBULATAN]]*O135</f>
        <v>58088.800000000003</v>
      </c>
    </row>
    <row r="136" spans="1:16" ht="26.25" customHeight="1" x14ac:dyDescent="0.2">
      <c r="A136" s="14"/>
      <c r="B136" s="75"/>
      <c r="C136" s="73" t="s">
        <v>2949</v>
      </c>
      <c r="D136" s="78" t="s">
        <v>126</v>
      </c>
      <c r="E136" s="13">
        <v>44540</v>
      </c>
      <c r="F136" s="76" t="s">
        <v>127</v>
      </c>
      <c r="G136" s="13">
        <v>44544</v>
      </c>
      <c r="H136" s="77" t="s">
        <v>2748</v>
      </c>
      <c r="I136" s="16">
        <v>45</v>
      </c>
      <c r="J136" s="16">
        <v>31</v>
      </c>
      <c r="K136" s="16">
        <v>40</v>
      </c>
      <c r="L136" s="16">
        <v>25</v>
      </c>
      <c r="M136" s="81">
        <v>13.95</v>
      </c>
      <c r="N136" s="96">
        <v>25</v>
      </c>
      <c r="O136" s="64">
        <v>2530</v>
      </c>
      <c r="P136" s="65">
        <f>Table2245789101123456789101112131415161718192021222324252627282930[[#This Row],[PEMBULATAN]]*O136</f>
        <v>63250</v>
      </c>
    </row>
    <row r="137" spans="1:16" ht="26.25" customHeight="1" x14ac:dyDescent="0.2">
      <c r="A137" s="14"/>
      <c r="B137" s="75"/>
      <c r="C137" s="73" t="s">
        <v>2950</v>
      </c>
      <c r="D137" s="78" t="s">
        <v>126</v>
      </c>
      <c r="E137" s="13">
        <v>44540</v>
      </c>
      <c r="F137" s="76" t="s">
        <v>127</v>
      </c>
      <c r="G137" s="13">
        <v>44544</v>
      </c>
      <c r="H137" s="77" t="s">
        <v>2748</v>
      </c>
      <c r="I137" s="16">
        <v>108</v>
      </c>
      <c r="J137" s="16">
        <v>10</v>
      </c>
      <c r="K137" s="16">
        <v>10</v>
      </c>
      <c r="L137" s="16">
        <v>2</v>
      </c>
      <c r="M137" s="81">
        <v>2.7</v>
      </c>
      <c r="N137" s="96">
        <v>2.7</v>
      </c>
      <c r="O137" s="64">
        <v>2530</v>
      </c>
      <c r="P137" s="65">
        <f>Table2245789101123456789101112131415161718192021222324252627282930[[#This Row],[PEMBULATAN]]*O137</f>
        <v>6831</v>
      </c>
    </row>
    <row r="138" spans="1:16" ht="26.25" customHeight="1" x14ac:dyDescent="0.2">
      <c r="A138" s="14"/>
      <c r="B138" s="75"/>
      <c r="C138" s="73" t="s">
        <v>2951</v>
      </c>
      <c r="D138" s="78" t="s">
        <v>126</v>
      </c>
      <c r="E138" s="13">
        <v>44540</v>
      </c>
      <c r="F138" s="76" t="s">
        <v>127</v>
      </c>
      <c r="G138" s="13">
        <v>44544</v>
      </c>
      <c r="H138" s="77" t="s">
        <v>2748</v>
      </c>
      <c r="I138" s="16">
        <v>43</v>
      </c>
      <c r="J138" s="16">
        <v>32</v>
      </c>
      <c r="K138" s="16">
        <v>22</v>
      </c>
      <c r="L138" s="16">
        <v>2</v>
      </c>
      <c r="M138" s="81">
        <v>7.5679999999999996</v>
      </c>
      <c r="N138" s="96">
        <v>7.5679999999999996</v>
      </c>
      <c r="O138" s="64">
        <v>2530</v>
      </c>
      <c r="P138" s="65">
        <f>Table2245789101123456789101112131415161718192021222324252627282930[[#This Row],[PEMBULATAN]]*O138</f>
        <v>19147.039999999997</v>
      </c>
    </row>
    <row r="139" spans="1:16" ht="26.25" customHeight="1" x14ac:dyDescent="0.2">
      <c r="A139" s="14"/>
      <c r="B139" s="75"/>
      <c r="C139" s="73" t="s">
        <v>2952</v>
      </c>
      <c r="D139" s="78" t="s">
        <v>126</v>
      </c>
      <c r="E139" s="13">
        <v>44540</v>
      </c>
      <c r="F139" s="76" t="s">
        <v>127</v>
      </c>
      <c r="G139" s="13">
        <v>44544</v>
      </c>
      <c r="H139" s="77" t="s">
        <v>2748</v>
      </c>
      <c r="I139" s="16">
        <v>61</v>
      </c>
      <c r="J139" s="16">
        <v>42</v>
      </c>
      <c r="K139" s="16">
        <v>25</v>
      </c>
      <c r="L139" s="16">
        <v>1</v>
      </c>
      <c r="M139" s="81">
        <v>16.012499999999999</v>
      </c>
      <c r="N139" s="96">
        <v>16.012499999999999</v>
      </c>
      <c r="O139" s="64">
        <v>2530</v>
      </c>
      <c r="P139" s="65">
        <f>Table2245789101123456789101112131415161718192021222324252627282930[[#This Row],[PEMBULATAN]]*O139</f>
        <v>40511.625</v>
      </c>
    </row>
    <row r="140" spans="1:16" ht="26.25" customHeight="1" x14ac:dyDescent="0.2">
      <c r="A140" s="14"/>
      <c r="B140" s="75"/>
      <c r="C140" s="73" t="s">
        <v>2953</v>
      </c>
      <c r="D140" s="78" t="s">
        <v>126</v>
      </c>
      <c r="E140" s="13">
        <v>44540</v>
      </c>
      <c r="F140" s="76" t="s">
        <v>127</v>
      </c>
      <c r="G140" s="13">
        <v>44544</v>
      </c>
      <c r="H140" s="77" t="s">
        <v>2748</v>
      </c>
      <c r="I140" s="16">
        <v>63</v>
      </c>
      <c r="J140" s="16">
        <v>41</v>
      </c>
      <c r="K140" s="16">
        <v>32</v>
      </c>
      <c r="L140" s="16">
        <v>3</v>
      </c>
      <c r="M140" s="81">
        <v>20.664000000000001</v>
      </c>
      <c r="N140" s="96">
        <v>20.664000000000001</v>
      </c>
      <c r="O140" s="64">
        <v>2530</v>
      </c>
      <c r="P140" s="65">
        <f>Table2245789101123456789101112131415161718192021222324252627282930[[#This Row],[PEMBULATAN]]*O140</f>
        <v>52279.920000000006</v>
      </c>
    </row>
    <row r="141" spans="1:16" ht="26.25" customHeight="1" x14ac:dyDescent="0.2">
      <c r="A141" s="14"/>
      <c r="B141" s="75"/>
      <c r="C141" s="73" t="s">
        <v>2954</v>
      </c>
      <c r="D141" s="78" t="s">
        <v>126</v>
      </c>
      <c r="E141" s="13">
        <v>44540</v>
      </c>
      <c r="F141" s="76" t="s">
        <v>127</v>
      </c>
      <c r="G141" s="13">
        <v>44544</v>
      </c>
      <c r="H141" s="77" t="s">
        <v>2748</v>
      </c>
      <c r="I141" s="16">
        <v>48</v>
      </c>
      <c r="J141" s="16">
        <v>35</v>
      </c>
      <c r="K141" s="16">
        <v>25</v>
      </c>
      <c r="L141" s="16">
        <v>4</v>
      </c>
      <c r="M141" s="81">
        <v>10.5</v>
      </c>
      <c r="N141" s="96">
        <v>11</v>
      </c>
      <c r="O141" s="64">
        <v>2530</v>
      </c>
      <c r="P141" s="65">
        <f>Table2245789101123456789101112131415161718192021222324252627282930[[#This Row],[PEMBULATAN]]*O141</f>
        <v>27830</v>
      </c>
    </row>
    <row r="142" spans="1:16" ht="26.25" customHeight="1" x14ac:dyDescent="0.2">
      <c r="A142" s="14"/>
      <c r="B142" s="75"/>
      <c r="C142" s="73" t="s">
        <v>2955</v>
      </c>
      <c r="D142" s="78" t="s">
        <v>126</v>
      </c>
      <c r="E142" s="13">
        <v>44540</v>
      </c>
      <c r="F142" s="76" t="s">
        <v>127</v>
      </c>
      <c r="G142" s="13">
        <v>44544</v>
      </c>
      <c r="H142" s="77" t="s">
        <v>2748</v>
      </c>
      <c r="I142" s="16">
        <v>44</v>
      </c>
      <c r="J142" s="16">
        <v>28</v>
      </c>
      <c r="K142" s="16">
        <v>30</v>
      </c>
      <c r="L142" s="16">
        <v>2</v>
      </c>
      <c r="M142" s="81">
        <v>9.24</v>
      </c>
      <c r="N142" s="96">
        <v>9.24</v>
      </c>
      <c r="O142" s="64">
        <v>2530</v>
      </c>
      <c r="P142" s="65">
        <f>Table2245789101123456789101112131415161718192021222324252627282930[[#This Row],[PEMBULATAN]]*O142</f>
        <v>23377.200000000001</v>
      </c>
    </row>
    <row r="143" spans="1:16" ht="26.25" customHeight="1" x14ac:dyDescent="0.2">
      <c r="A143" s="14"/>
      <c r="B143" s="75"/>
      <c r="C143" s="73" t="s">
        <v>2956</v>
      </c>
      <c r="D143" s="78" t="s">
        <v>126</v>
      </c>
      <c r="E143" s="13">
        <v>44540</v>
      </c>
      <c r="F143" s="76" t="s">
        <v>127</v>
      </c>
      <c r="G143" s="13">
        <v>44544</v>
      </c>
      <c r="H143" s="77" t="s">
        <v>2748</v>
      </c>
      <c r="I143" s="16">
        <v>51</v>
      </c>
      <c r="J143" s="16">
        <v>41</v>
      </c>
      <c r="K143" s="16">
        <v>23</v>
      </c>
      <c r="L143" s="16">
        <v>9</v>
      </c>
      <c r="M143" s="81">
        <v>12.023250000000001</v>
      </c>
      <c r="N143" s="96">
        <v>12.023250000000001</v>
      </c>
      <c r="O143" s="64">
        <v>2530</v>
      </c>
      <c r="P143" s="65">
        <f>Table2245789101123456789101112131415161718192021222324252627282930[[#This Row],[PEMBULATAN]]*O143</f>
        <v>30418.822500000002</v>
      </c>
    </row>
    <row r="144" spans="1:16" ht="26.25" customHeight="1" x14ac:dyDescent="0.2">
      <c r="A144" s="14"/>
      <c r="B144" s="75"/>
      <c r="C144" s="73" t="s">
        <v>2957</v>
      </c>
      <c r="D144" s="78" t="s">
        <v>126</v>
      </c>
      <c r="E144" s="13">
        <v>44540</v>
      </c>
      <c r="F144" s="76" t="s">
        <v>127</v>
      </c>
      <c r="G144" s="13">
        <v>44544</v>
      </c>
      <c r="H144" s="77" t="s">
        <v>2748</v>
      </c>
      <c r="I144" s="16">
        <v>40</v>
      </c>
      <c r="J144" s="16">
        <v>22</v>
      </c>
      <c r="K144" s="16">
        <v>12</v>
      </c>
      <c r="L144" s="16">
        <v>1</v>
      </c>
      <c r="M144" s="81">
        <v>2.64</v>
      </c>
      <c r="N144" s="96">
        <v>2.64</v>
      </c>
      <c r="O144" s="64">
        <v>2530</v>
      </c>
      <c r="P144" s="65">
        <f>Table2245789101123456789101112131415161718192021222324252627282930[[#This Row],[PEMBULATAN]]*O144</f>
        <v>6679.2000000000007</v>
      </c>
    </row>
    <row r="145" spans="1:16" ht="26.25" customHeight="1" x14ac:dyDescent="0.2">
      <c r="A145" s="14"/>
      <c r="B145" s="75"/>
      <c r="C145" s="73" t="s">
        <v>2958</v>
      </c>
      <c r="D145" s="78" t="s">
        <v>126</v>
      </c>
      <c r="E145" s="13">
        <v>44540</v>
      </c>
      <c r="F145" s="76" t="s">
        <v>127</v>
      </c>
      <c r="G145" s="13">
        <v>44544</v>
      </c>
      <c r="H145" s="77" t="s">
        <v>2748</v>
      </c>
      <c r="I145" s="16">
        <v>76</v>
      </c>
      <c r="J145" s="16">
        <v>12</v>
      </c>
      <c r="K145" s="16">
        <v>7</v>
      </c>
      <c r="L145" s="16">
        <v>1</v>
      </c>
      <c r="M145" s="81">
        <v>1.5960000000000001</v>
      </c>
      <c r="N145" s="96">
        <v>1.5960000000000001</v>
      </c>
      <c r="O145" s="64">
        <v>2530</v>
      </c>
      <c r="P145" s="65">
        <f>Table2245789101123456789101112131415161718192021222324252627282930[[#This Row],[PEMBULATAN]]*O145</f>
        <v>4037.88</v>
      </c>
    </row>
    <row r="146" spans="1:16" ht="26.25" customHeight="1" x14ac:dyDescent="0.2">
      <c r="A146" s="14"/>
      <c r="B146" s="75"/>
      <c r="C146" s="73" t="s">
        <v>2959</v>
      </c>
      <c r="D146" s="78" t="s">
        <v>126</v>
      </c>
      <c r="E146" s="13">
        <v>44540</v>
      </c>
      <c r="F146" s="76" t="s">
        <v>127</v>
      </c>
      <c r="G146" s="13">
        <v>44544</v>
      </c>
      <c r="H146" s="77" t="s">
        <v>2748</v>
      </c>
      <c r="I146" s="16">
        <v>125</v>
      </c>
      <c r="J146" s="16">
        <v>25</v>
      </c>
      <c r="K146" s="16">
        <v>13</v>
      </c>
      <c r="L146" s="16">
        <v>4</v>
      </c>
      <c r="M146" s="81">
        <v>10.15625</v>
      </c>
      <c r="N146" s="96">
        <v>10.15625</v>
      </c>
      <c r="O146" s="64">
        <v>2530</v>
      </c>
      <c r="P146" s="65">
        <f>Table2245789101123456789101112131415161718192021222324252627282930[[#This Row],[PEMBULATAN]]*O146</f>
        <v>25695.3125</v>
      </c>
    </row>
    <row r="147" spans="1:16" ht="26.25" customHeight="1" x14ac:dyDescent="0.2">
      <c r="A147" s="14"/>
      <c r="B147" s="75"/>
      <c r="C147" s="73" t="s">
        <v>2960</v>
      </c>
      <c r="D147" s="78" t="s">
        <v>126</v>
      </c>
      <c r="E147" s="13">
        <v>44540</v>
      </c>
      <c r="F147" s="76" t="s">
        <v>127</v>
      </c>
      <c r="G147" s="13">
        <v>44544</v>
      </c>
      <c r="H147" s="77" t="s">
        <v>2748</v>
      </c>
      <c r="I147" s="16">
        <v>60</v>
      </c>
      <c r="J147" s="16">
        <v>24</v>
      </c>
      <c r="K147" s="16">
        <v>15</v>
      </c>
      <c r="L147" s="16">
        <v>2</v>
      </c>
      <c r="M147" s="81">
        <v>5.4</v>
      </c>
      <c r="N147" s="96">
        <v>6</v>
      </c>
      <c r="O147" s="64">
        <v>2530</v>
      </c>
      <c r="P147" s="65">
        <f>Table2245789101123456789101112131415161718192021222324252627282930[[#This Row],[PEMBULATAN]]*O147</f>
        <v>15180</v>
      </c>
    </row>
    <row r="148" spans="1:16" ht="26.25" customHeight="1" x14ac:dyDescent="0.2">
      <c r="A148" s="14"/>
      <c r="B148" s="75"/>
      <c r="C148" s="73" t="s">
        <v>2961</v>
      </c>
      <c r="D148" s="78" t="s">
        <v>126</v>
      </c>
      <c r="E148" s="13">
        <v>44540</v>
      </c>
      <c r="F148" s="76" t="s">
        <v>127</v>
      </c>
      <c r="G148" s="13">
        <v>44544</v>
      </c>
      <c r="H148" s="77" t="s">
        <v>2748</v>
      </c>
      <c r="I148" s="16">
        <v>65</v>
      </c>
      <c r="J148" s="16">
        <v>63</v>
      </c>
      <c r="K148" s="16">
        <v>8</v>
      </c>
      <c r="L148" s="16">
        <v>4</v>
      </c>
      <c r="M148" s="81">
        <v>8.19</v>
      </c>
      <c r="N148" s="96">
        <v>8.19</v>
      </c>
      <c r="O148" s="64">
        <v>2530</v>
      </c>
      <c r="P148" s="65">
        <f>Table2245789101123456789101112131415161718192021222324252627282930[[#This Row],[PEMBULATAN]]*O148</f>
        <v>20720.699999999997</v>
      </c>
    </row>
    <row r="149" spans="1:16" ht="26.25" customHeight="1" x14ac:dyDescent="0.2">
      <c r="A149" s="14"/>
      <c r="B149" s="75"/>
      <c r="C149" s="73" t="s">
        <v>2962</v>
      </c>
      <c r="D149" s="78" t="s">
        <v>126</v>
      </c>
      <c r="E149" s="13">
        <v>44540</v>
      </c>
      <c r="F149" s="76" t="s">
        <v>127</v>
      </c>
      <c r="G149" s="13">
        <v>44544</v>
      </c>
      <c r="H149" s="77" t="s">
        <v>2748</v>
      </c>
      <c r="I149" s="16">
        <v>60</v>
      </c>
      <c r="J149" s="16">
        <v>44</v>
      </c>
      <c r="K149" s="16">
        <v>25</v>
      </c>
      <c r="L149" s="16">
        <v>1</v>
      </c>
      <c r="M149" s="81">
        <v>16.5</v>
      </c>
      <c r="N149" s="96">
        <v>17</v>
      </c>
      <c r="O149" s="64">
        <v>2530</v>
      </c>
      <c r="P149" s="65">
        <f>Table2245789101123456789101112131415161718192021222324252627282930[[#This Row],[PEMBULATAN]]*O149</f>
        <v>43010</v>
      </c>
    </row>
    <row r="150" spans="1:16" ht="26.25" customHeight="1" x14ac:dyDescent="0.2">
      <c r="A150" s="14"/>
      <c r="B150" s="75"/>
      <c r="C150" s="73" t="s">
        <v>2963</v>
      </c>
      <c r="D150" s="78" t="s">
        <v>126</v>
      </c>
      <c r="E150" s="13">
        <v>44540</v>
      </c>
      <c r="F150" s="76" t="s">
        <v>127</v>
      </c>
      <c r="G150" s="13">
        <v>44544</v>
      </c>
      <c r="H150" s="77" t="s">
        <v>2748</v>
      </c>
      <c r="I150" s="16">
        <v>55</v>
      </c>
      <c r="J150" s="16">
        <v>34</v>
      </c>
      <c r="K150" s="16">
        <v>24</v>
      </c>
      <c r="L150" s="16">
        <v>12</v>
      </c>
      <c r="M150" s="81">
        <v>11.22</v>
      </c>
      <c r="N150" s="96">
        <v>12</v>
      </c>
      <c r="O150" s="64">
        <v>2530</v>
      </c>
      <c r="P150" s="65">
        <f>Table2245789101123456789101112131415161718192021222324252627282930[[#This Row],[PEMBULATAN]]*O150</f>
        <v>30360</v>
      </c>
    </row>
    <row r="151" spans="1:16" ht="26.25" customHeight="1" x14ac:dyDescent="0.2">
      <c r="A151" s="14"/>
      <c r="B151" s="75"/>
      <c r="C151" s="73" t="s">
        <v>2964</v>
      </c>
      <c r="D151" s="78" t="s">
        <v>126</v>
      </c>
      <c r="E151" s="13">
        <v>44540</v>
      </c>
      <c r="F151" s="76" t="s">
        <v>127</v>
      </c>
      <c r="G151" s="13">
        <v>44544</v>
      </c>
      <c r="H151" s="77" t="s">
        <v>2748</v>
      </c>
      <c r="I151" s="16">
        <v>60</v>
      </c>
      <c r="J151" s="16">
        <v>41</v>
      </c>
      <c r="K151" s="16">
        <v>23</v>
      </c>
      <c r="L151" s="16">
        <v>1</v>
      </c>
      <c r="M151" s="81">
        <v>14.145</v>
      </c>
      <c r="N151" s="96">
        <v>14.145</v>
      </c>
      <c r="O151" s="64">
        <v>2530</v>
      </c>
      <c r="P151" s="65">
        <f>Table2245789101123456789101112131415161718192021222324252627282930[[#This Row],[PEMBULATAN]]*O151</f>
        <v>35786.85</v>
      </c>
    </row>
    <row r="152" spans="1:16" ht="26.25" customHeight="1" x14ac:dyDescent="0.2">
      <c r="A152" s="14"/>
      <c r="B152" s="75"/>
      <c r="C152" s="73" t="s">
        <v>2965</v>
      </c>
      <c r="D152" s="78" t="s">
        <v>126</v>
      </c>
      <c r="E152" s="13">
        <v>44540</v>
      </c>
      <c r="F152" s="76" t="s">
        <v>127</v>
      </c>
      <c r="G152" s="13">
        <v>44544</v>
      </c>
      <c r="H152" s="77" t="s">
        <v>2748</v>
      </c>
      <c r="I152" s="16">
        <v>61</v>
      </c>
      <c r="J152" s="16">
        <v>46</v>
      </c>
      <c r="K152" s="16">
        <v>26</v>
      </c>
      <c r="L152" s="16">
        <v>1</v>
      </c>
      <c r="M152" s="81">
        <v>18.239000000000001</v>
      </c>
      <c r="N152" s="96">
        <v>18.239000000000001</v>
      </c>
      <c r="O152" s="64">
        <v>2530</v>
      </c>
      <c r="P152" s="65">
        <f>Table2245789101123456789101112131415161718192021222324252627282930[[#This Row],[PEMBULATAN]]*O152</f>
        <v>46144.670000000006</v>
      </c>
    </row>
    <row r="153" spans="1:16" ht="26.25" customHeight="1" x14ac:dyDescent="0.2">
      <c r="A153" s="14"/>
      <c r="B153" s="75"/>
      <c r="C153" s="73" t="s">
        <v>2966</v>
      </c>
      <c r="D153" s="78" t="s">
        <v>126</v>
      </c>
      <c r="E153" s="13">
        <v>44540</v>
      </c>
      <c r="F153" s="76" t="s">
        <v>127</v>
      </c>
      <c r="G153" s="13">
        <v>44544</v>
      </c>
      <c r="H153" s="77" t="s">
        <v>2748</v>
      </c>
      <c r="I153" s="16">
        <v>73</v>
      </c>
      <c r="J153" s="16">
        <v>43</v>
      </c>
      <c r="K153" s="16">
        <v>12</v>
      </c>
      <c r="L153" s="16">
        <v>4</v>
      </c>
      <c r="M153" s="81">
        <v>9.4169999999999998</v>
      </c>
      <c r="N153" s="96">
        <v>10</v>
      </c>
      <c r="O153" s="64">
        <v>2530</v>
      </c>
      <c r="P153" s="65">
        <f>Table2245789101123456789101112131415161718192021222324252627282930[[#This Row],[PEMBULATAN]]*O153</f>
        <v>25300</v>
      </c>
    </row>
    <row r="154" spans="1:16" ht="26.25" customHeight="1" x14ac:dyDescent="0.2">
      <c r="A154" s="14"/>
      <c r="B154" s="75"/>
      <c r="C154" s="73" t="s">
        <v>2967</v>
      </c>
      <c r="D154" s="78" t="s">
        <v>126</v>
      </c>
      <c r="E154" s="13">
        <v>44540</v>
      </c>
      <c r="F154" s="76" t="s">
        <v>127</v>
      </c>
      <c r="G154" s="13">
        <v>44544</v>
      </c>
      <c r="H154" s="77" t="s">
        <v>2748</v>
      </c>
      <c r="I154" s="16">
        <v>81</v>
      </c>
      <c r="J154" s="16">
        <v>21</v>
      </c>
      <c r="K154" s="16">
        <v>21</v>
      </c>
      <c r="L154" s="16">
        <v>2</v>
      </c>
      <c r="M154" s="81">
        <v>8.9302499999999991</v>
      </c>
      <c r="N154" s="96">
        <v>8.9302499999999991</v>
      </c>
      <c r="O154" s="64">
        <v>2530</v>
      </c>
      <c r="P154" s="65">
        <f>Table2245789101123456789101112131415161718192021222324252627282930[[#This Row],[PEMBULATAN]]*O154</f>
        <v>22593.532499999998</v>
      </c>
    </row>
    <row r="155" spans="1:16" ht="26.25" customHeight="1" x14ac:dyDescent="0.2">
      <c r="A155" s="14"/>
      <c r="B155" s="75"/>
      <c r="C155" s="73" t="s">
        <v>2968</v>
      </c>
      <c r="D155" s="78" t="s">
        <v>126</v>
      </c>
      <c r="E155" s="13">
        <v>44540</v>
      </c>
      <c r="F155" s="76" t="s">
        <v>127</v>
      </c>
      <c r="G155" s="13">
        <v>44544</v>
      </c>
      <c r="H155" s="77" t="s">
        <v>2748</v>
      </c>
      <c r="I155" s="16">
        <v>125</v>
      </c>
      <c r="J155" s="16">
        <v>25</v>
      </c>
      <c r="K155" s="16">
        <v>12</v>
      </c>
      <c r="L155" s="16">
        <v>11</v>
      </c>
      <c r="M155" s="81">
        <v>9.375</v>
      </c>
      <c r="N155" s="96">
        <v>12</v>
      </c>
      <c r="O155" s="64">
        <v>2530</v>
      </c>
      <c r="P155" s="65">
        <f>Table2245789101123456789101112131415161718192021222324252627282930[[#This Row],[PEMBULATAN]]*O155</f>
        <v>30360</v>
      </c>
    </row>
    <row r="156" spans="1:16" ht="26.25" customHeight="1" x14ac:dyDescent="0.2">
      <c r="A156" s="14"/>
      <c r="B156" s="75"/>
      <c r="C156" s="73" t="s">
        <v>2969</v>
      </c>
      <c r="D156" s="78" t="s">
        <v>126</v>
      </c>
      <c r="E156" s="13">
        <v>44540</v>
      </c>
      <c r="F156" s="76" t="s">
        <v>127</v>
      </c>
      <c r="G156" s="13">
        <v>44544</v>
      </c>
      <c r="H156" s="77" t="s">
        <v>2748</v>
      </c>
      <c r="I156" s="16">
        <v>65</v>
      </c>
      <c r="J156" s="16">
        <v>35</v>
      </c>
      <c r="K156" s="16">
        <v>22</v>
      </c>
      <c r="L156" s="16">
        <v>1</v>
      </c>
      <c r="M156" s="81">
        <v>12.512499999999999</v>
      </c>
      <c r="N156" s="96">
        <v>12.512499999999999</v>
      </c>
      <c r="O156" s="64">
        <v>2530</v>
      </c>
      <c r="P156" s="65">
        <f>Table2245789101123456789101112131415161718192021222324252627282930[[#This Row],[PEMBULATAN]]*O156</f>
        <v>31656.625</v>
      </c>
    </row>
    <row r="157" spans="1:16" ht="26.25" customHeight="1" x14ac:dyDescent="0.2">
      <c r="A157" s="14"/>
      <c r="B157" s="75"/>
      <c r="C157" s="73" t="s">
        <v>2970</v>
      </c>
      <c r="D157" s="78" t="s">
        <v>126</v>
      </c>
      <c r="E157" s="13">
        <v>44540</v>
      </c>
      <c r="F157" s="76" t="s">
        <v>127</v>
      </c>
      <c r="G157" s="13">
        <v>44544</v>
      </c>
      <c r="H157" s="77" t="s">
        <v>2748</v>
      </c>
      <c r="I157" s="16">
        <v>150</v>
      </c>
      <c r="J157" s="16">
        <v>13</v>
      </c>
      <c r="K157" s="16">
        <v>13</v>
      </c>
      <c r="L157" s="16">
        <v>2</v>
      </c>
      <c r="M157" s="81">
        <v>6.3375000000000004</v>
      </c>
      <c r="N157" s="96">
        <v>7</v>
      </c>
      <c r="O157" s="64">
        <v>2530</v>
      </c>
      <c r="P157" s="65">
        <f>Table2245789101123456789101112131415161718192021222324252627282930[[#This Row],[PEMBULATAN]]*O157</f>
        <v>17710</v>
      </c>
    </row>
    <row r="158" spans="1:16" ht="26.25" customHeight="1" x14ac:dyDescent="0.2">
      <c r="A158" s="14"/>
      <c r="B158" s="75"/>
      <c r="C158" s="73" t="s">
        <v>2971</v>
      </c>
      <c r="D158" s="78" t="s">
        <v>126</v>
      </c>
      <c r="E158" s="13">
        <v>44540</v>
      </c>
      <c r="F158" s="76" t="s">
        <v>127</v>
      </c>
      <c r="G158" s="13">
        <v>44544</v>
      </c>
      <c r="H158" s="77" t="s">
        <v>2748</v>
      </c>
      <c r="I158" s="16">
        <v>38</v>
      </c>
      <c r="J158" s="16">
        <v>36</v>
      </c>
      <c r="K158" s="16">
        <v>40</v>
      </c>
      <c r="L158" s="16">
        <v>4</v>
      </c>
      <c r="M158" s="81">
        <v>13.68</v>
      </c>
      <c r="N158" s="96">
        <v>13.68</v>
      </c>
      <c r="O158" s="64">
        <v>2530</v>
      </c>
      <c r="P158" s="65">
        <f>Table2245789101123456789101112131415161718192021222324252627282930[[#This Row],[PEMBULATAN]]*O158</f>
        <v>34610.400000000001</v>
      </c>
    </row>
    <row r="159" spans="1:16" ht="26.25" customHeight="1" x14ac:dyDescent="0.2">
      <c r="A159" s="14"/>
      <c r="B159" s="75"/>
      <c r="C159" s="73" t="s">
        <v>2972</v>
      </c>
      <c r="D159" s="78" t="s">
        <v>126</v>
      </c>
      <c r="E159" s="13">
        <v>44540</v>
      </c>
      <c r="F159" s="76" t="s">
        <v>127</v>
      </c>
      <c r="G159" s="13">
        <v>44544</v>
      </c>
      <c r="H159" s="77" t="s">
        <v>2748</v>
      </c>
      <c r="I159" s="16">
        <v>83</v>
      </c>
      <c r="J159" s="16">
        <v>26</v>
      </c>
      <c r="K159" s="16">
        <v>13</v>
      </c>
      <c r="L159" s="16">
        <v>7</v>
      </c>
      <c r="M159" s="81">
        <v>7.0134999999999996</v>
      </c>
      <c r="N159" s="96">
        <v>7.0134999999999996</v>
      </c>
      <c r="O159" s="64">
        <v>2530</v>
      </c>
      <c r="P159" s="65">
        <f>Table2245789101123456789101112131415161718192021222324252627282930[[#This Row],[PEMBULATAN]]*O159</f>
        <v>17744.154999999999</v>
      </c>
    </row>
    <row r="160" spans="1:16" ht="26.25" customHeight="1" x14ac:dyDescent="0.2">
      <c r="A160" s="14"/>
      <c r="B160" s="75"/>
      <c r="C160" s="73" t="s">
        <v>2973</v>
      </c>
      <c r="D160" s="78" t="s">
        <v>126</v>
      </c>
      <c r="E160" s="13">
        <v>44540</v>
      </c>
      <c r="F160" s="76" t="s">
        <v>127</v>
      </c>
      <c r="G160" s="13">
        <v>44544</v>
      </c>
      <c r="H160" s="77" t="s">
        <v>2748</v>
      </c>
      <c r="I160" s="16">
        <v>52</v>
      </c>
      <c r="J160" s="16">
        <v>27</v>
      </c>
      <c r="K160" s="16">
        <v>12</v>
      </c>
      <c r="L160" s="16">
        <v>12</v>
      </c>
      <c r="M160" s="81">
        <v>4.2119999999999997</v>
      </c>
      <c r="N160" s="96">
        <v>12</v>
      </c>
      <c r="O160" s="64">
        <v>2530</v>
      </c>
      <c r="P160" s="65">
        <f>Table2245789101123456789101112131415161718192021222324252627282930[[#This Row],[PEMBULATAN]]*O160</f>
        <v>30360</v>
      </c>
    </row>
    <row r="161" spans="1:16" ht="26.25" customHeight="1" x14ac:dyDescent="0.2">
      <c r="A161" s="14"/>
      <c r="B161" s="75"/>
      <c r="C161" s="73" t="s">
        <v>2974</v>
      </c>
      <c r="D161" s="78" t="s">
        <v>126</v>
      </c>
      <c r="E161" s="13">
        <v>44540</v>
      </c>
      <c r="F161" s="76" t="s">
        <v>127</v>
      </c>
      <c r="G161" s="13">
        <v>44544</v>
      </c>
      <c r="H161" s="77" t="s">
        <v>2748</v>
      </c>
      <c r="I161" s="16">
        <v>64</v>
      </c>
      <c r="J161" s="16">
        <v>41</v>
      </c>
      <c r="K161" s="16">
        <v>40</v>
      </c>
      <c r="L161" s="16">
        <v>16</v>
      </c>
      <c r="M161" s="81">
        <v>26.24</v>
      </c>
      <c r="N161" s="96">
        <v>26.24</v>
      </c>
      <c r="O161" s="64">
        <v>2530</v>
      </c>
      <c r="P161" s="65">
        <f>Table2245789101123456789101112131415161718192021222324252627282930[[#This Row],[PEMBULATAN]]*O161</f>
        <v>66387.199999999997</v>
      </c>
    </row>
    <row r="162" spans="1:16" ht="26.25" customHeight="1" x14ac:dyDescent="0.2">
      <c r="A162" s="14"/>
      <c r="B162" s="75"/>
      <c r="C162" s="73" t="s">
        <v>2975</v>
      </c>
      <c r="D162" s="78" t="s">
        <v>126</v>
      </c>
      <c r="E162" s="13">
        <v>44540</v>
      </c>
      <c r="F162" s="76" t="s">
        <v>127</v>
      </c>
      <c r="G162" s="13">
        <v>44544</v>
      </c>
      <c r="H162" s="77" t="s">
        <v>2748</v>
      </c>
      <c r="I162" s="16">
        <v>83</v>
      </c>
      <c r="J162" s="16">
        <v>51</v>
      </c>
      <c r="K162" s="16">
        <v>24</v>
      </c>
      <c r="L162" s="16">
        <v>9</v>
      </c>
      <c r="M162" s="81">
        <v>25.398</v>
      </c>
      <c r="N162" s="96">
        <v>26</v>
      </c>
      <c r="O162" s="64">
        <v>2530</v>
      </c>
      <c r="P162" s="65">
        <f>Table2245789101123456789101112131415161718192021222324252627282930[[#This Row],[PEMBULATAN]]*O162</f>
        <v>65780</v>
      </c>
    </row>
    <row r="163" spans="1:16" ht="26.25" customHeight="1" x14ac:dyDescent="0.2">
      <c r="A163" s="14"/>
      <c r="B163" s="75"/>
      <c r="C163" s="73" t="s">
        <v>2976</v>
      </c>
      <c r="D163" s="78" t="s">
        <v>126</v>
      </c>
      <c r="E163" s="13">
        <v>44540</v>
      </c>
      <c r="F163" s="76" t="s">
        <v>127</v>
      </c>
      <c r="G163" s="13">
        <v>44544</v>
      </c>
      <c r="H163" s="77" t="s">
        <v>2748</v>
      </c>
      <c r="I163" s="16">
        <v>102</v>
      </c>
      <c r="J163" s="16">
        <v>24</v>
      </c>
      <c r="K163" s="16">
        <v>12</v>
      </c>
      <c r="L163" s="16">
        <v>3</v>
      </c>
      <c r="M163" s="81">
        <v>7.3440000000000003</v>
      </c>
      <c r="N163" s="96">
        <v>8</v>
      </c>
      <c r="O163" s="64">
        <v>2530</v>
      </c>
      <c r="P163" s="65">
        <f>Table2245789101123456789101112131415161718192021222324252627282930[[#This Row],[PEMBULATAN]]*O163</f>
        <v>20240</v>
      </c>
    </row>
    <row r="164" spans="1:16" ht="26.25" customHeight="1" x14ac:dyDescent="0.2">
      <c r="A164" s="14"/>
      <c r="B164" s="75"/>
      <c r="C164" s="73" t="s">
        <v>2977</v>
      </c>
      <c r="D164" s="78" t="s">
        <v>126</v>
      </c>
      <c r="E164" s="13">
        <v>44540</v>
      </c>
      <c r="F164" s="76" t="s">
        <v>127</v>
      </c>
      <c r="G164" s="13">
        <v>44544</v>
      </c>
      <c r="H164" s="77" t="s">
        <v>2748</v>
      </c>
      <c r="I164" s="16">
        <v>80</v>
      </c>
      <c r="J164" s="16">
        <v>21</v>
      </c>
      <c r="K164" s="16">
        <v>15</v>
      </c>
      <c r="L164" s="16">
        <v>2</v>
      </c>
      <c r="M164" s="81">
        <v>6.3</v>
      </c>
      <c r="N164" s="96">
        <v>7</v>
      </c>
      <c r="O164" s="64">
        <v>2530</v>
      </c>
      <c r="P164" s="65">
        <f>Table2245789101123456789101112131415161718192021222324252627282930[[#This Row],[PEMBULATAN]]*O164</f>
        <v>17710</v>
      </c>
    </row>
    <row r="165" spans="1:16" ht="26.25" customHeight="1" x14ac:dyDescent="0.2">
      <c r="A165" s="14"/>
      <c r="B165" s="75"/>
      <c r="C165" s="73" t="s">
        <v>2978</v>
      </c>
      <c r="D165" s="78" t="s">
        <v>126</v>
      </c>
      <c r="E165" s="13">
        <v>44540</v>
      </c>
      <c r="F165" s="76" t="s">
        <v>127</v>
      </c>
      <c r="G165" s="13">
        <v>44544</v>
      </c>
      <c r="H165" s="77" t="s">
        <v>2748</v>
      </c>
      <c r="I165" s="16">
        <v>81</v>
      </c>
      <c r="J165" s="16">
        <v>52</v>
      </c>
      <c r="K165" s="16">
        <v>24</v>
      </c>
      <c r="L165" s="16">
        <v>13</v>
      </c>
      <c r="M165" s="81">
        <v>25.271999999999998</v>
      </c>
      <c r="N165" s="96">
        <v>25.271999999999998</v>
      </c>
      <c r="O165" s="64">
        <v>2530</v>
      </c>
      <c r="P165" s="65">
        <f>Table2245789101123456789101112131415161718192021222324252627282930[[#This Row],[PEMBULATAN]]*O165</f>
        <v>63938.159999999996</v>
      </c>
    </row>
    <row r="166" spans="1:16" ht="26.25" customHeight="1" x14ac:dyDescent="0.2">
      <c r="A166" s="14"/>
      <c r="B166" s="75"/>
      <c r="C166" s="73" t="s">
        <v>2979</v>
      </c>
      <c r="D166" s="78" t="s">
        <v>126</v>
      </c>
      <c r="E166" s="13">
        <v>44540</v>
      </c>
      <c r="F166" s="76" t="s">
        <v>127</v>
      </c>
      <c r="G166" s="13">
        <v>44544</v>
      </c>
      <c r="H166" s="77" t="s">
        <v>2748</v>
      </c>
      <c r="I166" s="16">
        <v>50</v>
      </c>
      <c r="J166" s="16">
        <v>38</v>
      </c>
      <c r="K166" s="16">
        <v>15</v>
      </c>
      <c r="L166" s="16">
        <v>5</v>
      </c>
      <c r="M166" s="81">
        <v>7.125</v>
      </c>
      <c r="N166" s="96">
        <v>7.125</v>
      </c>
      <c r="O166" s="64">
        <v>2530</v>
      </c>
      <c r="P166" s="65">
        <f>Table2245789101123456789101112131415161718192021222324252627282930[[#This Row],[PEMBULATAN]]*O166</f>
        <v>18026.25</v>
      </c>
    </row>
    <row r="167" spans="1:16" ht="26.25" customHeight="1" x14ac:dyDescent="0.2">
      <c r="A167" s="14"/>
      <c r="B167" s="75"/>
      <c r="C167" s="73" t="s">
        <v>2980</v>
      </c>
      <c r="D167" s="78" t="s">
        <v>126</v>
      </c>
      <c r="E167" s="13">
        <v>44540</v>
      </c>
      <c r="F167" s="76" t="s">
        <v>127</v>
      </c>
      <c r="G167" s="13">
        <v>44544</v>
      </c>
      <c r="H167" s="77" t="s">
        <v>2748</v>
      </c>
      <c r="I167" s="16">
        <v>53</v>
      </c>
      <c r="J167" s="16">
        <v>33</v>
      </c>
      <c r="K167" s="16">
        <v>12</v>
      </c>
      <c r="L167" s="16">
        <v>3</v>
      </c>
      <c r="M167" s="81">
        <v>5.2469999999999999</v>
      </c>
      <c r="N167" s="96">
        <v>5.2469999999999999</v>
      </c>
      <c r="O167" s="64">
        <v>2530</v>
      </c>
      <c r="P167" s="65">
        <f>Table2245789101123456789101112131415161718192021222324252627282930[[#This Row],[PEMBULATAN]]*O167</f>
        <v>13274.91</v>
      </c>
    </row>
    <row r="168" spans="1:16" ht="26.25" customHeight="1" x14ac:dyDescent="0.2">
      <c r="A168" s="14"/>
      <c r="B168" s="75"/>
      <c r="C168" s="73" t="s">
        <v>2981</v>
      </c>
      <c r="D168" s="78" t="s">
        <v>126</v>
      </c>
      <c r="E168" s="13">
        <v>44540</v>
      </c>
      <c r="F168" s="76" t="s">
        <v>127</v>
      </c>
      <c r="G168" s="13">
        <v>44544</v>
      </c>
      <c r="H168" s="77" t="s">
        <v>2748</v>
      </c>
      <c r="I168" s="16">
        <v>93</v>
      </c>
      <c r="J168" s="16">
        <v>52</v>
      </c>
      <c r="K168" s="16">
        <v>36</v>
      </c>
      <c r="L168" s="16">
        <v>23</v>
      </c>
      <c r="M168" s="81">
        <v>43.524000000000001</v>
      </c>
      <c r="N168" s="96">
        <v>43.524000000000001</v>
      </c>
      <c r="O168" s="64">
        <v>2530</v>
      </c>
      <c r="P168" s="65">
        <f>Table2245789101123456789101112131415161718192021222324252627282930[[#This Row],[PEMBULATAN]]*O168</f>
        <v>110115.72</v>
      </c>
    </row>
    <row r="169" spans="1:16" ht="26.25" customHeight="1" x14ac:dyDescent="0.2">
      <c r="A169" s="14"/>
      <c r="B169" s="75"/>
      <c r="C169" s="73" t="s">
        <v>2982</v>
      </c>
      <c r="D169" s="78" t="s">
        <v>126</v>
      </c>
      <c r="E169" s="13">
        <v>44540</v>
      </c>
      <c r="F169" s="76" t="s">
        <v>127</v>
      </c>
      <c r="G169" s="13">
        <v>44544</v>
      </c>
      <c r="H169" s="77" t="s">
        <v>2748</v>
      </c>
      <c r="I169" s="16">
        <v>100</v>
      </c>
      <c r="J169" s="16">
        <v>53</v>
      </c>
      <c r="K169" s="16">
        <v>36</v>
      </c>
      <c r="L169" s="16">
        <v>10</v>
      </c>
      <c r="M169" s="81">
        <v>47.7</v>
      </c>
      <c r="N169" s="96">
        <v>47.7</v>
      </c>
      <c r="O169" s="64">
        <v>2530</v>
      </c>
      <c r="P169" s="65">
        <f>Table2245789101123456789101112131415161718192021222324252627282930[[#This Row],[PEMBULATAN]]*O169</f>
        <v>120681</v>
      </c>
    </row>
    <row r="170" spans="1:16" ht="26.25" customHeight="1" x14ac:dyDescent="0.2">
      <c r="A170" s="14"/>
      <c r="B170" s="75"/>
      <c r="C170" s="73" t="s">
        <v>2983</v>
      </c>
      <c r="D170" s="78" t="s">
        <v>126</v>
      </c>
      <c r="E170" s="13">
        <v>44540</v>
      </c>
      <c r="F170" s="76" t="s">
        <v>127</v>
      </c>
      <c r="G170" s="13">
        <v>44544</v>
      </c>
      <c r="H170" s="77" t="s">
        <v>2748</v>
      </c>
      <c r="I170" s="16">
        <v>60</v>
      </c>
      <c r="J170" s="16">
        <v>43</v>
      </c>
      <c r="K170" s="16">
        <v>22</v>
      </c>
      <c r="L170" s="16">
        <v>1</v>
      </c>
      <c r="M170" s="81">
        <v>14.19</v>
      </c>
      <c r="N170" s="96">
        <v>14.19</v>
      </c>
      <c r="O170" s="64">
        <v>2530</v>
      </c>
      <c r="P170" s="65">
        <f>Table2245789101123456789101112131415161718192021222324252627282930[[#This Row],[PEMBULATAN]]*O170</f>
        <v>35900.699999999997</v>
      </c>
    </row>
    <row r="171" spans="1:16" ht="26.25" customHeight="1" x14ac:dyDescent="0.2">
      <c r="A171" s="14"/>
      <c r="B171" s="75"/>
      <c r="C171" s="73" t="s">
        <v>2984</v>
      </c>
      <c r="D171" s="78" t="s">
        <v>126</v>
      </c>
      <c r="E171" s="13">
        <v>44540</v>
      </c>
      <c r="F171" s="76" t="s">
        <v>127</v>
      </c>
      <c r="G171" s="13">
        <v>44544</v>
      </c>
      <c r="H171" s="77" t="s">
        <v>2748</v>
      </c>
      <c r="I171" s="16">
        <v>48</v>
      </c>
      <c r="J171" s="16">
        <v>44</v>
      </c>
      <c r="K171" s="16">
        <v>16</v>
      </c>
      <c r="L171" s="16">
        <v>6</v>
      </c>
      <c r="M171" s="81">
        <v>8.4480000000000004</v>
      </c>
      <c r="N171" s="96">
        <v>9</v>
      </c>
      <c r="O171" s="64">
        <v>2530</v>
      </c>
      <c r="P171" s="65">
        <f>Table2245789101123456789101112131415161718192021222324252627282930[[#This Row],[PEMBULATAN]]*O171</f>
        <v>22770</v>
      </c>
    </row>
    <row r="172" spans="1:16" ht="26.25" customHeight="1" x14ac:dyDescent="0.2">
      <c r="A172" s="14"/>
      <c r="B172" s="75"/>
      <c r="C172" s="73" t="s">
        <v>2985</v>
      </c>
      <c r="D172" s="78" t="s">
        <v>126</v>
      </c>
      <c r="E172" s="13">
        <v>44540</v>
      </c>
      <c r="F172" s="76" t="s">
        <v>127</v>
      </c>
      <c r="G172" s="13">
        <v>44544</v>
      </c>
      <c r="H172" s="77" t="s">
        <v>2748</v>
      </c>
      <c r="I172" s="16">
        <v>83</v>
      </c>
      <c r="J172" s="16">
        <v>51</v>
      </c>
      <c r="K172" s="16">
        <v>32</v>
      </c>
      <c r="L172" s="16">
        <v>21</v>
      </c>
      <c r="M172" s="81">
        <v>33.863999999999997</v>
      </c>
      <c r="N172" s="96">
        <v>33.863999999999997</v>
      </c>
      <c r="O172" s="64">
        <v>2530</v>
      </c>
      <c r="P172" s="65">
        <f>Table2245789101123456789101112131415161718192021222324252627282930[[#This Row],[PEMBULATAN]]*O172</f>
        <v>85675.92</v>
      </c>
    </row>
    <row r="173" spans="1:16" ht="26.25" customHeight="1" x14ac:dyDescent="0.2">
      <c r="A173" s="14"/>
      <c r="B173" s="75"/>
      <c r="C173" s="73" t="s">
        <v>2986</v>
      </c>
      <c r="D173" s="78" t="s">
        <v>126</v>
      </c>
      <c r="E173" s="13">
        <v>44540</v>
      </c>
      <c r="F173" s="76" t="s">
        <v>127</v>
      </c>
      <c r="G173" s="13">
        <v>44544</v>
      </c>
      <c r="H173" s="77" t="s">
        <v>2748</v>
      </c>
      <c r="I173" s="16">
        <v>73</v>
      </c>
      <c r="J173" s="16">
        <v>51</v>
      </c>
      <c r="K173" s="16">
        <v>31</v>
      </c>
      <c r="L173" s="16">
        <v>18</v>
      </c>
      <c r="M173" s="81">
        <v>28.853249999999999</v>
      </c>
      <c r="N173" s="96">
        <v>28.853249999999999</v>
      </c>
      <c r="O173" s="64">
        <v>2530</v>
      </c>
      <c r="P173" s="65">
        <f>Table2245789101123456789101112131415161718192021222324252627282930[[#This Row],[PEMBULATAN]]*O173</f>
        <v>72998.722500000003</v>
      </c>
    </row>
    <row r="174" spans="1:16" ht="26.25" customHeight="1" x14ac:dyDescent="0.2">
      <c r="A174" s="14"/>
      <c r="B174" s="75"/>
      <c r="C174" s="73" t="s">
        <v>2987</v>
      </c>
      <c r="D174" s="78" t="s">
        <v>126</v>
      </c>
      <c r="E174" s="13">
        <v>44540</v>
      </c>
      <c r="F174" s="76" t="s">
        <v>127</v>
      </c>
      <c r="G174" s="13">
        <v>44544</v>
      </c>
      <c r="H174" s="77" t="s">
        <v>2748</v>
      </c>
      <c r="I174" s="16">
        <v>83</v>
      </c>
      <c r="J174" s="16">
        <v>51</v>
      </c>
      <c r="K174" s="16">
        <v>33</v>
      </c>
      <c r="L174" s="16">
        <v>16</v>
      </c>
      <c r="M174" s="81">
        <v>34.922249999999998</v>
      </c>
      <c r="N174" s="96">
        <v>34.922249999999998</v>
      </c>
      <c r="O174" s="64">
        <v>2530</v>
      </c>
      <c r="P174" s="65">
        <f>Table2245789101123456789101112131415161718192021222324252627282930[[#This Row],[PEMBULATAN]]*O174</f>
        <v>88353.292499999996</v>
      </c>
    </row>
    <row r="175" spans="1:16" ht="26.25" customHeight="1" x14ac:dyDescent="0.2">
      <c r="A175" s="14"/>
      <c r="B175" s="75"/>
      <c r="C175" s="73" t="s">
        <v>2988</v>
      </c>
      <c r="D175" s="78" t="s">
        <v>126</v>
      </c>
      <c r="E175" s="13">
        <v>44540</v>
      </c>
      <c r="F175" s="76" t="s">
        <v>127</v>
      </c>
      <c r="G175" s="13">
        <v>44544</v>
      </c>
      <c r="H175" s="77" t="s">
        <v>2748</v>
      </c>
      <c r="I175" s="16">
        <v>100</v>
      </c>
      <c r="J175" s="16">
        <v>57</v>
      </c>
      <c r="K175" s="16">
        <v>35</v>
      </c>
      <c r="L175" s="16">
        <v>22</v>
      </c>
      <c r="M175" s="81">
        <v>49.875</v>
      </c>
      <c r="N175" s="96">
        <v>49.875</v>
      </c>
      <c r="O175" s="64">
        <v>2530</v>
      </c>
      <c r="P175" s="65">
        <f>Table2245789101123456789101112131415161718192021222324252627282930[[#This Row],[PEMBULATAN]]*O175</f>
        <v>126183.75</v>
      </c>
    </row>
    <row r="176" spans="1:16" ht="26.25" customHeight="1" x14ac:dyDescent="0.2">
      <c r="A176" s="14"/>
      <c r="B176" s="75"/>
      <c r="C176" s="73" t="s">
        <v>2989</v>
      </c>
      <c r="D176" s="78" t="s">
        <v>126</v>
      </c>
      <c r="E176" s="13">
        <v>44540</v>
      </c>
      <c r="F176" s="76" t="s">
        <v>127</v>
      </c>
      <c r="G176" s="13">
        <v>44544</v>
      </c>
      <c r="H176" s="77" t="s">
        <v>2748</v>
      </c>
      <c r="I176" s="16">
        <v>83</v>
      </c>
      <c r="J176" s="16">
        <v>50</v>
      </c>
      <c r="K176" s="16">
        <v>20</v>
      </c>
      <c r="L176" s="16">
        <v>1</v>
      </c>
      <c r="M176" s="81">
        <v>20.75</v>
      </c>
      <c r="N176" s="96">
        <v>20.75</v>
      </c>
      <c r="O176" s="64">
        <v>2530</v>
      </c>
      <c r="P176" s="65">
        <f>Table2245789101123456789101112131415161718192021222324252627282930[[#This Row],[PEMBULATAN]]*O176</f>
        <v>52497.5</v>
      </c>
    </row>
    <row r="177" spans="1:16" ht="26.25" customHeight="1" x14ac:dyDescent="0.2">
      <c r="A177" s="14"/>
      <c r="B177" s="75"/>
      <c r="C177" s="73" t="s">
        <v>2990</v>
      </c>
      <c r="D177" s="78" t="s">
        <v>126</v>
      </c>
      <c r="E177" s="13">
        <v>44540</v>
      </c>
      <c r="F177" s="76" t="s">
        <v>127</v>
      </c>
      <c r="G177" s="13">
        <v>44544</v>
      </c>
      <c r="H177" s="77" t="s">
        <v>2748</v>
      </c>
      <c r="I177" s="16">
        <v>94</v>
      </c>
      <c r="J177" s="16">
        <v>45</v>
      </c>
      <c r="K177" s="16">
        <v>708</v>
      </c>
      <c r="L177" s="16">
        <v>16</v>
      </c>
      <c r="M177" s="81">
        <v>748.71</v>
      </c>
      <c r="N177" s="96">
        <v>748.71</v>
      </c>
      <c r="O177" s="64">
        <v>2530</v>
      </c>
      <c r="P177" s="65">
        <f>Table2245789101123456789101112131415161718192021222324252627282930[[#This Row],[PEMBULATAN]]*O177</f>
        <v>1894236.3</v>
      </c>
    </row>
    <row r="178" spans="1:16" ht="26.25" customHeight="1" x14ac:dyDescent="0.2">
      <c r="A178" s="14"/>
      <c r="B178" s="75"/>
      <c r="C178" s="73" t="s">
        <v>2991</v>
      </c>
      <c r="D178" s="78" t="s">
        <v>126</v>
      </c>
      <c r="E178" s="13">
        <v>44540</v>
      </c>
      <c r="F178" s="76" t="s">
        <v>127</v>
      </c>
      <c r="G178" s="13">
        <v>44544</v>
      </c>
      <c r="H178" s="77" t="s">
        <v>2748</v>
      </c>
      <c r="I178" s="16">
        <v>93</v>
      </c>
      <c r="J178" s="16">
        <v>54</v>
      </c>
      <c r="K178" s="16">
        <v>30</v>
      </c>
      <c r="L178" s="16">
        <v>17</v>
      </c>
      <c r="M178" s="81">
        <v>37.664999999999999</v>
      </c>
      <c r="N178" s="96">
        <v>37.664999999999999</v>
      </c>
      <c r="O178" s="64">
        <v>2530</v>
      </c>
      <c r="P178" s="65">
        <f>Table2245789101123456789101112131415161718192021222324252627282930[[#This Row],[PEMBULATAN]]*O178</f>
        <v>95292.45</v>
      </c>
    </row>
    <row r="179" spans="1:16" ht="26.25" customHeight="1" x14ac:dyDescent="0.2">
      <c r="A179" s="14"/>
      <c r="B179" s="75"/>
      <c r="C179" s="73" t="s">
        <v>2992</v>
      </c>
      <c r="D179" s="78" t="s">
        <v>126</v>
      </c>
      <c r="E179" s="13">
        <v>44540</v>
      </c>
      <c r="F179" s="76" t="s">
        <v>127</v>
      </c>
      <c r="G179" s="13">
        <v>44544</v>
      </c>
      <c r="H179" s="77" t="s">
        <v>2748</v>
      </c>
      <c r="I179" s="16">
        <v>82</v>
      </c>
      <c r="J179" s="16">
        <v>55</v>
      </c>
      <c r="K179" s="16">
        <v>33</v>
      </c>
      <c r="L179" s="16">
        <v>25</v>
      </c>
      <c r="M179" s="81">
        <v>37.207500000000003</v>
      </c>
      <c r="N179" s="96">
        <v>37.207500000000003</v>
      </c>
      <c r="O179" s="64">
        <v>2530</v>
      </c>
      <c r="P179" s="65">
        <f>Table2245789101123456789101112131415161718192021222324252627282930[[#This Row],[PEMBULATAN]]*O179</f>
        <v>94134.975000000006</v>
      </c>
    </row>
    <row r="180" spans="1:16" ht="26.25" customHeight="1" x14ac:dyDescent="0.2">
      <c r="A180" s="14"/>
      <c r="B180" s="75"/>
      <c r="C180" s="73" t="s">
        <v>2993</v>
      </c>
      <c r="D180" s="78" t="s">
        <v>126</v>
      </c>
      <c r="E180" s="13">
        <v>44540</v>
      </c>
      <c r="F180" s="76" t="s">
        <v>127</v>
      </c>
      <c r="G180" s="13">
        <v>44544</v>
      </c>
      <c r="H180" s="77" t="s">
        <v>2748</v>
      </c>
      <c r="I180" s="16">
        <v>100</v>
      </c>
      <c r="J180" s="16">
        <v>60</v>
      </c>
      <c r="K180" s="16">
        <v>47</v>
      </c>
      <c r="L180" s="16">
        <v>16</v>
      </c>
      <c r="M180" s="81">
        <v>70.5</v>
      </c>
      <c r="N180" s="96">
        <v>71</v>
      </c>
      <c r="O180" s="64">
        <v>2530</v>
      </c>
      <c r="P180" s="65">
        <f>Table2245789101123456789101112131415161718192021222324252627282930[[#This Row],[PEMBULATAN]]*O180</f>
        <v>179630</v>
      </c>
    </row>
    <row r="181" spans="1:16" ht="26.25" customHeight="1" x14ac:dyDescent="0.2">
      <c r="A181" s="14"/>
      <c r="B181" s="75"/>
      <c r="C181" s="73" t="s">
        <v>2994</v>
      </c>
      <c r="D181" s="78" t="s">
        <v>126</v>
      </c>
      <c r="E181" s="13">
        <v>44540</v>
      </c>
      <c r="F181" s="76" t="s">
        <v>127</v>
      </c>
      <c r="G181" s="13">
        <v>44544</v>
      </c>
      <c r="H181" s="77" t="s">
        <v>2748</v>
      </c>
      <c r="I181" s="16">
        <v>53</v>
      </c>
      <c r="J181" s="16">
        <v>33</v>
      </c>
      <c r="K181" s="16">
        <v>23</v>
      </c>
      <c r="L181" s="16">
        <v>4</v>
      </c>
      <c r="M181" s="81">
        <v>10.056749999999999</v>
      </c>
      <c r="N181" s="96">
        <v>10.056749999999999</v>
      </c>
      <c r="O181" s="64">
        <v>2530</v>
      </c>
      <c r="P181" s="65">
        <f>Table2245789101123456789101112131415161718192021222324252627282930[[#This Row],[PEMBULATAN]]*O181</f>
        <v>25443.577499999999</v>
      </c>
    </row>
    <row r="182" spans="1:16" ht="26.25" customHeight="1" x14ac:dyDescent="0.2">
      <c r="A182" s="14"/>
      <c r="B182" s="75"/>
      <c r="C182" s="73" t="s">
        <v>2995</v>
      </c>
      <c r="D182" s="78" t="s">
        <v>126</v>
      </c>
      <c r="E182" s="13">
        <v>44540</v>
      </c>
      <c r="F182" s="76" t="s">
        <v>127</v>
      </c>
      <c r="G182" s="13">
        <v>44544</v>
      </c>
      <c r="H182" s="77" t="s">
        <v>2748</v>
      </c>
      <c r="I182" s="16">
        <v>195</v>
      </c>
      <c r="J182" s="16">
        <v>51</v>
      </c>
      <c r="K182" s="16">
        <v>60</v>
      </c>
      <c r="L182" s="16">
        <v>15</v>
      </c>
      <c r="M182" s="81">
        <v>149.17500000000001</v>
      </c>
      <c r="N182" s="96">
        <v>149.17500000000001</v>
      </c>
      <c r="O182" s="64">
        <v>2530</v>
      </c>
      <c r="P182" s="65">
        <f>Table2245789101123456789101112131415161718192021222324252627282930[[#This Row],[PEMBULATAN]]*O182</f>
        <v>377412.75</v>
      </c>
    </row>
    <row r="183" spans="1:16" ht="26.25" customHeight="1" x14ac:dyDescent="0.2">
      <c r="A183" s="14"/>
      <c r="B183" s="75"/>
      <c r="C183" s="73" t="s">
        <v>2996</v>
      </c>
      <c r="D183" s="78" t="s">
        <v>126</v>
      </c>
      <c r="E183" s="13">
        <v>44540</v>
      </c>
      <c r="F183" s="76" t="s">
        <v>127</v>
      </c>
      <c r="G183" s="13">
        <v>44544</v>
      </c>
      <c r="H183" s="77" t="s">
        <v>2748</v>
      </c>
      <c r="I183" s="16">
        <v>100</v>
      </c>
      <c r="J183" s="16">
        <v>52</v>
      </c>
      <c r="K183" s="16">
        <v>43</v>
      </c>
      <c r="L183" s="16">
        <v>35</v>
      </c>
      <c r="M183" s="81">
        <v>55.9</v>
      </c>
      <c r="N183" s="96">
        <v>55.9</v>
      </c>
      <c r="O183" s="64">
        <v>2530</v>
      </c>
      <c r="P183" s="65">
        <f>Table2245789101123456789101112131415161718192021222324252627282930[[#This Row],[PEMBULATAN]]*O183</f>
        <v>141427</v>
      </c>
    </row>
    <row r="184" spans="1:16" ht="26.25" customHeight="1" x14ac:dyDescent="0.2">
      <c r="A184" s="14"/>
      <c r="B184" s="75"/>
      <c r="C184" s="73" t="s">
        <v>2997</v>
      </c>
      <c r="D184" s="78" t="s">
        <v>126</v>
      </c>
      <c r="E184" s="13">
        <v>44540</v>
      </c>
      <c r="F184" s="76" t="s">
        <v>127</v>
      </c>
      <c r="G184" s="13">
        <v>44544</v>
      </c>
      <c r="H184" s="77" t="s">
        <v>2748</v>
      </c>
      <c r="I184" s="16">
        <v>93</v>
      </c>
      <c r="J184" s="16">
        <v>51</v>
      </c>
      <c r="K184" s="16">
        <v>41</v>
      </c>
      <c r="L184" s="16">
        <v>31</v>
      </c>
      <c r="M184" s="81">
        <v>48.615749999999998</v>
      </c>
      <c r="N184" s="96">
        <v>48.615749999999998</v>
      </c>
      <c r="O184" s="64">
        <v>2530</v>
      </c>
      <c r="P184" s="65">
        <f>Table2245789101123456789101112131415161718192021222324252627282930[[#This Row],[PEMBULATAN]]*O184</f>
        <v>122997.84749999999</v>
      </c>
    </row>
    <row r="185" spans="1:16" ht="26.25" customHeight="1" x14ac:dyDescent="0.2">
      <c r="A185" s="14"/>
      <c r="B185" s="75"/>
      <c r="C185" s="73" t="s">
        <v>2998</v>
      </c>
      <c r="D185" s="78" t="s">
        <v>126</v>
      </c>
      <c r="E185" s="13">
        <v>44540</v>
      </c>
      <c r="F185" s="76" t="s">
        <v>127</v>
      </c>
      <c r="G185" s="13">
        <v>44544</v>
      </c>
      <c r="H185" s="77" t="s">
        <v>2748</v>
      </c>
      <c r="I185" s="16">
        <v>73</v>
      </c>
      <c r="J185" s="16">
        <v>15</v>
      </c>
      <c r="K185" s="16">
        <v>12</v>
      </c>
      <c r="L185" s="16">
        <v>2</v>
      </c>
      <c r="M185" s="81">
        <v>3.2850000000000001</v>
      </c>
      <c r="N185" s="96">
        <v>3.2850000000000001</v>
      </c>
      <c r="O185" s="64">
        <v>2530</v>
      </c>
      <c r="P185" s="65">
        <f>Table2245789101123456789101112131415161718192021222324252627282930[[#This Row],[PEMBULATAN]]*O185</f>
        <v>8311.0500000000011</v>
      </c>
    </row>
    <row r="186" spans="1:16" ht="26.25" customHeight="1" x14ac:dyDescent="0.2">
      <c r="A186" s="14"/>
      <c r="B186" s="75"/>
      <c r="C186" s="73" t="s">
        <v>2999</v>
      </c>
      <c r="D186" s="78" t="s">
        <v>126</v>
      </c>
      <c r="E186" s="13">
        <v>44540</v>
      </c>
      <c r="F186" s="76" t="s">
        <v>127</v>
      </c>
      <c r="G186" s="13">
        <v>44544</v>
      </c>
      <c r="H186" s="77" t="s">
        <v>2748</v>
      </c>
      <c r="I186" s="16">
        <v>82</v>
      </c>
      <c r="J186" s="16">
        <v>54</v>
      </c>
      <c r="K186" s="16">
        <v>33</v>
      </c>
      <c r="L186" s="16">
        <v>16</v>
      </c>
      <c r="M186" s="81">
        <v>36.530999999999999</v>
      </c>
      <c r="N186" s="96">
        <v>36.530999999999999</v>
      </c>
      <c r="O186" s="64">
        <v>2530</v>
      </c>
      <c r="P186" s="65">
        <f>Table2245789101123456789101112131415161718192021222324252627282930[[#This Row],[PEMBULATAN]]*O186</f>
        <v>92423.43</v>
      </c>
    </row>
    <row r="187" spans="1:16" ht="26.25" customHeight="1" x14ac:dyDescent="0.2">
      <c r="A187" s="14"/>
      <c r="B187" s="75"/>
      <c r="C187" s="73" t="s">
        <v>3000</v>
      </c>
      <c r="D187" s="78" t="s">
        <v>126</v>
      </c>
      <c r="E187" s="13">
        <v>44540</v>
      </c>
      <c r="F187" s="76" t="s">
        <v>127</v>
      </c>
      <c r="G187" s="13">
        <v>44544</v>
      </c>
      <c r="H187" s="77" t="s">
        <v>2748</v>
      </c>
      <c r="I187" s="16">
        <v>83</v>
      </c>
      <c r="J187" s="16">
        <v>52</v>
      </c>
      <c r="K187" s="16">
        <v>27</v>
      </c>
      <c r="L187" s="16">
        <v>10</v>
      </c>
      <c r="M187" s="81">
        <v>29.132999999999999</v>
      </c>
      <c r="N187" s="96">
        <v>29.132999999999999</v>
      </c>
      <c r="O187" s="64">
        <v>2530</v>
      </c>
      <c r="P187" s="65">
        <f>Table2245789101123456789101112131415161718192021222324252627282930[[#This Row],[PEMBULATAN]]*O187</f>
        <v>73706.489999999991</v>
      </c>
    </row>
    <row r="188" spans="1:16" ht="26.25" customHeight="1" x14ac:dyDescent="0.2">
      <c r="A188" s="14"/>
      <c r="B188" s="75"/>
      <c r="C188" s="73" t="s">
        <v>3001</v>
      </c>
      <c r="D188" s="78" t="s">
        <v>126</v>
      </c>
      <c r="E188" s="13">
        <v>44540</v>
      </c>
      <c r="F188" s="76" t="s">
        <v>127</v>
      </c>
      <c r="G188" s="13">
        <v>44544</v>
      </c>
      <c r="H188" s="77" t="s">
        <v>2748</v>
      </c>
      <c r="I188" s="16">
        <v>122</v>
      </c>
      <c r="J188" s="16">
        <v>12</v>
      </c>
      <c r="K188" s="16">
        <v>12</v>
      </c>
      <c r="L188" s="16">
        <v>1</v>
      </c>
      <c r="M188" s="81">
        <v>4.3920000000000003</v>
      </c>
      <c r="N188" s="96">
        <v>5</v>
      </c>
      <c r="O188" s="64">
        <v>2530</v>
      </c>
      <c r="P188" s="65">
        <f>Table2245789101123456789101112131415161718192021222324252627282930[[#This Row],[PEMBULATAN]]*O188</f>
        <v>12650</v>
      </c>
    </row>
    <row r="189" spans="1:16" ht="26.25" customHeight="1" x14ac:dyDescent="0.2">
      <c r="A189" s="14"/>
      <c r="B189" s="75"/>
      <c r="C189" s="73" t="s">
        <v>3002</v>
      </c>
      <c r="D189" s="78" t="s">
        <v>126</v>
      </c>
      <c r="E189" s="13">
        <v>44540</v>
      </c>
      <c r="F189" s="76" t="s">
        <v>127</v>
      </c>
      <c r="G189" s="13">
        <v>44544</v>
      </c>
      <c r="H189" s="77" t="s">
        <v>2748</v>
      </c>
      <c r="I189" s="16">
        <v>62</v>
      </c>
      <c r="J189" s="16">
        <v>45</v>
      </c>
      <c r="K189" s="16">
        <v>13</v>
      </c>
      <c r="L189" s="16">
        <v>3</v>
      </c>
      <c r="M189" s="81">
        <v>9.0675000000000008</v>
      </c>
      <c r="N189" s="96">
        <v>9.0675000000000008</v>
      </c>
      <c r="O189" s="64">
        <v>2530</v>
      </c>
      <c r="P189" s="65">
        <f>Table2245789101123456789101112131415161718192021222324252627282930[[#This Row],[PEMBULATAN]]*O189</f>
        <v>22940.775000000001</v>
      </c>
    </row>
    <row r="190" spans="1:16" ht="26.25" customHeight="1" x14ac:dyDescent="0.2">
      <c r="A190" s="14"/>
      <c r="B190" s="75"/>
      <c r="C190" s="73" t="s">
        <v>3003</v>
      </c>
      <c r="D190" s="78" t="s">
        <v>126</v>
      </c>
      <c r="E190" s="13">
        <v>44540</v>
      </c>
      <c r="F190" s="76" t="s">
        <v>127</v>
      </c>
      <c r="G190" s="13">
        <v>44544</v>
      </c>
      <c r="H190" s="77" t="s">
        <v>2748</v>
      </c>
      <c r="I190" s="16">
        <v>82</v>
      </c>
      <c r="J190" s="16">
        <v>63</v>
      </c>
      <c r="K190" s="16">
        <v>28</v>
      </c>
      <c r="L190" s="16">
        <v>16</v>
      </c>
      <c r="M190" s="81">
        <v>36.161999999999999</v>
      </c>
      <c r="N190" s="96">
        <v>36.161999999999999</v>
      </c>
      <c r="O190" s="64">
        <v>2530</v>
      </c>
      <c r="P190" s="65">
        <f>Table2245789101123456789101112131415161718192021222324252627282930[[#This Row],[PEMBULATAN]]*O190</f>
        <v>91489.86</v>
      </c>
    </row>
    <row r="191" spans="1:16" ht="26.25" customHeight="1" x14ac:dyDescent="0.2">
      <c r="A191" s="14"/>
      <c r="B191" s="75"/>
      <c r="C191" s="73" t="s">
        <v>3004</v>
      </c>
      <c r="D191" s="78" t="s">
        <v>126</v>
      </c>
      <c r="E191" s="13">
        <v>44540</v>
      </c>
      <c r="F191" s="76" t="s">
        <v>127</v>
      </c>
      <c r="G191" s="13">
        <v>44544</v>
      </c>
      <c r="H191" s="77" t="s">
        <v>2748</v>
      </c>
      <c r="I191" s="16">
        <v>54</v>
      </c>
      <c r="J191" s="16">
        <v>42</v>
      </c>
      <c r="K191" s="16">
        <v>35</v>
      </c>
      <c r="L191" s="16">
        <v>9</v>
      </c>
      <c r="M191" s="81">
        <v>19.844999999999999</v>
      </c>
      <c r="N191" s="96">
        <v>19.844999999999999</v>
      </c>
      <c r="O191" s="64">
        <v>2530</v>
      </c>
      <c r="P191" s="65">
        <f>Table2245789101123456789101112131415161718192021222324252627282930[[#This Row],[PEMBULATAN]]*O191</f>
        <v>50207.85</v>
      </c>
    </row>
    <row r="192" spans="1:16" ht="26.25" customHeight="1" x14ac:dyDescent="0.2">
      <c r="A192" s="14"/>
      <c r="B192" s="75"/>
      <c r="C192" s="73" t="s">
        <v>3005</v>
      </c>
      <c r="D192" s="78" t="s">
        <v>126</v>
      </c>
      <c r="E192" s="13">
        <v>44540</v>
      </c>
      <c r="F192" s="76" t="s">
        <v>127</v>
      </c>
      <c r="G192" s="13">
        <v>44544</v>
      </c>
      <c r="H192" s="77" t="s">
        <v>2748</v>
      </c>
      <c r="I192" s="16">
        <v>92</v>
      </c>
      <c r="J192" s="16">
        <v>16</v>
      </c>
      <c r="K192" s="16">
        <v>12</v>
      </c>
      <c r="L192" s="16">
        <v>4</v>
      </c>
      <c r="M192" s="81">
        <v>4.4160000000000004</v>
      </c>
      <c r="N192" s="96">
        <v>5</v>
      </c>
      <c r="O192" s="64">
        <v>2530</v>
      </c>
      <c r="P192" s="65">
        <f>Table2245789101123456789101112131415161718192021222324252627282930[[#This Row],[PEMBULATAN]]*O192</f>
        <v>12650</v>
      </c>
    </row>
    <row r="193" spans="1:16" ht="26.25" customHeight="1" x14ac:dyDescent="0.2">
      <c r="A193" s="14"/>
      <c r="B193" s="75"/>
      <c r="C193" s="73" t="s">
        <v>3006</v>
      </c>
      <c r="D193" s="78" t="s">
        <v>126</v>
      </c>
      <c r="E193" s="13">
        <v>44540</v>
      </c>
      <c r="F193" s="76" t="s">
        <v>127</v>
      </c>
      <c r="G193" s="13">
        <v>44544</v>
      </c>
      <c r="H193" s="77" t="s">
        <v>2748</v>
      </c>
      <c r="I193" s="16">
        <v>133</v>
      </c>
      <c r="J193" s="16">
        <v>32</v>
      </c>
      <c r="K193" s="16">
        <v>10</v>
      </c>
      <c r="L193" s="16">
        <v>3</v>
      </c>
      <c r="M193" s="81">
        <v>10.64</v>
      </c>
      <c r="N193" s="96">
        <v>10.64</v>
      </c>
      <c r="O193" s="64">
        <v>2530</v>
      </c>
      <c r="P193" s="65">
        <f>Table2245789101123456789101112131415161718192021222324252627282930[[#This Row],[PEMBULATAN]]*O193</f>
        <v>26919.200000000001</v>
      </c>
    </row>
    <row r="194" spans="1:16" ht="26.25" customHeight="1" x14ac:dyDescent="0.2">
      <c r="A194" s="14"/>
      <c r="B194" s="75"/>
      <c r="C194" s="73" t="s">
        <v>3007</v>
      </c>
      <c r="D194" s="78" t="s">
        <v>126</v>
      </c>
      <c r="E194" s="13">
        <v>44540</v>
      </c>
      <c r="F194" s="76" t="s">
        <v>127</v>
      </c>
      <c r="G194" s="13">
        <v>44544</v>
      </c>
      <c r="H194" s="77" t="s">
        <v>2748</v>
      </c>
      <c r="I194" s="16">
        <v>152</v>
      </c>
      <c r="J194" s="16">
        <v>10</v>
      </c>
      <c r="K194" s="16">
        <v>10</v>
      </c>
      <c r="L194" s="16">
        <v>2</v>
      </c>
      <c r="M194" s="81">
        <v>3.8</v>
      </c>
      <c r="N194" s="96">
        <v>3.8</v>
      </c>
      <c r="O194" s="64">
        <v>2530</v>
      </c>
      <c r="P194" s="65">
        <f>Table2245789101123456789101112131415161718192021222324252627282930[[#This Row],[PEMBULATAN]]*O194</f>
        <v>9614</v>
      </c>
    </row>
    <row r="195" spans="1:16" ht="26.25" customHeight="1" x14ac:dyDescent="0.2">
      <c r="A195" s="14"/>
      <c r="B195" s="75"/>
      <c r="C195" s="73" t="s">
        <v>3008</v>
      </c>
      <c r="D195" s="78" t="s">
        <v>126</v>
      </c>
      <c r="E195" s="13">
        <v>44540</v>
      </c>
      <c r="F195" s="76" t="s">
        <v>127</v>
      </c>
      <c r="G195" s="13">
        <v>44544</v>
      </c>
      <c r="H195" s="77" t="s">
        <v>2748</v>
      </c>
      <c r="I195" s="16">
        <v>64</v>
      </c>
      <c r="J195" s="16">
        <v>43</v>
      </c>
      <c r="K195" s="16">
        <v>21</v>
      </c>
      <c r="L195" s="16">
        <v>20</v>
      </c>
      <c r="M195" s="81">
        <v>14.448</v>
      </c>
      <c r="N195" s="96">
        <v>21</v>
      </c>
      <c r="O195" s="64">
        <v>2530</v>
      </c>
      <c r="P195" s="65">
        <f>Table2245789101123456789101112131415161718192021222324252627282930[[#This Row],[PEMBULATAN]]*O195</f>
        <v>53130</v>
      </c>
    </row>
    <row r="196" spans="1:16" ht="26.25" customHeight="1" x14ac:dyDescent="0.2">
      <c r="A196" s="14"/>
      <c r="B196" s="75"/>
      <c r="C196" s="73" t="s">
        <v>3009</v>
      </c>
      <c r="D196" s="78" t="s">
        <v>126</v>
      </c>
      <c r="E196" s="13">
        <v>44540</v>
      </c>
      <c r="F196" s="76" t="s">
        <v>127</v>
      </c>
      <c r="G196" s="13">
        <v>44544</v>
      </c>
      <c r="H196" s="77" t="s">
        <v>2748</v>
      </c>
      <c r="I196" s="16">
        <v>90</v>
      </c>
      <c r="J196" s="16">
        <v>84</v>
      </c>
      <c r="K196" s="16">
        <v>30</v>
      </c>
      <c r="L196" s="16">
        <v>17</v>
      </c>
      <c r="M196" s="81">
        <v>56.7</v>
      </c>
      <c r="N196" s="96">
        <v>56.7</v>
      </c>
      <c r="O196" s="64">
        <v>2530</v>
      </c>
      <c r="P196" s="65">
        <f>Table2245789101123456789101112131415161718192021222324252627282930[[#This Row],[PEMBULATAN]]*O196</f>
        <v>143451</v>
      </c>
    </row>
    <row r="197" spans="1:16" ht="26.25" customHeight="1" x14ac:dyDescent="0.2">
      <c r="A197" s="14"/>
      <c r="B197" s="75"/>
      <c r="C197" s="73" t="s">
        <v>3010</v>
      </c>
      <c r="D197" s="78" t="s">
        <v>126</v>
      </c>
      <c r="E197" s="13">
        <v>44540</v>
      </c>
      <c r="F197" s="76" t="s">
        <v>127</v>
      </c>
      <c r="G197" s="13">
        <v>44544</v>
      </c>
      <c r="H197" s="77" t="s">
        <v>2748</v>
      </c>
      <c r="I197" s="16">
        <v>35</v>
      </c>
      <c r="J197" s="16">
        <v>27</v>
      </c>
      <c r="K197" s="16">
        <v>22</v>
      </c>
      <c r="L197" s="16">
        <v>8</v>
      </c>
      <c r="M197" s="81">
        <v>5.1974999999999998</v>
      </c>
      <c r="N197" s="96">
        <v>8</v>
      </c>
      <c r="O197" s="64">
        <v>2530</v>
      </c>
      <c r="P197" s="65">
        <f>Table2245789101123456789101112131415161718192021222324252627282930[[#This Row],[PEMBULATAN]]*O197</f>
        <v>20240</v>
      </c>
    </row>
    <row r="198" spans="1:16" ht="26.25" customHeight="1" x14ac:dyDescent="0.2">
      <c r="A198" s="14"/>
      <c r="B198" s="75"/>
      <c r="C198" s="73" t="s">
        <v>3011</v>
      </c>
      <c r="D198" s="78" t="s">
        <v>126</v>
      </c>
      <c r="E198" s="13">
        <v>44540</v>
      </c>
      <c r="F198" s="76" t="s">
        <v>127</v>
      </c>
      <c r="G198" s="13">
        <v>44544</v>
      </c>
      <c r="H198" s="77" t="s">
        <v>2748</v>
      </c>
      <c r="I198" s="16">
        <v>52</v>
      </c>
      <c r="J198" s="16">
        <v>44</v>
      </c>
      <c r="K198" s="16">
        <v>42</v>
      </c>
      <c r="L198" s="16">
        <v>7</v>
      </c>
      <c r="M198" s="81">
        <v>24.024000000000001</v>
      </c>
      <c r="N198" s="96">
        <v>24.024000000000001</v>
      </c>
      <c r="O198" s="64">
        <v>2530</v>
      </c>
      <c r="P198" s="65">
        <f>Table2245789101123456789101112131415161718192021222324252627282930[[#This Row],[PEMBULATAN]]*O198</f>
        <v>60780.72</v>
      </c>
    </row>
    <row r="199" spans="1:16" ht="26.25" customHeight="1" x14ac:dyDescent="0.2">
      <c r="A199" s="14"/>
      <c r="B199" s="75"/>
      <c r="C199" s="73" t="s">
        <v>3012</v>
      </c>
      <c r="D199" s="78" t="s">
        <v>126</v>
      </c>
      <c r="E199" s="13">
        <v>44540</v>
      </c>
      <c r="F199" s="76" t="s">
        <v>127</v>
      </c>
      <c r="G199" s="13">
        <v>44544</v>
      </c>
      <c r="H199" s="77" t="s">
        <v>2748</v>
      </c>
      <c r="I199" s="16">
        <v>50</v>
      </c>
      <c r="J199" s="16">
        <v>33</v>
      </c>
      <c r="K199" s="16">
        <v>13</v>
      </c>
      <c r="L199" s="16">
        <v>6</v>
      </c>
      <c r="M199" s="81">
        <v>5.3624999999999998</v>
      </c>
      <c r="N199" s="96">
        <v>7</v>
      </c>
      <c r="O199" s="64">
        <v>2530</v>
      </c>
      <c r="P199" s="65">
        <f>Table2245789101123456789101112131415161718192021222324252627282930[[#This Row],[PEMBULATAN]]*O199</f>
        <v>17710</v>
      </c>
    </row>
    <row r="200" spans="1:16" ht="26.25" customHeight="1" x14ac:dyDescent="0.2">
      <c r="A200" s="14"/>
      <c r="B200" s="75"/>
      <c r="C200" s="73" t="s">
        <v>3013</v>
      </c>
      <c r="D200" s="78" t="s">
        <v>126</v>
      </c>
      <c r="E200" s="13">
        <v>44540</v>
      </c>
      <c r="F200" s="76" t="s">
        <v>127</v>
      </c>
      <c r="G200" s="13">
        <v>44544</v>
      </c>
      <c r="H200" s="77" t="s">
        <v>2748</v>
      </c>
      <c r="I200" s="16">
        <v>60</v>
      </c>
      <c r="J200" s="16">
        <v>53</v>
      </c>
      <c r="K200" s="16">
        <v>30</v>
      </c>
      <c r="L200" s="16">
        <v>13</v>
      </c>
      <c r="M200" s="81">
        <v>23.85</v>
      </c>
      <c r="N200" s="96">
        <v>23.85</v>
      </c>
      <c r="O200" s="64">
        <v>2530</v>
      </c>
      <c r="P200" s="65">
        <f>Table2245789101123456789101112131415161718192021222324252627282930[[#This Row],[PEMBULATAN]]*O200</f>
        <v>60340.5</v>
      </c>
    </row>
    <row r="201" spans="1:16" ht="26.25" customHeight="1" x14ac:dyDescent="0.2">
      <c r="A201" s="14"/>
      <c r="B201" s="75"/>
      <c r="C201" s="73" t="s">
        <v>3014</v>
      </c>
      <c r="D201" s="78" t="s">
        <v>126</v>
      </c>
      <c r="E201" s="13">
        <v>44540</v>
      </c>
      <c r="F201" s="76" t="s">
        <v>127</v>
      </c>
      <c r="G201" s="13">
        <v>44544</v>
      </c>
      <c r="H201" s="77" t="s">
        <v>2748</v>
      </c>
      <c r="I201" s="16">
        <v>51</v>
      </c>
      <c r="J201" s="16">
        <v>30</v>
      </c>
      <c r="K201" s="16">
        <v>42</v>
      </c>
      <c r="L201" s="16">
        <v>19</v>
      </c>
      <c r="M201" s="81">
        <v>16.065000000000001</v>
      </c>
      <c r="N201" s="96">
        <v>19</v>
      </c>
      <c r="O201" s="64">
        <v>2530</v>
      </c>
      <c r="P201" s="65">
        <f>Table2245789101123456789101112131415161718192021222324252627282930[[#This Row],[PEMBULATAN]]*O201</f>
        <v>48070</v>
      </c>
    </row>
    <row r="202" spans="1:16" ht="26.25" customHeight="1" x14ac:dyDescent="0.2">
      <c r="A202" s="14"/>
      <c r="B202" s="75"/>
      <c r="C202" s="73" t="s">
        <v>3015</v>
      </c>
      <c r="D202" s="78" t="s">
        <v>126</v>
      </c>
      <c r="E202" s="13">
        <v>44540</v>
      </c>
      <c r="F202" s="76" t="s">
        <v>127</v>
      </c>
      <c r="G202" s="13">
        <v>44544</v>
      </c>
      <c r="H202" s="77" t="s">
        <v>2748</v>
      </c>
      <c r="I202" s="16">
        <v>80</v>
      </c>
      <c r="J202" s="16">
        <v>18</v>
      </c>
      <c r="K202" s="16">
        <v>25</v>
      </c>
      <c r="L202" s="16">
        <v>5</v>
      </c>
      <c r="M202" s="81">
        <v>9</v>
      </c>
      <c r="N202" s="96">
        <v>9</v>
      </c>
      <c r="O202" s="64">
        <v>2530</v>
      </c>
      <c r="P202" s="65">
        <f>Table2245789101123456789101112131415161718192021222324252627282930[[#This Row],[PEMBULATAN]]*O202</f>
        <v>22770</v>
      </c>
    </row>
    <row r="203" spans="1:16" ht="26.25" customHeight="1" x14ac:dyDescent="0.2">
      <c r="A203" s="14"/>
      <c r="B203" s="75"/>
      <c r="C203" s="73" t="s">
        <v>3016</v>
      </c>
      <c r="D203" s="78" t="s">
        <v>126</v>
      </c>
      <c r="E203" s="13">
        <v>44540</v>
      </c>
      <c r="F203" s="76" t="s">
        <v>127</v>
      </c>
      <c r="G203" s="13">
        <v>44544</v>
      </c>
      <c r="H203" s="77" t="s">
        <v>2748</v>
      </c>
      <c r="I203" s="16">
        <v>96</v>
      </c>
      <c r="J203" s="16">
        <v>20</v>
      </c>
      <c r="K203" s="16">
        <v>13</v>
      </c>
      <c r="L203" s="16">
        <v>2</v>
      </c>
      <c r="M203" s="81">
        <v>6.24</v>
      </c>
      <c r="N203" s="96">
        <v>6.24</v>
      </c>
      <c r="O203" s="64">
        <v>2530</v>
      </c>
      <c r="P203" s="65">
        <f>Table2245789101123456789101112131415161718192021222324252627282930[[#This Row],[PEMBULATAN]]*O203</f>
        <v>15787.2</v>
      </c>
    </row>
    <row r="204" spans="1:16" ht="26.25" customHeight="1" x14ac:dyDescent="0.2">
      <c r="A204" s="14"/>
      <c r="B204" s="75"/>
      <c r="C204" s="73" t="s">
        <v>3017</v>
      </c>
      <c r="D204" s="78" t="s">
        <v>126</v>
      </c>
      <c r="E204" s="13">
        <v>44540</v>
      </c>
      <c r="F204" s="76" t="s">
        <v>127</v>
      </c>
      <c r="G204" s="13">
        <v>44544</v>
      </c>
      <c r="H204" s="77" t="s">
        <v>2748</v>
      </c>
      <c r="I204" s="16">
        <v>92</v>
      </c>
      <c r="J204" s="16">
        <v>30</v>
      </c>
      <c r="K204" s="16">
        <v>30</v>
      </c>
      <c r="L204" s="16">
        <v>3</v>
      </c>
      <c r="M204" s="81">
        <v>20.7</v>
      </c>
      <c r="N204" s="96">
        <v>20.7</v>
      </c>
      <c r="O204" s="64">
        <v>2530</v>
      </c>
      <c r="P204" s="65">
        <f>Table2245789101123456789101112131415161718192021222324252627282930[[#This Row],[PEMBULATAN]]*O204</f>
        <v>52371</v>
      </c>
    </row>
    <row r="205" spans="1:16" ht="26.25" customHeight="1" x14ac:dyDescent="0.2">
      <c r="A205" s="14"/>
      <c r="B205" s="75"/>
      <c r="C205" s="73" t="s">
        <v>3018</v>
      </c>
      <c r="D205" s="78" t="s">
        <v>126</v>
      </c>
      <c r="E205" s="13">
        <v>44540</v>
      </c>
      <c r="F205" s="76" t="s">
        <v>127</v>
      </c>
      <c r="G205" s="13">
        <v>44544</v>
      </c>
      <c r="H205" s="77" t="s">
        <v>2748</v>
      </c>
      <c r="I205" s="16">
        <v>82</v>
      </c>
      <c r="J205" s="16">
        <v>30</v>
      </c>
      <c r="K205" s="16">
        <v>50</v>
      </c>
      <c r="L205" s="16">
        <v>32</v>
      </c>
      <c r="M205" s="81">
        <v>30.75</v>
      </c>
      <c r="N205" s="96">
        <v>32</v>
      </c>
      <c r="O205" s="64">
        <v>2530</v>
      </c>
      <c r="P205" s="65">
        <f>Table2245789101123456789101112131415161718192021222324252627282930[[#This Row],[PEMBULATAN]]*O205</f>
        <v>80960</v>
      </c>
    </row>
    <row r="206" spans="1:16" ht="26.25" customHeight="1" x14ac:dyDescent="0.2">
      <c r="A206" s="14"/>
      <c r="B206" s="75"/>
      <c r="C206" s="73" t="s">
        <v>3019</v>
      </c>
      <c r="D206" s="78" t="s">
        <v>126</v>
      </c>
      <c r="E206" s="13">
        <v>44540</v>
      </c>
      <c r="F206" s="76" t="s">
        <v>127</v>
      </c>
      <c r="G206" s="13">
        <v>44544</v>
      </c>
      <c r="H206" s="77" t="s">
        <v>2748</v>
      </c>
      <c r="I206" s="16">
        <v>83</v>
      </c>
      <c r="J206" s="16">
        <v>52</v>
      </c>
      <c r="K206" s="16">
        <v>32</v>
      </c>
      <c r="L206" s="16">
        <v>23</v>
      </c>
      <c r="M206" s="81">
        <v>34.527999999999999</v>
      </c>
      <c r="N206" s="96">
        <v>34.527999999999999</v>
      </c>
      <c r="O206" s="64">
        <v>2530</v>
      </c>
      <c r="P206" s="65">
        <f>Table2245789101123456789101112131415161718192021222324252627282930[[#This Row],[PEMBULATAN]]*O206</f>
        <v>87355.839999999997</v>
      </c>
    </row>
    <row r="207" spans="1:16" ht="26.25" customHeight="1" x14ac:dyDescent="0.2">
      <c r="A207" s="14"/>
      <c r="B207" s="75"/>
      <c r="C207" s="73" t="s">
        <v>3020</v>
      </c>
      <c r="D207" s="78" t="s">
        <v>126</v>
      </c>
      <c r="E207" s="13">
        <v>44540</v>
      </c>
      <c r="F207" s="76" t="s">
        <v>127</v>
      </c>
      <c r="G207" s="13">
        <v>44544</v>
      </c>
      <c r="H207" s="77" t="s">
        <v>2748</v>
      </c>
      <c r="I207" s="16">
        <v>100</v>
      </c>
      <c r="J207" s="16">
        <v>55</v>
      </c>
      <c r="K207" s="16">
        <v>35</v>
      </c>
      <c r="L207" s="16">
        <v>27</v>
      </c>
      <c r="M207" s="81">
        <v>48.125</v>
      </c>
      <c r="N207" s="96">
        <v>48.125</v>
      </c>
      <c r="O207" s="64">
        <v>2530</v>
      </c>
      <c r="P207" s="65">
        <f>Table2245789101123456789101112131415161718192021222324252627282930[[#This Row],[PEMBULATAN]]*O207</f>
        <v>121756.25</v>
      </c>
    </row>
    <row r="208" spans="1:16" ht="26.25" customHeight="1" x14ac:dyDescent="0.2">
      <c r="A208" s="14"/>
      <c r="B208" s="75"/>
      <c r="C208" s="73" t="s">
        <v>3021</v>
      </c>
      <c r="D208" s="78" t="s">
        <v>126</v>
      </c>
      <c r="E208" s="13">
        <v>44540</v>
      </c>
      <c r="F208" s="76" t="s">
        <v>127</v>
      </c>
      <c r="G208" s="13">
        <v>44544</v>
      </c>
      <c r="H208" s="77" t="s">
        <v>2748</v>
      </c>
      <c r="I208" s="16">
        <v>102</v>
      </c>
      <c r="J208" s="16">
        <v>53</v>
      </c>
      <c r="K208" s="16">
        <v>33</v>
      </c>
      <c r="L208" s="16">
        <v>30</v>
      </c>
      <c r="M208" s="81">
        <v>44.599499999999999</v>
      </c>
      <c r="N208" s="96">
        <v>44.599499999999999</v>
      </c>
      <c r="O208" s="64">
        <v>2530</v>
      </c>
      <c r="P208" s="65">
        <f>Table2245789101123456789101112131415161718192021222324252627282930[[#This Row],[PEMBULATAN]]*O208</f>
        <v>112836.735</v>
      </c>
    </row>
    <row r="209" spans="1:16" ht="26.25" customHeight="1" x14ac:dyDescent="0.2">
      <c r="A209" s="14"/>
      <c r="B209" s="14"/>
      <c r="C209" s="9" t="s">
        <v>3022</v>
      </c>
      <c r="D209" s="76" t="s">
        <v>126</v>
      </c>
      <c r="E209" s="13">
        <v>44540</v>
      </c>
      <c r="F209" s="76" t="s">
        <v>127</v>
      </c>
      <c r="G209" s="13">
        <v>44544</v>
      </c>
      <c r="H209" s="10" t="s">
        <v>2748</v>
      </c>
      <c r="I209" s="1">
        <v>83</v>
      </c>
      <c r="J209" s="1">
        <v>40</v>
      </c>
      <c r="K209" s="1">
        <v>40</v>
      </c>
      <c r="L209" s="1">
        <v>20</v>
      </c>
      <c r="M209" s="80">
        <v>33.200000000000003</v>
      </c>
      <c r="N209" s="96">
        <v>33.200000000000003</v>
      </c>
      <c r="O209" s="64">
        <v>2530</v>
      </c>
      <c r="P209" s="65">
        <f>Table2245789101123456789101112131415161718192021222324252627282930[[#This Row],[PEMBULATAN]]*O209</f>
        <v>83996</v>
      </c>
    </row>
    <row r="210" spans="1:16" ht="26.25" customHeight="1" x14ac:dyDescent="0.2">
      <c r="A210" s="14"/>
      <c r="B210" s="14"/>
      <c r="C210" s="73" t="s">
        <v>3023</v>
      </c>
      <c r="D210" s="78" t="s">
        <v>126</v>
      </c>
      <c r="E210" s="13">
        <v>44540</v>
      </c>
      <c r="F210" s="76" t="s">
        <v>127</v>
      </c>
      <c r="G210" s="13">
        <v>44544</v>
      </c>
      <c r="H210" s="77" t="s">
        <v>2748</v>
      </c>
      <c r="I210" s="16">
        <v>80</v>
      </c>
      <c r="J210" s="16">
        <v>30</v>
      </c>
      <c r="K210" s="16">
        <v>60</v>
      </c>
      <c r="L210" s="16">
        <v>24</v>
      </c>
      <c r="M210" s="81">
        <v>36</v>
      </c>
      <c r="N210" s="96">
        <v>36</v>
      </c>
      <c r="O210" s="64">
        <v>2530</v>
      </c>
      <c r="P210" s="65">
        <f>Table2245789101123456789101112131415161718192021222324252627282930[[#This Row],[PEMBULATAN]]*O210</f>
        <v>91080</v>
      </c>
    </row>
    <row r="211" spans="1:16" ht="26.25" customHeight="1" x14ac:dyDescent="0.2">
      <c r="A211" s="14"/>
      <c r="B211" s="14"/>
      <c r="C211" s="73" t="s">
        <v>3024</v>
      </c>
      <c r="D211" s="78" t="s">
        <v>126</v>
      </c>
      <c r="E211" s="13">
        <v>44540</v>
      </c>
      <c r="F211" s="76" t="s">
        <v>127</v>
      </c>
      <c r="G211" s="13">
        <v>44544</v>
      </c>
      <c r="H211" s="77" t="s">
        <v>2748</v>
      </c>
      <c r="I211" s="16">
        <v>70</v>
      </c>
      <c r="J211" s="16">
        <v>70</v>
      </c>
      <c r="K211" s="16">
        <v>26</v>
      </c>
      <c r="L211" s="16">
        <v>21</v>
      </c>
      <c r="M211" s="81">
        <v>31.85</v>
      </c>
      <c r="N211" s="96">
        <v>31.85</v>
      </c>
      <c r="O211" s="64">
        <v>2530</v>
      </c>
      <c r="P211" s="65">
        <f>Table2245789101123456789101112131415161718192021222324252627282930[[#This Row],[PEMBULATAN]]*O211</f>
        <v>80580.5</v>
      </c>
    </row>
    <row r="212" spans="1:16" ht="26.25" customHeight="1" x14ac:dyDescent="0.2">
      <c r="A212" s="14"/>
      <c r="B212" s="14"/>
      <c r="C212" s="73" t="s">
        <v>3025</v>
      </c>
      <c r="D212" s="78" t="s">
        <v>126</v>
      </c>
      <c r="E212" s="13">
        <v>44540</v>
      </c>
      <c r="F212" s="76" t="s">
        <v>127</v>
      </c>
      <c r="G212" s="13">
        <v>44544</v>
      </c>
      <c r="H212" s="77" t="s">
        <v>2748</v>
      </c>
      <c r="I212" s="16">
        <v>125</v>
      </c>
      <c r="J212" s="16">
        <v>85</v>
      </c>
      <c r="K212" s="16">
        <v>50</v>
      </c>
      <c r="L212" s="16">
        <v>8</v>
      </c>
      <c r="M212" s="81">
        <v>132.8125</v>
      </c>
      <c r="N212" s="96">
        <v>132.8125</v>
      </c>
      <c r="O212" s="64">
        <v>2530</v>
      </c>
      <c r="P212" s="65">
        <f>Table2245789101123456789101112131415161718192021222324252627282930[[#This Row],[PEMBULATAN]]*O212</f>
        <v>336015.625</v>
      </c>
    </row>
    <row r="213" spans="1:16" ht="26.25" customHeight="1" x14ac:dyDescent="0.2">
      <c r="A213" s="14"/>
      <c r="B213" s="14"/>
      <c r="C213" s="73" t="s">
        <v>3026</v>
      </c>
      <c r="D213" s="78" t="s">
        <v>126</v>
      </c>
      <c r="E213" s="13">
        <v>44540</v>
      </c>
      <c r="F213" s="76" t="s">
        <v>127</v>
      </c>
      <c r="G213" s="13">
        <v>44544</v>
      </c>
      <c r="H213" s="77" t="s">
        <v>2748</v>
      </c>
      <c r="I213" s="16">
        <v>41</v>
      </c>
      <c r="J213" s="16">
        <v>27</v>
      </c>
      <c r="K213" s="16">
        <v>12</v>
      </c>
      <c r="L213" s="16">
        <v>18</v>
      </c>
      <c r="M213" s="81">
        <v>3.3210000000000002</v>
      </c>
      <c r="N213" s="96">
        <v>19</v>
      </c>
      <c r="O213" s="64">
        <v>2530</v>
      </c>
      <c r="P213" s="65">
        <f>Table2245789101123456789101112131415161718192021222324252627282930[[#This Row],[PEMBULATAN]]*O213</f>
        <v>48070</v>
      </c>
    </row>
    <row r="214" spans="1:16" ht="26.25" customHeight="1" x14ac:dyDescent="0.2">
      <c r="A214" s="14"/>
      <c r="B214" s="97"/>
      <c r="C214" s="73" t="s">
        <v>3027</v>
      </c>
      <c r="D214" s="78" t="s">
        <v>126</v>
      </c>
      <c r="E214" s="13">
        <v>44540</v>
      </c>
      <c r="F214" s="76" t="s">
        <v>127</v>
      </c>
      <c r="G214" s="13">
        <v>44544</v>
      </c>
      <c r="H214" s="77" t="s">
        <v>2748</v>
      </c>
      <c r="I214" s="16">
        <v>80</v>
      </c>
      <c r="J214" s="16">
        <v>60</v>
      </c>
      <c r="K214" s="16">
        <v>80</v>
      </c>
      <c r="L214" s="16">
        <v>49</v>
      </c>
      <c r="M214" s="81">
        <v>96</v>
      </c>
      <c r="N214" s="96">
        <v>96</v>
      </c>
      <c r="O214" s="64">
        <v>2530</v>
      </c>
      <c r="P214" s="65">
        <f>Table2245789101123456789101112131415161718192021222324252627282930[[#This Row],[PEMBULATAN]]*O214</f>
        <v>242880</v>
      </c>
    </row>
    <row r="215" spans="1:16" ht="26.25" customHeight="1" x14ac:dyDescent="0.2">
      <c r="A215" s="14"/>
      <c r="B215" s="14" t="s">
        <v>3028</v>
      </c>
      <c r="C215" s="73" t="s">
        <v>3029</v>
      </c>
      <c r="D215" s="78" t="s">
        <v>126</v>
      </c>
      <c r="E215" s="13">
        <v>44540</v>
      </c>
      <c r="F215" s="76" t="s">
        <v>127</v>
      </c>
      <c r="G215" s="13">
        <v>44544</v>
      </c>
      <c r="H215" s="77" t="s">
        <v>2748</v>
      </c>
      <c r="I215" s="16">
        <v>57</v>
      </c>
      <c r="J215" s="16">
        <v>43</v>
      </c>
      <c r="K215" s="16">
        <v>30</v>
      </c>
      <c r="L215" s="16">
        <v>9</v>
      </c>
      <c r="M215" s="81">
        <v>18.3825</v>
      </c>
      <c r="N215" s="96">
        <v>19</v>
      </c>
      <c r="O215" s="64">
        <v>2530</v>
      </c>
      <c r="P215" s="65">
        <f>Table2245789101123456789101112131415161718192021222324252627282930[[#This Row],[PEMBULATAN]]*O215</f>
        <v>48070</v>
      </c>
    </row>
    <row r="216" spans="1:16" ht="26.25" customHeight="1" x14ac:dyDescent="0.2">
      <c r="A216" s="14"/>
      <c r="B216" s="14"/>
      <c r="C216" s="73" t="s">
        <v>3030</v>
      </c>
      <c r="D216" s="78" t="s">
        <v>126</v>
      </c>
      <c r="E216" s="13">
        <v>44540</v>
      </c>
      <c r="F216" s="76" t="s">
        <v>127</v>
      </c>
      <c r="G216" s="13">
        <v>44544</v>
      </c>
      <c r="H216" s="77" t="s">
        <v>2748</v>
      </c>
      <c r="I216" s="16">
        <v>38</v>
      </c>
      <c r="J216" s="16">
        <v>38</v>
      </c>
      <c r="K216" s="16">
        <v>12</v>
      </c>
      <c r="L216" s="16">
        <v>2</v>
      </c>
      <c r="M216" s="81">
        <v>4.3319999999999999</v>
      </c>
      <c r="N216" s="96">
        <v>5</v>
      </c>
      <c r="O216" s="64">
        <v>2530</v>
      </c>
      <c r="P216" s="65">
        <f>Table2245789101123456789101112131415161718192021222324252627282930[[#This Row],[PEMBULATAN]]*O216</f>
        <v>12650</v>
      </c>
    </row>
    <row r="217" spans="1:16" ht="26.25" customHeight="1" x14ac:dyDescent="0.2">
      <c r="A217" s="14"/>
      <c r="B217" s="14"/>
      <c r="C217" s="73" t="s">
        <v>3031</v>
      </c>
      <c r="D217" s="78" t="s">
        <v>126</v>
      </c>
      <c r="E217" s="13">
        <v>44540</v>
      </c>
      <c r="F217" s="76" t="s">
        <v>127</v>
      </c>
      <c r="G217" s="13">
        <v>44544</v>
      </c>
      <c r="H217" s="77" t="s">
        <v>2748</v>
      </c>
      <c r="I217" s="16">
        <v>22</v>
      </c>
      <c r="J217" s="16">
        <v>27</v>
      </c>
      <c r="K217" s="16">
        <v>12</v>
      </c>
      <c r="L217" s="16">
        <v>1</v>
      </c>
      <c r="M217" s="81">
        <v>1.782</v>
      </c>
      <c r="N217" s="96">
        <v>1.782</v>
      </c>
      <c r="O217" s="64">
        <v>2530</v>
      </c>
      <c r="P217" s="65">
        <f>Table2245789101123456789101112131415161718192021222324252627282930[[#This Row],[PEMBULATAN]]*O217</f>
        <v>4508.46</v>
      </c>
    </row>
    <row r="218" spans="1:16" ht="26.25" customHeight="1" x14ac:dyDescent="0.2">
      <c r="A218" s="14"/>
      <c r="B218" s="14"/>
      <c r="C218" s="73" t="s">
        <v>3032</v>
      </c>
      <c r="D218" s="78" t="s">
        <v>126</v>
      </c>
      <c r="E218" s="13">
        <v>44540</v>
      </c>
      <c r="F218" s="76" t="s">
        <v>127</v>
      </c>
      <c r="G218" s="13">
        <v>44544</v>
      </c>
      <c r="H218" s="77" t="s">
        <v>2748</v>
      </c>
      <c r="I218" s="16">
        <v>73</v>
      </c>
      <c r="J218" s="16">
        <v>36</v>
      </c>
      <c r="K218" s="16">
        <v>32</v>
      </c>
      <c r="L218" s="16">
        <v>13</v>
      </c>
      <c r="M218" s="81">
        <v>21.024000000000001</v>
      </c>
      <c r="N218" s="96">
        <v>21.024000000000001</v>
      </c>
      <c r="O218" s="64">
        <v>2530</v>
      </c>
      <c r="P218" s="65">
        <f>Table2245789101123456789101112131415161718192021222324252627282930[[#This Row],[PEMBULATAN]]*O218</f>
        <v>53190.720000000001</v>
      </c>
    </row>
    <row r="219" spans="1:16" ht="26.25" customHeight="1" x14ac:dyDescent="0.2">
      <c r="A219" s="14"/>
      <c r="B219" s="14"/>
      <c r="C219" s="73" t="s">
        <v>3033</v>
      </c>
      <c r="D219" s="78" t="s">
        <v>126</v>
      </c>
      <c r="E219" s="13">
        <v>44540</v>
      </c>
      <c r="F219" s="76" t="s">
        <v>127</v>
      </c>
      <c r="G219" s="13">
        <v>44544</v>
      </c>
      <c r="H219" s="77" t="s">
        <v>2748</v>
      </c>
      <c r="I219" s="16">
        <v>87</v>
      </c>
      <c r="J219" s="16">
        <v>30</v>
      </c>
      <c r="K219" s="16">
        <v>16</v>
      </c>
      <c r="L219" s="16">
        <v>7</v>
      </c>
      <c r="M219" s="81">
        <v>10.44</v>
      </c>
      <c r="N219" s="96">
        <v>11</v>
      </c>
      <c r="O219" s="64">
        <v>2530</v>
      </c>
      <c r="P219" s="65">
        <f>Table2245789101123456789101112131415161718192021222324252627282930[[#This Row],[PEMBULATAN]]*O219</f>
        <v>27830</v>
      </c>
    </row>
    <row r="220" spans="1:16" ht="26.25" customHeight="1" x14ac:dyDescent="0.2">
      <c r="A220" s="14"/>
      <c r="B220" s="14"/>
      <c r="C220" s="73" t="s">
        <v>3034</v>
      </c>
      <c r="D220" s="78" t="s">
        <v>126</v>
      </c>
      <c r="E220" s="13">
        <v>44540</v>
      </c>
      <c r="F220" s="76" t="s">
        <v>127</v>
      </c>
      <c r="G220" s="13">
        <v>44544</v>
      </c>
      <c r="H220" s="77" t="s">
        <v>2748</v>
      </c>
      <c r="I220" s="16">
        <v>83</v>
      </c>
      <c r="J220" s="16">
        <v>53</v>
      </c>
      <c r="K220" s="16">
        <v>25</v>
      </c>
      <c r="L220" s="16">
        <v>15</v>
      </c>
      <c r="M220" s="81">
        <v>27.493749999999999</v>
      </c>
      <c r="N220" s="96">
        <v>28</v>
      </c>
      <c r="O220" s="64">
        <v>2530</v>
      </c>
      <c r="P220" s="65">
        <f>Table2245789101123456789101112131415161718192021222324252627282930[[#This Row],[PEMBULATAN]]*O220</f>
        <v>70840</v>
      </c>
    </row>
    <row r="221" spans="1:16" ht="26.25" customHeight="1" x14ac:dyDescent="0.2">
      <c r="A221" s="14"/>
      <c r="B221" s="14"/>
      <c r="C221" s="73" t="s">
        <v>3035</v>
      </c>
      <c r="D221" s="78" t="s">
        <v>126</v>
      </c>
      <c r="E221" s="13">
        <v>44540</v>
      </c>
      <c r="F221" s="76" t="s">
        <v>127</v>
      </c>
      <c r="G221" s="13">
        <v>44544</v>
      </c>
      <c r="H221" s="77" t="s">
        <v>2748</v>
      </c>
      <c r="I221" s="16">
        <v>36</v>
      </c>
      <c r="J221" s="16">
        <v>36</v>
      </c>
      <c r="K221" s="16">
        <v>16</v>
      </c>
      <c r="L221" s="16">
        <v>2</v>
      </c>
      <c r="M221" s="81">
        <v>5.1840000000000002</v>
      </c>
      <c r="N221" s="96">
        <v>5.1840000000000002</v>
      </c>
      <c r="O221" s="64">
        <v>2530</v>
      </c>
      <c r="P221" s="65">
        <f>Table2245789101123456789101112131415161718192021222324252627282930[[#This Row],[PEMBULATAN]]*O221</f>
        <v>13115.52</v>
      </c>
    </row>
    <row r="222" spans="1:16" ht="26.25" customHeight="1" x14ac:dyDescent="0.2">
      <c r="A222" s="14"/>
      <c r="B222" s="14"/>
      <c r="C222" s="73" t="s">
        <v>3036</v>
      </c>
      <c r="D222" s="78" t="s">
        <v>126</v>
      </c>
      <c r="E222" s="13">
        <v>44540</v>
      </c>
      <c r="F222" s="76" t="s">
        <v>127</v>
      </c>
      <c r="G222" s="13">
        <v>44544</v>
      </c>
      <c r="H222" s="77" t="s">
        <v>2748</v>
      </c>
      <c r="I222" s="16">
        <v>30</v>
      </c>
      <c r="J222" s="16">
        <v>36</v>
      </c>
      <c r="K222" s="16">
        <v>22</v>
      </c>
      <c r="L222" s="16">
        <v>3</v>
      </c>
      <c r="M222" s="81">
        <v>5.94</v>
      </c>
      <c r="N222" s="96">
        <v>5.94</v>
      </c>
      <c r="O222" s="64">
        <v>2530</v>
      </c>
      <c r="P222" s="65">
        <f>Table2245789101123456789101112131415161718192021222324252627282930[[#This Row],[PEMBULATAN]]*O222</f>
        <v>15028.2</v>
      </c>
    </row>
    <row r="223" spans="1:16" ht="26.25" customHeight="1" x14ac:dyDescent="0.2">
      <c r="A223" s="14"/>
      <c r="B223" s="97"/>
      <c r="C223" s="73" t="s">
        <v>3037</v>
      </c>
      <c r="D223" s="78" t="s">
        <v>126</v>
      </c>
      <c r="E223" s="13">
        <v>44540</v>
      </c>
      <c r="F223" s="76" t="s">
        <v>127</v>
      </c>
      <c r="G223" s="13">
        <v>44544</v>
      </c>
      <c r="H223" s="77" t="s">
        <v>2748</v>
      </c>
      <c r="I223" s="16">
        <v>39</v>
      </c>
      <c r="J223" s="16">
        <v>34</v>
      </c>
      <c r="K223" s="16">
        <v>14</v>
      </c>
      <c r="L223" s="16">
        <v>5</v>
      </c>
      <c r="M223" s="81">
        <v>4.641</v>
      </c>
      <c r="N223" s="96">
        <v>5</v>
      </c>
      <c r="O223" s="64">
        <v>2530</v>
      </c>
      <c r="P223" s="65">
        <f>Table2245789101123456789101112131415161718192021222324252627282930[[#This Row],[PEMBULATAN]]*O223</f>
        <v>12650</v>
      </c>
    </row>
    <row r="224" spans="1:16" ht="26.25" customHeight="1" x14ac:dyDescent="0.2">
      <c r="A224" s="14"/>
      <c r="B224" s="14" t="s">
        <v>3038</v>
      </c>
      <c r="C224" s="73" t="s">
        <v>3039</v>
      </c>
      <c r="D224" s="78" t="s">
        <v>126</v>
      </c>
      <c r="E224" s="13">
        <v>44540</v>
      </c>
      <c r="F224" s="76" t="s">
        <v>127</v>
      </c>
      <c r="G224" s="13">
        <v>44544</v>
      </c>
      <c r="H224" s="77" t="s">
        <v>2748</v>
      </c>
      <c r="I224" s="16">
        <v>76</v>
      </c>
      <c r="J224" s="16">
        <v>42</v>
      </c>
      <c r="K224" s="16">
        <v>62</v>
      </c>
      <c r="L224" s="16">
        <v>31</v>
      </c>
      <c r="M224" s="81">
        <v>49.475999999999999</v>
      </c>
      <c r="N224" s="96">
        <v>50</v>
      </c>
      <c r="O224" s="64">
        <v>2530</v>
      </c>
      <c r="P224" s="65">
        <f>Table2245789101123456789101112131415161718192021222324252627282930[[#This Row],[PEMBULATAN]]*O224</f>
        <v>126500</v>
      </c>
    </row>
    <row r="225" spans="1:16" ht="26.25" customHeight="1" x14ac:dyDescent="0.2">
      <c r="A225" s="14"/>
      <c r="B225" s="14"/>
      <c r="C225" s="73" t="s">
        <v>3040</v>
      </c>
      <c r="D225" s="78" t="s">
        <v>126</v>
      </c>
      <c r="E225" s="13">
        <v>44540</v>
      </c>
      <c r="F225" s="76" t="s">
        <v>127</v>
      </c>
      <c r="G225" s="13">
        <v>44544</v>
      </c>
      <c r="H225" s="77" t="s">
        <v>2748</v>
      </c>
      <c r="I225" s="16">
        <v>76</v>
      </c>
      <c r="J225" s="16">
        <v>42</v>
      </c>
      <c r="K225" s="16">
        <v>62</v>
      </c>
      <c r="L225" s="16">
        <v>31</v>
      </c>
      <c r="M225" s="81">
        <v>49.475999999999999</v>
      </c>
      <c r="N225" s="96">
        <v>50</v>
      </c>
      <c r="O225" s="64">
        <v>2530</v>
      </c>
      <c r="P225" s="65">
        <f>Table2245789101123456789101112131415161718192021222324252627282930[[#This Row],[PEMBULATAN]]*O225</f>
        <v>126500</v>
      </c>
    </row>
    <row r="226" spans="1:16" ht="26.25" customHeight="1" x14ac:dyDescent="0.2">
      <c r="A226" s="14"/>
      <c r="B226" s="14"/>
      <c r="C226" s="73" t="s">
        <v>3041</v>
      </c>
      <c r="D226" s="78" t="s">
        <v>126</v>
      </c>
      <c r="E226" s="13">
        <v>44540</v>
      </c>
      <c r="F226" s="76" t="s">
        <v>127</v>
      </c>
      <c r="G226" s="13">
        <v>44544</v>
      </c>
      <c r="H226" s="77" t="s">
        <v>2748</v>
      </c>
      <c r="I226" s="16">
        <v>76</v>
      </c>
      <c r="J226" s="16">
        <v>42</v>
      </c>
      <c r="K226" s="16">
        <v>62</v>
      </c>
      <c r="L226" s="16">
        <v>31</v>
      </c>
      <c r="M226" s="81">
        <v>49.475999999999999</v>
      </c>
      <c r="N226" s="96">
        <v>50</v>
      </c>
      <c r="O226" s="64">
        <v>2530</v>
      </c>
      <c r="P226" s="65">
        <f>Table2245789101123456789101112131415161718192021222324252627282930[[#This Row],[PEMBULATAN]]*O226</f>
        <v>126500</v>
      </c>
    </row>
    <row r="227" spans="1:16" ht="26.25" customHeight="1" x14ac:dyDescent="0.2">
      <c r="A227" s="14"/>
      <c r="B227" s="14"/>
      <c r="C227" s="73" t="s">
        <v>3042</v>
      </c>
      <c r="D227" s="78" t="s">
        <v>126</v>
      </c>
      <c r="E227" s="13">
        <v>44540</v>
      </c>
      <c r="F227" s="76" t="s">
        <v>127</v>
      </c>
      <c r="G227" s="13">
        <v>44544</v>
      </c>
      <c r="H227" s="77" t="s">
        <v>2748</v>
      </c>
      <c r="I227" s="16">
        <v>76</v>
      </c>
      <c r="J227" s="16">
        <v>42</v>
      </c>
      <c r="K227" s="16">
        <v>62</v>
      </c>
      <c r="L227" s="16">
        <v>31</v>
      </c>
      <c r="M227" s="81">
        <v>49.475999999999999</v>
      </c>
      <c r="N227" s="96">
        <v>50</v>
      </c>
      <c r="O227" s="64">
        <v>2530</v>
      </c>
      <c r="P227" s="65">
        <f>Table2245789101123456789101112131415161718192021222324252627282930[[#This Row],[PEMBULATAN]]*O227</f>
        <v>126500</v>
      </c>
    </row>
    <row r="228" spans="1:16" ht="26.25" customHeight="1" x14ac:dyDescent="0.2">
      <c r="A228" s="14"/>
      <c r="B228" s="14"/>
      <c r="C228" s="73" t="s">
        <v>3043</v>
      </c>
      <c r="D228" s="78" t="s">
        <v>126</v>
      </c>
      <c r="E228" s="13">
        <v>44540</v>
      </c>
      <c r="F228" s="76" t="s">
        <v>127</v>
      </c>
      <c r="G228" s="13">
        <v>44544</v>
      </c>
      <c r="H228" s="77" t="s">
        <v>2748</v>
      </c>
      <c r="I228" s="16">
        <v>75</v>
      </c>
      <c r="J228" s="16">
        <v>53</v>
      </c>
      <c r="K228" s="16">
        <v>39</v>
      </c>
      <c r="L228" s="16">
        <v>17</v>
      </c>
      <c r="M228" s="81">
        <v>38.756250000000001</v>
      </c>
      <c r="N228" s="96">
        <v>38.756250000000001</v>
      </c>
      <c r="O228" s="64">
        <v>2530</v>
      </c>
      <c r="P228" s="65">
        <f>Table2245789101123456789101112131415161718192021222324252627282930[[#This Row],[PEMBULATAN]]*O228</f>
        <v>98053.3125</v>
      </c>
    </row>
    <row r="229" spans="1:16" ht="26.25" customHeight="1" x14ac:dyDescent="0.2">
      <c r="A229" s="14"/>
      <c r="B229" s="14"/>
      <c r="C229" s="73" t="s">
        <v>3044</v>
      </c>
      <c r="D229" s="78" t="s">
        <v>126</v>
      </c>
      <c r="E229" s="13">
        <v>44540</v>
      </c>
      <c r="F229" s="76" t="s">
        <v>127</v>
      </c>
      <c r="G229" s="13">
        <v>44544</v>
      </c>
      <c r="H229" s="77" t="s">
        <v>2748</v>
      </c>
      <c r="I229" s="16">
        <v>49</v>
      </c>
      <c r="J229" s="16">
        <v>59</v>
      </c>
      <c r="K229" s="16">
        <v>72</v>
      </c>
      <c r="L229" s="16">
        <v>18</v>
      </c>
      <c r="M229" s="81">
        <v>52.037999999999997</v>
      </c>
      <c r="N229" s="96">
        <v>52.037999999999997</v>
      </c>
      <c r="O229" s="64">
        <v>2530</v>
      </c>
      <c r="P229" s="65">
        <f>Table2245789101123456789101112131415161718192021222324252627282930[[#This Row],[PEMBULATAN]]*O229</f>
        <v>131656.13999999998</v>
      </c>
    </row>
    <row r="230" spans="1:16" ht="26.25" customHeight="1" x14ac:dyDescent="0.2">
      <c r="A230" s="14"/>
      <c r="B230" s="14"/>
      <c r="C230" s="73" t="s">
        <v>3045</v>
      </c>
      <c r="D230" s="78" t="s">
        <v>126</v>
      </c>
      <c r="E230" s="13">
        <v>44540</v>
      </c>
      <c r="F230" s="76" t="s">
        <v>127</v>
      </c>
      <c r="G230" s="13">
        <v>44544</v>
      </c>
      <c r="H230" s="77" t="s">
        <v>2748</v>
      </c>
      <c r="I230" s="16">
        <v>49</v>
      </c>
      <c r="J230" s="16">
        <v>59</v>
      </c>
      <c r="K230" s="16">
        <v>72</v>
      </c>
      <c r="L230" s="16">
        <v>18</v>
      </c>
      <c r="M230" s="81">
        <v>52.037999999999997</v>
      </c>
      <c r="N230" s="96">
        <v>52.037999999999997</v>
      </c>
      <c r="O230" s="64">
        <v>2530</v>
      </c>
      <c r="P230" s="65">
        <f>Table2245789101123456789101112131415161718192021222324252627282930[[#This Row],[PEMBULATAN]]*O230</f>
        <v>131656.13999999998</v>
      </c>
    </row>
    <row r="231" spans="1:16" ht="26.25" customHeight="1" x14ac:dyDescent="0.2">
      <c r="A231" s="14"/>
      <c r="B231" s="14"/>
      <c r="C231" s="73" t="s">
        <v>3046</v>
      </c>
      <c r="D231" s="78" t="s">
        <v>126</v>
      </c>
      <c r="E231" s="13">
        <v>44540</v>
      </c>
      <c r="F231" s="76" t="s">
        <v>127</v>
      </c>
      <c r="G231" s="13">
        <v>44544</v>
      </c>
      <c r="H231" s="77" t="s">
        <v>2748</v>
      </c>
      <c r="I231" s="16">
        <v>76</v>
      </c>
      <c r="J231" s="16">
        <v>42</v>
      </c>
      <c r="K231" s="16">
        <v>62</v>
      </c>
      <c r="L231" s="16">
        <v>31</v>
      </c>
      <c r="M231" s="81">
        <v>49.475999999999999</v>
      </c>
      <c r="N231" s="96">
        <v>50</v>
      </c>
      <c r="O231" s="64">
        <v>2530</v>
      </c>
      <c r="P231" s="65">
        <f>Table2245789101123456789101112131415161718192021222324252627282930[[#This Row],[PEMBULATAN]]*O231</f>
        <v>126500</v>
      </c>
    </row>
    <row r="232" spans="1:16" ht="26.25" customHeight="1" x14ac:dyDescent="0.2">
      <c r="A232" s="14"/>
      <c r="B232" s="14"/>
      <c r="C232" s="73" t="s">
        <v>3047</v>
      </c>
      <c r="D232" s="78" t="s">
        <v>126</v>
      </c>
      <c r="E232" s="13">
        <v>44540</v>
      </c>
      <c r="F232" s="76" t="s">
        <v>127</v>
      </c>
      <c r="G232" s="13">
        <v>44544</v>
      </c>
      <c r="H232" s="77" t="s">
        <v>2748</v>
      </c>
      <c r="I232" s="16">
        <v>76</v>
      </c>
      <c r="J232" s="16">
        <v>42</v>
      </c>
      <c r="K232" s="16">
        <v>62</v>
      </c>
      <c r="L232" s="16">
        <v>31</v>
      </c>
      <c r="M232" s="81">
        <v>49.475999999999999</v>
      </c>
      <c r="N232" s="96">
        <v>50</v>
      </c>
      <c r="O232" s="64">
        <v>2530</v>
      </c>
      <c r="P232" s="65">
        <f>Table2245789101123456789101112131415161718192021222324252627282930[[#This Row],[PEMBULATAN]]*O232</f>
        <v>126500</v>
      </c>
    </row>
    <row r="233" spans="1:16" ht="26.25" customHeight="1" x14ac:dyDescent="0.2">
      <c r="A233" s="14"/>
      <c r="B233" s="14"/>
      <c r="C233" s="73" t="s">
        <v>3048</v>
      </c>
      <c r="D233" s="78" t="s">
        <v>126</v>
      </c>
      <c r="E233" s="13">
        <v>44540</v>
      </c>
      <c r="F233" s="76" t="s">
        <v>127</v>
      </c>
      <c r="G233" s="13">
        <v>44544</v>
      </c>
      <c r="H233" s="77" t="s">
        <v>2748</v>
      </c>
      <c r="I233" s="16">
        <v>56</v>
      </c>
      <c r="J233" s="16">
        <v>42</v>
      </c>
      <c r="K233" s="16">
        <v>28</v>
      </c>
      <c r="L233" s="16">
        <v>9</v>
      </c>
      <c r="M233" s="81">
        <v>16.463999999999999</v>
      </c>
      <c r="N233" s="96">
        <v>17</v>
      </c>
      <c r="O233" s="64">
        <v>2530</v>
      </c>
      <c r="P233" s="65">
        <f>Table2245789101123456789101112131415161718192021222324252627282930[[#This Row],[PEMBULATAN]]*O233</f>
        <v>43010</v>
      </c>
    </row>
    <row r="234" spans="1:16" ht="22.5" customHeight="1" x14ac:dyDescent="0.2">
      <c r="A234" s="118" t="s">
        <v>30</v>
      </c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20"/>
      <c r="M234" s="79">
        <f>SUBTOTAL(109,Table2245789101123456789101112131415161718192021222324252627282930[KG VOLUME])</f>
        <v>6031.4702499999967</v>
      </c>
      <c r="N234" s="68">
        <f>SUM(N3:N233)</f>
        <v>6188.5109999999995</v>
      </c>
      <c r="O234" s="121">
        <f>SUM(P3:P233)</f>
        <v>15656932.829999998</v>
      </c>
      <c r="P234" s="122"/>
    </row>
    <row r="235" spans="1:16" ht="18" customHeight="1" x14ac:dyDescent="0.2">
      <c r="A235" s="86"/>
      <c r="B235" s="56" t="s">
        <v>42</v>
      </c>
      <c r="C235" s="55"/>
      <c r="D235" s="57" t="s">
        <v>43</v>
      </c>
      <c r="E235" s="86"/>
      <c r="F235" s="86"/>
      <c r="G235" s="86"/>
      <c r="H235" s="86"/>
      <c r="I235" s="86"/>
      <c r="J235" s="86"/>
      <c r="K235" s="86"/>
      <c r="L235" s="86"/>
      <c r="M235" s="87"/>
      <c r="N235" s="88" t="s">
        <v>51</v>
      </c>
      <c r="O235" s="89"/>
      <c r="P235" s="89">
        <f>O234*10%</f>
        <v>1565693.2829999998</v>
      </c>
    </row>
    <row r="236" spans="1:16" ht="18" customHeight="1" thickBot="1" x14ac:dyDescent="0.25">
      <c r="A236" s="86"/>
      <c r="B236" s="56"/>
      <c r="C236" s="55"/>
      <c r="D236" s="57"/>
      <c r="E236" s="86"/>
      <c r="F236" s="86"/>
      <c r="G236" s="86"/>
      <c r="H236" s="86"/>
      <c r="I236" s="86"/>
      <c r="J236" s="86"/>
      <c r="K236" s="86"/>
      <c r="L236" s="86"/>
      <c r="M236" s="87"/>
      <c r="N236" s="90" t="s">
        <v>52</v>
      </c>
      <c r="O236" s="91"/>
      <c r="P236" s="91">
        <f>O234-P235</f>
        <v>14091239.546999998</v>
      </c>
    </row>
    <row r="237" spans="1:16" ht="18" customHeight="1" x14ac:dyDescent="0.2">
      <c r="A237" s="11"/>
      <c r="H237" s="63"/>
      <c r="N237" s="62" t="s">
        <v>31</v>
      </c>
      <c r="P237" s="69">
        <f>P236*1%</f>
        <v>140912.39546999999</v>
      </c>
    </row>
    <row r="238" spans="1:16" ht="18" customHeight="1" thickBot="1" x14ac:dyDescent="0.25">
      <c r="A238" s="11"/>
      <c r="H238" s="63"/>
      <c r="N238" s="62" t="s">
        <v>53</v>
      </c>
      <c r="P238" s="71">
        <f>P236*2%</f>
        <v>281824.79093999998</v>
      </c>
    </row>
    <row r="239" spans="1:16" ht="18" customHeight="1" x14ac:dyDescent="0.2">
      <c r="A239" s="11"/>
      <c r="H239" s="63"/>
      <c r="N239" s="66" t="s">
        <v>32</v>
      </c>
      <c r="O239" s="67"/>
      <c r="P239" s="70">
        <f>P236+P237-P238</f>
        <v>13950327.151529999</v>
      </c>
    </row>
    <row r="241" spans="1:16" x14ac:dyDescent="0.2">
      <c r="A241" s="11"/>
      <c r="H241" s="63"/>
      <c r="P241" s="71"/>
    </row>
    <row r="242" spans="1:16" x14ac:dyDescent="0.2">
      <c r="A242" s="11"/>
      <c r="H242" s="63"/>
      <c r="O242" s="58"/>
      <c r="P242" s="71"/>
    </row>
    <row r="243" spans="1:16" s="3" customFormat="1" x14ac:dyDescent="0.25">
      <c r="A243" s="11"/>
      <c r="B243" s="2"/>
      <c r="C243" s="2"/>
      <c r="E243" s="12"/>
      <c r="H243" s="63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3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3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3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3"/>
      <c r="N247" s="15"/>
      <c r="O247" s="15"/>
      <c r="P247" s="15"/>
    </row>
    <row r="248" spans="1:16" s="3" customFormat="1" x14ac:dyDescent="0.25">
      <c r="A248" s="11"/>
      <c r="B248" s="2"/>
      <c r="C248" s="2"/>
      <c r="E248" s="12"/>
      <c r="H248" s="63"/>
      <c r="N248" s="15"/>
      <c r="O248" s="15"/>
      <c r="P248" s="15"/>
    </row>
    <row r="249" spans="1:16" s="3" customFormat="1" x14ac:dyDescent="0.25">
      <c r="A249" s="11"/>
      <c r="B249" s="2"/>
      <c r="C249" s="2"/>
      <c r="E249" s="12"/>
      <c r="H249" s="63"/>
      <c r="N249" s="15"/>
      <c r="O249" s="15"/>
      <c r="P249" s="15"/>
    </row>
    <row r="250" spans="1:16" s="3" customFormat="1" x14ac:dyDescent="0.25">
      <c r="A250" s="11"/>
      <c r="B250" s="2"/>
      <c r="C250" s="2"/>
      <c r="E250" s="12"/>
      <c r="H250" s="63"/>
      <c r="N250" s="15"/>
      <c r="O250" s="15"/>
      <c r="P250" s="15"/>
    </row>
    <row r="251" spans="1:16" s="3" customFormat="1" x14ac:dyDescent="0.25">
      <c r="A251" s="11"/>
      <c r="B251" s="2"/>
      <c r="C251" s="2"/>
      <c r="E251" s="12"/>
      <c r="H251" s="63"/>
      <c r="N251" s="15"/>
      <c r="O251" s="15"/>
      <c r="P251" s="15"/>
    </row>
    <row r="252" spans="1:16" s="3" customFormat="1" x14ac:dyDescent="0.25">
      <c r="A252" s="11"/>
      <c r="B252" s="2"/>
      <c r="C252" s="2"/>
      <c r="E252" s="12"/>
      <c r="H252" s="63"/>
      <c r="N252" s="15"/>
      <c r="O252" s="15"/>
      <c r="P252" s="15"/>
    </row>
    <row r="253" spans="1:16" s="3" customFormat="1" x14ac:dyDescent="0.25">
      <c r="A253" s="11"/>
      <c r="B253" s="2"/>
      <c r="C253" s="2"/>
      <c r="E253" s="12"/>
      <c r="H253" s="63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3"/>
      <c r="N254" s="15"/>
      <c r="O254" s="15"/>
      <c r="P254" s="15"/>
    </row>
  </sheetData>
  <mergeCells count="2">
    <mergeCell ref="A234:L234"/>
    <mergeCell ref="O234:P234"/>
  </mergeCells>
  <conditionalFormatting sqref="B3">
    <cfRule type="duplicateValues" dxfId="390" priority="2"/>
  </conditionalFormatting>
  <conditionalFormatting sqref="B4:B208">
    <cfRule type="duplicateValues" dxfId="389" priority="1"/>
  </conditionalFormatting>
  <conditionalFormatting sqref="B209:B233">
    <cfRule type="duplicateValues" dxfId="388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225" sqref="A3:XFD22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.75" customHeight="1" x14ac:dyDescent="0.2">
      <c r="A3" s="83">
        <v>403744</v>
      </c>
      <c r="B3" s="74" t="s">
        <v>128</v>
      </c>
      <c r="C3" s="9" t="s">
        <v>129</v>
      </c>
      <c r="D3" s="76" t="s">
        <v>126</v>
      </c>
      <c r="E3" s="13">
        <v>44531</v>
      </c>
      <c r="F3" s="76" t="s">
        <v>127</v>
      </c>
      <c r="G3" s="13">
        <v>44534</v>
      </c>
      <c r="H3" s="10" t="s">
        <v>1042</v>
      </c>
      <c r="I3" s="1">
        <v>95</v>
      </c>
      <c r="J3" s="1">
        <v>58</v>
      </c>
      <c r="K3" s="1">
        <v>31</v>
      </c>
      <c r="L3" s="1">
        <v>23</v>
      </c>
      <c r="M3" s="80">
        <v>42.702500000000001</v>
      </c>
      <c r="N3" s="96">
        <v>42.702500000000001</v>
      </c>
      <c r="O3" s="64">
        <v>2530</v>
      </c>
      <c r="P3" s="65">
        <f>Table2245789101123[[#This Row],[PEMBULATAN]]*O3</f>
        <v>108037.325</v>
      </c>
    </row>
    <row r="4" spans="1:16" ht="24.75" customHeight="1" x14ac:dyDescent="0.2">
      <c r="A4" s="14"/>
      <c r="B4" s="75"/>
      <c r="C4" s="73" t="s">
        <v>130</v>
      </c>
      <c r="D4" s="78" t="s">
        <v>126</v>
      </c>
      <c r="E4" s="13">
        <v>44531</v>
      </c>
      <c r="F4" s="76" t="s">
        <v>127</v>
      </c>
      <c r="G4" s="13">
        <v>44534</v>
      </c>
      <c r="H4" s="10" t="s">
        <v>1042</v>
      </c>
      <c r="I4" s="16">
        <v>64</v>
      </c>
      <c r="J4" s="16">
        <v>51</v>
      </c>
      <c r="K4" s="16">
        <v>41</v>
      </c>
      <c r="L4" s="16">
        <v>29</v>
      </c>
      <c r="M4" s="81">
        <v>33.456000000000003</v>
      </c>
      <c r="N4" s="96">
        <v>34</v>
      </c>
      <c r="O4" s="64">
        <v>2530</v>
      </c>
      <c r="P4" s="65">
        <f>Table2245789101123[[#This Row],[PEMBULATAN]]*O4</f>
        <v>86020</v>
      </c>
    </row>
    <row r="5" spans="1:16" ht="24.75" customHeight="1" x14ac:dyDescent="0.2">
      <c r="A5" s="14"/>
      <c r="B5" s="75"/>
      <c r="C5" s="73" t="s">
        <v>131</v>
      </c>
      <c r="D5" s="78" t="s">
        <v>126</v>
      </c>
      <c r="E5" s="13">
        <v>44531</v>
      </c>
      <c r="F5" s="76" t="s">
        <v>127</v>
      </c>
      <c r="G5" s="13">
        <v>44534</v>
      </c>
      <c r="H5" s="10" t="s">
        <v>1042</v>
      </c>
      <c r="I5" s="16">
        <v>72</v>
      </c>
      <c r="J5" s="16">
        <v>40</v>
      </c>
      <c r="K5" s="16">
        <v>28</v>
      </c>
      <c r="L5" s="16">
        <v>6</v>
      </c>
      <c r="M5" s="81">
        <v>20.16</v>
      </c>
      <c r="N5" s="96">
        <v>20.16</v>
      </c>
      <c r="O5" s="64">
        <v>2530</v>
      </c>
      <c r="P5" s="65">
        <f>Table2245789101123[[#This Row],[PEMBULATAN]]*O5</f>
        <v>51004.800000000003</v>
      </c>
    </row>
    <row r="6" spans="1:16" ht="24.75" customHeight="1" x14ac:dyDescent="0.2">
      <c r="A6" s="14"/>
      <c r="B6" s="75"/>
      <c r="C6" s="73" t="s">
        <v>132</v>
      </c>
      <c r="D6" s="78" t="s">
        <v>126</v>
      </c>
      <c r="E6" s="13">
        <v>44531</v>
      </c>
      <c r="F6" s="76" t="s">
        <v>127</v>
      </c>
      <c r="G6" s="13">
        <v>44534</v>
      </c>
      <c r="H6" s="10" t="s">
        <v>1042</v>
      </c>
      <c r="I6" s="16">
        <v>50</v>
      </c>
      <c r="J6" s="16">
        <v>42</v>
      </c>
      <c r="K6" s="16">
        <v>33</v>
      </c>
      <c r="L6" s="16">
        <v>10</v>
      </c>
      <c r="M6" s="81">
        <v>17.324999999999999</v>
      </c>
      <c r="N6" s="96">
        <v>18</v>
      </c>
      <c r="O6" s="64">
        <v>2530</v>
      </c>
      <c r="P6" s="65">
        <f>Table2245789101123[[#This Row],[PEMBULATAN]]*O6</f>
        <v>45540</v>
      </c>
    </row>
    <row r="7" spans="1:16" ht="24.75" customHeight="1" x14ac:dyDescent="0.2">
      <c r="A7" s="14"/>
      <c r="B7" s="75"/>
      <c r="C7" s="73" t="s">
        <v>133</v>
      </c>
      <c r="D7" s="78" t="s">
        <v>126</v>
      </c>
      <c r="E7" s="13">
        <v>44531</v>
      </c>
      <c r="F7" s="76" t="s">
        <v>127</v>
      </c>
      <c r="G7" s="13">
        <v>44534</v>
      </c>
      <c r="H7" s="10" t="s">
        <v>1042</v>
      </c>
      <c r="I7" s="16">
        <v>44</v>
      </c>
      <c r="J7" s="16">
        <v>31</v>
      </c>
      <c r="K7" s="16">
        <v>25</v>
      </c>
      <c r="L7" s="16">
        <v>6</v>
      </c>
      <c r="M7" s="81">
        <v>8.5250000000000004</v>
      </c>
      <c r="N7" s="96">
        <v>8.5250000000000004</v>
      </c>
      <c r="O7" s="64">
        <v>2530</v>
      </c>
      <c r="P7" s="65">
        <f>Table2245789101123[[#This Row],[PEMBULATAN]]*O7</f>
        <v>21568.25</v>
      </c>
    </row>
    <row r="8" spans="1:16" ht="24.75" customHeight="1" x14ac:dyDescent="0.2">
      <c r="A8" s="14"/>
      <c r="B8" s="75"/>
      <c r="C8" s="73" t="s">
        <v>134</v>
      </c>
      <c r="D8" s="78" t="s">
        <v>126</v>
      </c>
      <c r="E8" s="13">
        <v>44531</v>
      </c>
      <c r="F8" s="76" t="s">
        <v>127</v>
      </c>
      <c r="G8" s="13">
        <v>44534</v>
      </c>
      <c r="H8" s="10" t="s">
        <v>1042</v>
      </c>
      <c r="I8" s="16">
        <v>45</v>
      </c>
      <c r="J8" s="16">
        <v>41</v>
      </c>
      <c r="K8" s="16">
        <v>28</v>
      </c>
      <c r="L8" s="16">
        <v>6</v>
      </c>
      <c r="M8" s="81">
        <v>12.914999999999999</v>
      </c>
      <c r="N8" s="96">
        <v>12.914999999999999</v>
      </c>
      <c r="O8" s="64">
        <v>2530</v>
      </c>
      <c r="P8" s="65">
        <f>Table2245789101123[[#This Row],[PEMBULATAN]]*O8</f>
        <v>32674.949999999997</v>
      </c>
    </row>
    <row r="9" spans="1:16" ht="24.75" customHeight="1" x14ac:dyDescent="0.2">
      <c r="A9" s="14"/>
      <c r="B9" s="75"/>
      <c r="C9" s="73" t="s">
        <v>135</v>
      </c>
      <c r="D9" s="78" t="s">
        <v>126</v>
      </c>
      <c r="E9" s="13">
        <v>44531</v>
      </c>
      <c r="F9" s="76" t="s">
        <v>127</v>
      </c>
      <c r="G9" s="13">
        <v>44534</v>
      </c>
      <c r="H9" s="10" t="s">
        <v>1042</v>
      </c>
      <c r="I9" s="16">
        <v>58</v>
      </c>
      <c r="J9" s="16">
        <v>41</v>
      </c>
      <c r="K9" s="16">
        <v>22</v>
      </c>
      <c r="L9" s="16">
        <v>7</v>
      </c>
      <c r="M9" s="81">
        <v>13.079000000000001</v>
      </c>
      <c r="N9" s="96">
        <v>13.079000000000001</v>
      </c>
      <c r="O9" s="64">
        <v>2530</v>
      </c>
      <c r="P9" s="65">
        <f>Table2245789101123[[#This Row],[PEMBULATAN]]*O9</f>
        <v>33089.870000000003</v>
      </c>
    </row>
    <row r="10" spans="1:16" ht="24.75" customHeight="1" x14ac:dyDescent="0.2">
      <c r="A10" s="14"/>
      <c r="B10" s="75"/>
      <c r="C10" s="73" t="s">
        <v>136</v>
      </c>
      <c r="D10" s="78" t="s">
        <v>126</v>
      </c>
      <c r="E10" s="13">
        <v>44531</v>
      </c>
      <c r="F10" s="76" t="s">
        <v>127</v>
      </c>
      <c r="G10" s="13">
        <v>44534</v>
      </c>
      <c r="H10" s="10" t="s">
        <v>1042</v>
      </c>
      <c r="I10" s="16">
        <v>44</v>
      </c>
      <c r="J10" s="16">
        <v>42</v>
      </c>
      <c r="K10" s="16">
        <v>41</v>
      </c>
      <c r="L10" s="16">
        <v>15</v>
      </c>
      <c r="M10" s="81">
        <v>18.942</v>
      </c>
      <c r="N10" s="96">
        <v>18.942</v>
      </c>
      <c r="O10" s="64">
        <v>2530</v>
      </c>
      <c r="P10" s="65">
        <f>Table2245789101123[[#This Row],[PEMBULATAN]]*O10</f>
        <v>47923.26</v>
      </c>
    </row>
    <row r="11" spans="1:16" ht="24.75" customHeight="1" x14ac:dyDescent="0.2">
      <c r="A11" s="14"/>
      <c r="B11" s="75"/>
      <c r="C11" s="73" t="s">
        <v>137</v>
      </c>
      <c r="D11" s="78" t="s">
        <v>126</v>
      </c>
      <c r="E11" s="13">
        <v>44531</v>
      </c>
      <c r="F11" s="76" t="s">
        <v>127</v>
      </c>
      <c r="G11" s="13">
        <v>44534</v>
      </c>
      <c r="H11" s="10" t="s">
        <v>1042</v>
      </c>
      <c r="I11" s="16">
        <v>56</v>
      </c>
      <c r="J11" s="16">
        <v>51</v>
      </c>
      <c r="K11" s="16">
        <v>20</v>
      </c>
      <c r="L11" s="16">
        <v>4</v>
      </c>
      <c r="M11" s="81">
        <v>14.28</v>
      </c>
      <c r="N11" s="96">
        <v>14.28</v>
      </c>
      <c r="O11" s="64">
        <v>2530</v>
      </c>
      <c r="P11" s="65">
        <f>Table2245789101123[[#This Row],[PEMBULATAN]]*O11</f>
        <v>36128.400000000001</v>
      </c>
    </row>
    <row r="12" spans="1:16" ht="24.75" customHeight="1" x14ac:dyDescent="0.2">
      <c r="A12" s="14"/>
      <c r="B12" s="75"/>
      <c r="C12" s="73" t="s">
        <v>138</v>
      </c>
      <c r="D12" s="78" t="s">
        <v>126</v>
      </c>
      <c r="E12" s="13">
        <v>44531</v>
      </c>
      <c r="F12" s="76" t="s">
        <v>127</v>
      </c>
      <c r="G12" s="13">
        <v>44534</v>
      </c>
      <c r="H12" s="10" t="s">
        <v>1042</v>
      </c>
      <c r="I12" s="16">
        <v>65</v>
      </c>
      <c r="J12" s="16">
        <v>61</v>
      </c>
      <c r="K12" s="16">
        <v>18</v>
      </c>
      <c r="L12" s="16">
        <v>9</v>
      </c>
      <c r="M12" s="81">
        <v>17.842500000000001</v>
      </c>
      <c r="N12" s="96">
        <v>17.842500000000001</v>
      </c>
      <c r="O12" s="64">
        <v>2530</v>
      </c>
      <c r="P12" s="65">
        <f>Table2245789101123[[#This Row],[PEMBULATAN]]*O12</f>
        <v>45141.525000000001</v>
      </c>
    </row>
    <row r="13" spans="1:16" ht="24.75" customHeight="1" x14ac:dyDescent="0.2">
      <c r="A13" s="14"/>
      <c r="B13" s="75"/>
      <c r="C13" s="73" t="s">
        <v>139</v>
      </c>
      <c r="D13" s="78" t="s">
        <v>126</v>
      </c>
      <c r="E13" s="13">
        <v>44531</v>
      </c>
      <c r="F13" s="76" t="s">
        <v>127</v>
      </c>
      <c r="G13" s="13">
        <v>44534</v>
      </c>
      <c r="H13" s="10" t="s">
        <v>1042</v>
      </c>
      <c r="I13" s="16">
        <v>81</v>
      </c>
      <c r="J13" s="16">
        <v>64</v>
      </c>
      <c r="K13" s="16">
        <v>20</v>
      </c>
      <c r="L13" s="16">
        <v>12</v>
      </c>
      <c r="M13" s="81">
        <v>25.92</v>
      </c>
      <c r="N13" s="96">
        <v>25.92</v>
      </c>
      <c r="O13" s="64">
        <v>2530</v>
      </c>
      <c r="P13" s="65">
        <f>Table2245789101123[[#This Row],[PEMBULATAN]]*O13</f>
        <v>65577.600000000006</v>
      </c>
    </row>
    <row r="14" spans="1:16" ht="24.75" customHeight="1" x14ac:dyDescent="0.2">
      <c r="A14" s="14"/>
      <c r="B14" s="75"/>
      <c r="C14" s="73" t="s">
        <v>140</v>
      </c>
      <c r="D14" s="78" t="s">
        <v>126</v>
      </c>
      <c r="E14" s="13">
        <v>44531</v>
      </c>
      <c r="F14" s="76" t="s">
        <v>127</v>
      </c>
      <c r="G14" s="13">
        <v>44534</v>
      </c>
      <c r="H14" s="10" t="s">
        <v>1042</v>
      </c>
      <c r="I14" s="16">
        <v>71</v>
      </c>
      <c r="J14" s="16">
        <v>55</v>
      </c>
      <c r="K14" s="16">
        <v>16</v>
      </c>
      <c r="L14" s="16">
        <v>8</v>
      </c>
      <c r="M14" s="81">
        <v>15.62</v>
      </c>
      <c r="N14" s="96">
        <v>15.62</v>
      </c>
      <c r="O14" s="64">
        <v>2530</v>
      </c>
      <c r="P14" s="65">
        <f>Table2245789101123[[#This Row],[PEMBULATAN]]*O14</f>
        <v>39518.6</v>
      </c>
    </row>
    <row r="15" spans="1:16" ht="24.75" customHeight="1" x14ac:dyDescent="0.2">
      <c r="A15" s="14"/>
      <c r="B15" s="75"/>
      <c r="C15" s="73" t="s">
        <v>141</v>
      </c>
      <c r="D15" s="78" t="s">
        <v>126</v>
      </c>
      <c r="E15" s="13">
        <v>44531</v>
      </c>
      <c r="F15" s="76" t="s">
        <v>127</v>
      </c>
      <c r="G15" s="13">
        <v>44534</v>
      </c>
      <c r="H15" s="10" t="s">
        <v>1042</v>
      </c>
      <c r="I15" s="16">
        <v>85</v>
      </c>
      <c r="J15" s="16">
        <v>61</v>
      </c>
      <c r="K15" s="16">
        <v>12</v>
      </c>
      <c r="L15" s="16">
        <v>13</v>
      </c>
      <c r="M15" s="81">
        <v>15.555</v>
      </c>
      <c r="N15" s="96">
        <v>15.555</v>
      </c>
      <c r="O15" s="64">
        <v>2530</v>
      </c>
      <c r="P15" s="65">
        <f>Table2245789101123[[#This Row],[PEMBULATAN]]*O15</f>
        <v>39354.15</v>
      </c>
    </row>
    <row r="16" spans="1:16" ht="24.75" customHeight="1" x14ac:dyDescent="0.2">
      <c r="A16" s="14"/>
      <c r="B16" s="75"/>
      <c r="C16" s="73" t="s">
        <v>142</v>
      </c>
      <c r="D16" s="78" t="s">
        <v>126</v>
      </c>
      <c r="E16" s="13">
        <v>44531</v>
      </c>
      <c r="F16" s="76" t="s">
        <v>127</v>
      </c>
      <c r="G16" s="13">
        <v>44534</v>
      </c>
      <c r="H16" s="10" t="s">
        <v>1042</v>
      </c>
      <c r="I16" s="16">
        <v>73</v>
      </c>
      <c r="J16" s="16">
        <v>59</v>
      </c>
      <c r="K16" s="16">
        <v>22</v>
      </c>
      <c r="L16" s="16">
        <v>12</v>
      </c>
      <c r="M16" s="81">
        <v>23.688500000000001</v>
      </c>
      <c r="N16" s="96">
        <v>23.688500000000001</v>
      </c>
      <c r="O16" s="64">
        <v>2530</v>
      </c>
      <c r="P16" s="65">
        <f>Table2245789101123[[#This Row],[PEMBULATAN]]*O16</f>
        <v>59931.905000000006</v>
      </c>
    </row>
    <row r="17" spans="1:16" ht="24.75" customHeight="1" x14ac:dyDescent="0.2">
      <c r="A17" s="14"/>
      <c r="B17" s="75"/>
      <c r="C17" s="73" t="s">
        <v>143</v>
      </c>
      <c r="D17" s="78" t="s">
        <v>126</v>
      </c>
      <c r="E17" s="13">
        <v>44531</v>
      </c>
      <c r="F17" s="76" t="s">
        <v>127</v>
      </c>
      <c r="G17" s="13">
        <v>44534</v>
      </c>
      <c r="H17" s="10" t="s">
        <v>1042</v>
      </c>
      <c r="I17" s="16">
        <v>81</v>
      </c>
      <c r="J17" s="16">
        <v>52</v>
      </c>
      <c r="K17" s="16">
        <v>31</v>
      </c>
      <c r="L17" s="16">
        <v>7</v>
      </c>
      <c r="M17" s="81">
        <v>32.643000000000001</v>
      </c>
      <c r="N17" s="96">
        <v>32.643000000000001</v>
      </c>
      <c r="O17" s="64">
        <v>2530</v>
      </c>
      <c r="P17" s="65">
        <f>Table2245789101123[[#This Row],[PEMBULATAN]]*O17</f>
        <v>82586.790000000008</v>
      </c>
    </row>
    <row r="18" spans="1:16" ht="24.75" customHeight="1" x14ac:dyDescent="0.2">
      <c r="A18" s="14"/>
      <c r="B18" s="75"/>
      <c r="C18" s="73" t="s">
        <v>144</v>
      </c>
      <c r="D18" s="78" t="s">
        <v>126</v>
      </c>
      <c r="E18" s="13">
        <v>44531</v>
      </c>
      <c r="F18" s="76" t="s">
        <v>127</v>
      </c>
      <c r="G18" s="13">
        <v>44534</v>
      </c>
      <c r="H18" s="10" t="s">
        <v>1042</v>
      </c>
      <c r="I18" s="16">
        <v>81</v>
      </c>
      <c r="J18" s="16">
        <v>52</v>
      </c>
      <c r="K18" s="16">
        <v>36</v>
      </c>
      <c r="L18" s="16">
        <v>13</v>
      </c>
      <c r="M18" s="81">
        <v>37.908000000000001</v>
      </c>
      <c r="N18" s="96">
        <v>37.908000000000001</v>
      </c>
      <c r="O18" s="64">
        <v>2530</v>
      </c>
      <c r="P18" s="65">
        <f>Table2245789101123[[#This Row],[PEMBULATAN]]*O18</f>
        <v>95907.24</v>
      </c>
    </row>
    <row r="19" spans="1:16" ht="24.75" customHeight="1" x14ac:dyDescent="0.2">
      <c r="A19" s="14"/>
      <c r="B19" s="75"/>
      <c r="C19" s="73" t="s">
        <v>145</v>
      </c>
      <c r="D19" s="78" t="s">
        <v>126</v>
      </c>
      <c r="E19" s="13">
        <v>44531</v>
      </c>
      <c r="F19" s="76" t="s">
        <v>127</v>
      </c>
      <c r="G19" s="13">
        <v>44534</v>
      </c>
      <c r="H19" s="10" t="s">
        <v>1042</v>
      </c>
      <c r="I19" s="16">
        <v>87</v>
      </c>
      <c r="J19" s="16">
        <v>55</v>
      </c>
      <c r="K19" s="16">
        <v>33</v>
      </c>
      <c r="L19" s="16">
        <v>12</v>
      </c>
      <c r="M19" s="81">
        <v>39.47625</v>
      </c>
      <c r="N19" s="96">
        <v>40</v>
      </c>
      <c r="O19" s="64">
        <v>2530</v>
      </c>
      <c r="P19" s="65">
        <f>Table2245789101123[[#This Row],[PEMBULATAN]]*O19</f>
        <v>101200</v>
      </c>
    </row>
    <row r="20" spans="1:16" ht="24.75" customHeight="1" x14ac:dyDescent="0.2">
      <c r="A20" s="14"/>
      <c r="B20" s="75"/>
      <c r="C20" s="73" t="s">
        <v>146</v>
      </c>
      <c r="D20" s="78" t="s">
        <v>126</v>
      </c>
      <c r="E20" s="13">
        <v>44531</v>
      </c>
      <c r="F20" s="76" t="s">
        <v>127</v>
      </c>
      <c r="G20" s="13">
        <v>44534</v>
      </c>
      <c r="H20" s="10" t="s">
        <v>1042</v>
      </c>
      <c r="I20" s="16">
        <v>51</v>
      </c>
      <c r="J20" s="16">
        <v>49</v>
      </c>
      <c r="K20" s="16">
        <v>12</v>
      </c>
      <c r="L20" s="16">
        <v>3</v>
      </c>
      <c r="M20" s="81">
        <v>7.4969999999999999</v>
      </c>
      <c r="N20" s="96">
        <v>8</v>
      </c>
      <c r="O20" s="64">
        <v>2530</v>
      </c>
      <c r="P20" s="65">
        <f>Table2245789101123[[#This Row],[PEMBULATAN]]*O20</f>
        <v>20240</v>
      </c>
    </row>
    <row r="21" spans="1:16" ht="24.75" customHeight="1" x14ac:dyDescent="0.2">
      <c r="A21" s="14"/>
      <c r="B21" s="75"/>
      <c r="C21" s="73" t="s">
        <v>147</v>
      </c>
      <c r="D21" s="78" t="s">
        <v>126</v>
      </c>
      <c r="E21" s="13">
        <v>44531</v>
      </c>
      <c r="F21" s="76" t="s">
        <v>127</v>
      </c>
      <c r="G21" s="13">
        <v>44534</v>
      </c>
      <c r="H21" s="10" t="s">
        <v>1042</v>
      </c>
      <c r="I21" s="16">
        <v>79</v>
      </c>
      <c r="J21" s="16">
        <v>48</v>
      </c>
      <c r="K21" s="16">
        <v>21</v>
      </c>
      <c r="L21" s="16">
        <v>21</v>
      </c>
      <c r="M21" s="81">
        <v>19.908000000000001</v>
      </c>
      <c r="N21" s="96">
        <v>21</v>
      </c>
      <c r="O21" s="64">
        <v>2530</v>
      </c>
      <c r="P21" s="65">
        <f>Table2245789101123[[#This Row],[PEMBULATAN]]*O21</f>
        <v>53130</v>
      </c>
    </row>
    <row r="22" spans="1:16" ht="24.75" customHeight="1" x14ac:dyDescent="0.2">
      <c r="A22" s="14"/>
      <c r="B22" s="75"/>
      <c r="C22" s="73" t="s">
        <v>148</v>
      </c>
      <c r="D22" s="78" t="s">
        <v>126</v>
      </c>
      <c r="E22" s="13">
        <v>44531</v>
      </c>
      <c r="F22" s="76" t="s">
        <v>127</v>
      </c>
      <c r="G22" s="13">
        <v>44534</v>
      </c>
      <c r="H22" s="10" t="s">
        <v>1042</v>
      </c>
      <c r="I22" s="16">
        <v>95</v>
      </c>
      <c r="J22" s="16">
        <v>42</v>
      </c>
      <c r="K22" s="16">
        <v>38</v>
      </c>
      <c r="L22" s="16">
        <v>6</v>
      </c>
      <c r="M22" s="81">
        <v>37.905000000000001</v>
      </c>
      <c r="N22" s="96">
        <v>37.905000000000001</v>
      </c>
      <c r="O22" s="64">
        <v>2530</v>
      </c>
      <c r="P22" s="65">
        <f>Table2245789101123[[#This Row],[PEMBULATAN]]*O22</f>
        <v>95899.650000000009</v>
      </c>
    </row>
    <row r="23" spans="1:16" ht="24.75" customHeight="1" x14ac:dyDescent="0.2">
      <c r="A23" s="14"/>
      <c r="B23" s="75"/>
      <c r="C23" s="73" t="s">
        <v>149</v>
      </c>
      <c r="D23" s="78" t="s">
        <v>126</v>
      </c>
      <c r="E23" s="13">
        <v>44531</v>
      </c>
      <c r="F23" s="76" t="s">
        <v>127</v>
      </c>
      <c r="G23" s="13">
        <v>44534</v>
      </c>
      <c r="H23" s="10" t="s">
        <v>1042</v>
      </c>
      <c r="I23" s="16">
        <v>82</v>
      </c>
      <c r="J23" s="16">
        <v>51</v>
      </c>
      <c r="K23" s="16">
        <v>21</v>
      </c>
      <c r="L23" s="16">
        <v>13</v>
      </c>
      <c r="M23" s="81">
        <v>21.955500000000001</v>
      </c>
      <c r="N23" s="96">
        <v>21.955500000000001</v>
      </c>
      <c r="O23" s="64">
        <v>2530</v>
      </c>
      <c r="P23" s="65">
        <f>Table2245789101123[[#This Row],[PEMBULATAN]]*O23</f>
        <v>55547.415000000001</v>
      </c>
    </row>
    <row r="24" spans="1:16" ht="24.75" customHeight="1" x14ac:dyDescent="0.2">
      <c r="A24" s="14"/>
      <c r="B24" s="75"/>
      <c r="C24" s="73" t="s">
        <v>150</v>
      </c>
      <c r="D24" s="78" t="s">
        <v>126</v>
      </c>
      <c r="E24" s="13">
        <v>44531</v>
      </c>
      <c r="F24" s="76" t="s">
        <v>127</v>
      </c>
      <c r="G24" s="13">
        <v>44534</v>
      </c>
      <c r="H24" s="10" t="s">
        <v>1042</v>
      </c>
      <c r="I24" s="16">
        <v>73</v>
      </c>
      <c r="J24" s="16">
        <v>66</v>
      </c>
      <c r="K24" s="16">
        <v>12</v>
      </c>
      <c r="L24" s="16">
        <v>8</v>
      </c>
      <c r="M24" s="81">
        <v>14.454000000000001</v>
      </c>
      <c r="N24" s="96">
        <v>15</v>
      </c>
      <c r="O24" s="64">
        <v>2530</v>
      </c>
      <c r="P24" s="65">
        <f>Table2245789101123[[#This Row],[PEMBULATAN]]*O24</f>
        <v>37950</v>
      </c>
    </row>
    <row r="25" spans="1:16" ht="24.75" customHeight="1" x14ac:dyDescent="0.2">
      <c r="A25" s="14"/>
      <c r="B25" s="75"/>
      <c r="C25" s="73" t="s">
        <v>151</v>
      </c>
      <c r="D25" s="78" t="s">
        <v>126</v>
      </c>
      <c r="E25" s="13">
        <v>44531</v>
      </c>
      <c r="F25" s="76" t="s">
        <v>127</v>
      </c>
      <c r="G25" s="13">
        <v>44534</v>
      </c>
      <c r="H25" s="10" t="s">
        <v>1042</v>
      </c>
      <c r="I25" s="16">
        <v>44</v>
      </c>
      <c r="J25" s="16">
        <v>31</v>
      </c>
      <c r="K25" s="16">
        <v>28</v>
      </c>
      <c r="L25" s="16">
        <v>6</v>
      </c>
      <c r="M25" s="81">
        <v>9.548</v>
      </c>
      <c r="N25" s="96">
        <v>9.548</v>
      </c>
      <c r="O25" s="64">
        <v>2530</v>
      </c>
      <c r="P25" s="65">
        <f>Table2245789101123[[#This Row],[PEMBULATAN]]*O25</f>
        <v>24156.44</v>
      </c>
    </row>
    <row r="26" spans="1:16" ht="24.75" customHeight="1" x14ac:dyDescent="0.2">
      <c r="A26" s="14"/>
      <c r="B26" s="75"/>
      <c r="C26" s="73" t="s">
        <v>152</v>
      </c>
      <c r="D26" s="78" t="s">
        <v>126</v>
      </c>
      <c r="E26" s="13">
        <v>44531</v>
      </c>
      <c r="F26" s="76" t="s">
        <v>127</v>
      </c>
      <c r="G26" s="13">
        <v>44534</v>
      </c>
      <c r="H26" s="10" t="s">
        <v>1042</v>
      </c>
      <c r="I26" s="16">
        <v>91</v>
      </c>
      <c r="J26" s="16">
        <v>58</v>
      </c>
      <c r="K26" s="16">
        <v>32</v>
      </c>
      <c r="L26" s="16">
        <v>13</v>
      </c>
      <c r="M26" s="81">
        <v>42.223999999999997</v>
      </c>
      <c r="N26" s="96">
        <v>42.223999999999997</v>
      </c>
      <c r="O26" s="64">
        <v>2530</v>
      </c>
      <c r="P26" s="65">
        <f>Table2245789101123[[#This Row],[PEMBULATAN]]*O26</f>
        <v>106826.71999999999</v>
      </c>
    </row>
    <row r="27" spans="1:16" ht="24.75" customHeight="1" x14ac:dyDescent="0.2">
      <c r="A27" s="14"/>
      <c r="B27" s="75"/>
      <c r="C27" s="73" t="s">
        <v>153</v>
      </c>
      <c r="D27" s="78" t="s">
        <v>126</v>
      </c>
      <c r="E27" s="13">
        <v>44531</v>
      </c>
      <c r="F27" s="76" t="s">
        <v>127</v>
      </c>
      <c r="G27" s="13">
        <v>44534</v>
      </c>
      <c r="H27" s="10" t="s">
        <v>1042</v>
      </c>
      <c r="I27" s="16">
        <v>36</v>
      </c>
      <c r="J27" s="16">
        <v>28</v>
      </c>
      <c r="K27" s="16">
        <v>25</v>
      </c>
      <c r="L27" s="16">
        <v>8</v>
      </c>
      <c r="M27" s="81">
        <v>6.3</v>
      </c>
      <c r="N27" s="96">
        <v>9</v>
      </c>
      <c r="O27" s="64">
        <v>2530</v>
      </c>
      <c r="P27" s="65">
        <f>Table2245789101123[[#This Row],[PEMBULATAN]]*O27</f>
        <v>22770</v>
      </c>
    </row>
    <row r="28" spans="1:16" ht="24.75" customHeight="1" x14ac:dyDescent="0.2">
      <c r="A28" s="14"/>
      <c r="B28" s="75"/>
      <c r="C28" s="73" t="s">
        <v>154</v>
      </c>
      <c r="D28" s="78" t="s">
        <v>126</v>
      </c>
      <c r="E28" s="13">
        <v>44531</v>
      </c>
      <c r="F28" s="76" t="s">
        <v>127</v>
      </c>
      <c r="G28" s="13">
        <v>44534</v>
      </c>
      <c r="H28" s="10" t="s">
        <v>1042</v>
      </c>
      <c r="I28" s="16">
        <v>35</v>
      </c>
      <c r="J28" s="16">
        <v>32</v>
      </c>
      <c r="K28" s="16">
        <v>28</v>
      </c>
      <c r="L28" s="16">
        <v>12</v>
      </c>
      <c r="M28" s="81">
        <v>7.84</v>
      </c>
      <c r="N28" s="96">
        <v>12</v>
      </c>
      <c r="O28" s="64">
        <v>2530</v>
      </c>
      <c r="P28" s="65">
        <f>Table2245789101123[[#This Row],[PEMBULATAN]]*O28</f>
        <v>30360</v>
      </c>
    </row>
    <row r="29" spans="1:16" ht="24.75" customHeight="1" x14ac:dyDescent="0.2">
      <c r="A29" s="14"/>
      <c r="B29" s="75"/>
      <c r="C29" s="73" t="s">
        <v>155</v>
      </c>
      <c r="D29" s="78" t="s">
        <v>126</v>
      </c>
      <c r="E29" s="13">
        <v>44531</v>
      </c>
      <c r="F29" s="76" t="s">
        <v>127</v>
      </c>
      <c r="G29" s="13">
        <v>44534</v>
      </c>
      <c r="H29" s="10" t="s">
        <v>1042</v>
      </c>
      <c r="I29" s="16">
        <v>61</v>
      </c>
      <c r="J29" s="16">
        <v>44</v>
      </c>
      <c r="K29" s="16">
        <v>31</v>
      </c>
      <c r="L29" s="16">
        <v>6</v>
      </c>
      <c r="M29" s="81">
        <v>20.800999999999998</v>
      </c>
      <c r="N29" s="96">
        <v>20.800999999999998</v>
      </c>
      <c r="O29" s="64">
        <v>2530</v>
      </c>
      <c r="P29" s="65">
        <f>Table2245789101123[[#This Row],[PEMBULATAN]]*O29</f>
        <v>52626.53</v>
      </c>
    </row>
    <row r="30" spans="1:16" ht="24.75" customHeight="1" x14ac:dyDescent="0.2">
      <c r="A30" s="14"/>
      <c r="B30" s="75"/>
      <c r="C30" s="73" t="s">
        <v>156</v>
      </c>
      <c r="D30" s="78" t="s">
        <v>126</v>
      </c>
      <c r="E30" s="13">
        <v>44531</v>
      </c>
      <c r="F30" s="76" t="s">
        <v>127</v>
      </c>
      <c r="G30" s="13">
        <v>44534</v>
      </c>
      <c r="H30" s="10" t="s">
        <v>1042</v>
      </c>
      <c r="I30" s="16">
        <v>114</v>
      </c>
      <c r="J30" s="16">
        <v>48</v>
      </c>
      <c r="K30" s="16">
        <v>21</v>
      </c>
      <c r="L30" s="16">
        <v>20</v>
      </c>
      <c r="M30" s="81">
        <v>28.728000000000002</v>
      </c>
      <c r="N30" s="96">
        <v>28.728000000000002</v>
      </c>
      <c r="O30" s="64">
        <v>2530</v>
      </c>
      <c r="P30" s="65">
        <f>Table2245789101123[[#This Row],[PEMBULATAN]]*O30</f>
        <v>72681.840000000011</v>
      </c>
    </row>
    <row r="31" spans="1:16" ht="24.75" customHeight="1" x14ac:dyDescent="0.2">
      <c r="A31" s="14"/>
      <c r="B31" s="75"/>
      <c r="C31" s="73" t="s">
        <v>157</v>
      </c>
      <c r="D31" s="78" t="s">
        <v>126</v>
      </c>
      <c r="E31" s="13">
        <v>44531</v>
      </c>
      <c r="F31" s="76" t="s">
        <v>127</v>
      </c>
      <c r="G31" s="13">
        <v>44534</v>
      </c>
      <c r="H31" s="10" t="s">
        <v>1042</v>
      </c>
      <c r="I31" s="16">
        <v>48</v>
      </c>
      <c r="J31" s="16">
        <v>30</v>
      </c>
      <c r="K31" s="16">
        <v>31</v>
      </c>
      <c r="L31" s="16">
        <v>7</v>
      </c>
      <c r="M31" s="81">
        <v>11.16</v>
      </c>
      <c r="N31" s="96">
        <v>11.16</v>
      </c>
      <c r="O31" s="64">
        <v>2530</v>
      </c>
      <c r="P31" s="65">
        <f>Table2245789101123[[#This Row],[PEMBULATAN]]*O31</f>
        <v>28234.799999999999</v>
      </c>
    </row>
    <row r="32" spans="1:16" ht="24.75" customHeight="1" x14ac:dyDescent="0.2">
      <c r="A32" s="14"/>
      <c r="B32" s="75"/>
      <c r="C32" s="73" t="s">
        <v>158</v>
      </c>
      <c r="D32" s="78" t="s">
        <v>126</v>
      </c>
      <c r="E32" s="13">
        <v>44531</v>
      </c>
      <c r="F32" s="76" t="s">
        <v>127</v>
      </c>
      <c r="G32" s="13">
        <v>44534</v>
      </c>
      <c r="H32" s="10" t="s">
        <v>1042</v>
      </c>
      <c r="I32" s="16">
        <v>46</v>
      </c>
      <c r="J32" s="16">
        <v>30</v>
      </c>
      <c r="K32" s="16">
        <v>31</v>
      </c>
      <c r="L32" s="16">
        <v>7</v>
      </c>
      <c r="M32" s="81">
        <v>10.695</v>
      </c>
      <c r="N32" s="96">
        <v>10.695</v>
      </c>
      <c r="O32" s="64">
        <v>2530</v>
      </c>
      <c r="P32" s="65">
        <f>Table2245789101123[[#This Row],[PEMBULATAN]]*O32</f>
        <v>27058.350000000002</v>
      </c>
    </row>
    <row r="33" spans="1:16" ht="24.75" customHeight="1" x14ac:dyDescent="0.2">
      <c r="A33" s="14"/>
      <c r="B33" s="75"/>
      <c r="C33" s="73" t="s">
        <v>159</v>
      </c>
      <c r="D33" s="78" t="s">
        <v>126</v>
      </c>
      <c r="E33" s="13">
        <v>44531</v>
      </c>
      <c r="F33" s="76" t="s">
        <v>127</v>
      </c>
      <c r="G33" s="13">
        <v>44534</v>
      </c>
      <c r="H33" s="10" t="s">
        <v>1042</v>
      </c>
      <c r="I33" s="16">
        <v>73</v>
      </c>
      <c r="J33" s="16">
        <v>62</v>
      </c>
      <c r="K33" s="16">
        <v>18</v>
      </c>
      <c r="L33" s="16">
        <v>9</v>
      </c>
      <c r="M33" s="81">
        <v>20.367000000000001</v>
      </c>
      <c r="N33" s="96">
        <v>21</v>
      </c>
      <c r="O33" s="64">
        <v>2530</v>
      </c>
      <c r="P33" s="65">
        <f>Table2245789101123[[#This Row],[PEMBULATAN]]*O33</f>
        <v>53130</v>
      </c>
    </row>
    <row r="34" spans="1:16" ht="24.75" customHeight="1" x14ac:dyDescent="0.2">
      <c r="A34" s="14"/>
      <c r="B34" s="75"/>
      <c r="C34" s="73" t="s">
        <v>160</v>
      </c>
      <c r="D34" s="78" t="s">
        <v>126</v>
      </c>
      <c r="E34" s="13">
        <v>44531</v>
      </c>
      <c r="F34" s="76" t="s">
        <v>127</v>
      </c>
      <c r="G34" s="13">
        <v>44534</v>
      </c>
      <c r="H34" s="10" t="s">
        <v>1042</v>
      </c>
      <c r="I34" s="16">
        <v>71</v>
      </c>
      <c r="J34" s="16">
        <v>51</v>
      </c>
      <c r="K34" s="16">
        <v>16</v>
      </c>
      <c r="L34" s="16">
        <v>13</v>
      </c>
      <c r="M34" s="81">
        <v>14.484</v>
      </c>
      <c r="N34" s="96">
        <v>15</v>
      </c>
      <c r="O34" s="64">
        <v>2530</v>
      </c>
      <c r="P34" s="65">
        <f>Table2245789101123[[#This Row],[PEMBULATAN]]*O34</f>
        <v>37950</v>
      </c>
    </row>
    <row r="35" spans="1:16" ht="24.75" customHeight="1" x14ac:dyDescent="0.2">
      <c r="A35" s="14"/>
      <c r="B35" s="75"/>
      <c r="C35" s="73" t="s">
        <v>161</v>
      </c>
      <c r="D35" s="78" t="s">
        <v>126</v>
      </c>
      <c r="E35" s="13">
        <v>44531</v>
      </c>
      <c r="F35" s="76" t="s">
        <v>127</v>
      </c>
      <c r="G35" s="13">
        <v>44534</v>
      </c>
      <c r="H35" s="10" t="s">
        <v>1042</v>
      </c>
      <c r="I35" s="16">
        <v>68</v>
      </c>
      <c r="J35" s="16">
        <v>42</v>
      </c>
      <c r="K35" s="16">
        <v>18</v>
      </c>
      <c r="L35" s="16">
        <v>7</v>
      </c>
      <c r="M35" s="81">
        <v>12.852</v>
      </c>
      <c r="N35" s="96">
        <v>12.852</v>
      </c>
      <c r="O35" s="64">
        <v>2530</v>
      </c>
      <c r="P35" s="65">
        <f>Table2245789101123[[#This Row],[PEMBULATAN]]*O35</f>
        <v>32515.56</v>
      </c>
    </row>
    <row r="36" spans="1:16" ht="24.75" customHeight="1" x14ac:dyDescent="0.2">
      <c r="A36" s="14"/>
      <c r="B36" s="75"/>
      <c r="C36" s="73" t="s">
        <v>162</v>
      </c>
      <c r="D36" s="78" t="s">
        <v>126</v>
      </c>
      <c r="E36" s="13">
        <v>44531</v>
      </c>
      <c r="F36" s="76" t="s">
        <v>127</v>
      </c>
      <c r="G36" s="13">
        <v>44534</v>
      </c>
      <c r="H36" s="10" t="s">
        <v>1042</v>
      </c>
      <c r="I36" s="16">
        <v>52</v>
      </c>
      <c r="J36" s="16">
        <v>32</v>
      </c>
      <c r="K36" s="16">
        <v>19</v>
      </c>
      <c r="L36" s="16">
        <v>3</v>
      </c>
      <c r="M36" s="81">
        <v>7.9039999999999999</v>
      </c>
      <c r="N36" s="96">
        <v>7.9039999999999999</v>
      </c>
      <c r="O36" s="64">
        <v>2530</v>
      </c>
      <c r="P36" s="65">
        <f>Table2245789101123[[#This Row],[PEMBULATAN]]*O36</f>
        <v>19997.12</v>
      </c>
    </row>
    <row r="37" spans="1:16" ht="24.75" customHeight="1" x14ac:dyDescent="0.2">
      <c r="A37" s="14"/>
      <c r="B37" s="75"/>
      <c r="C37" s="73" t="s">
        <v>163</v>
      </c>
      <c r="D37" s="78" t="s">
        <v>126</v>
      </c>
      <c r="E37" s="13">
        <v>44531</v>
      </c>
      <c r="F37" s="76" t="s">
        <v>127</v>
      </c>
      <c r="G37" s="13">
        <v>44534</v>
      </c>
      <c r="H37" s="10" t="s">
        <v>1042</v>
      </c>
      <c r="I37" s="16">
        <v>66</v>
      </c>
      <c r="J37" s="16">
        <v>28</v>
      </c>
      <c r="K37" s="16">
        <v>21</v>
      </c>
      <c r="L37" s="16">
        <v>7</v>
      </c>
      <c r="M37" s="81">
        <v>9.702</v>
      </c>
      <c r="N37" s="96">
        <v>9.702</v>
      </c>
      <c r="O37" s="64">
        <v>2530</v>
      </c>
      <c r="P37" s="65">
        <f>Table2245789101123[[#This Row],[PEMBULATAN]]*O37</f>
        <v>24546.06</v>
      </c>
    </row>
    <row r="38" spans="1:16" ht="24.75" customHeight="1" x14ac:dyDescent="0.2">
      <c r="A38" s="14"/>
      <c r="B38" s="75"/>
      <c r="C38" s="73" t="s">
        <v>164</v>
      </c>
      <c r="D38" s="78" t="s">
        <v>126</v>
      </c>
      <c r="E38" s="13">
        <v>44531</v>
      </c>
      <c r="F38" s="76" t="s">
        <v>127</v>
      </c>
      <c r="G38" s="13">
        <v>44534</v>
      </c>
      <c r="H38" s="10" t="s">
        <v>1042</v>
      </c>
      <c r="I38" s="16">
        <v>54</v>
      </c>
      <c r="J38" s="16">
        <v>36</v>
      </c>
      <c r="K38" s="16">
        <v>22</v>
      </c>
      <c r="L38" s="16">
        <v>61</v>
      </c>
      <c r="M38" s="81">
        <v>10.692</v>
      </c>
      <c r="N38" s="96">
        <v>61</v>
      </c>
      <c r="O38" s="64">
        <v>2530</v>
      </c>
      <c r="P38" s="65">
        <f>Table2245789101123[[#This Row],[PEMBULATAN]]*O38</f>
        <v>154330</v>
      </c>
    </row>
    <row r="39" spans="1:16" ht="24.75" customHeight="1" x14ac:dyDescent="0.2">
      <c r="A39" s="14"/>
      <c r="B39" s="75"/>
      <c r="C39" s="73" t="s">
        <v>165</v>
      </c>
      <c r="D39" s="78" t="s">
        <v>126</v>
      </c>
      <c r="E39" s="13">
        <v>44531</v>
      </c>
      <c r="F39" s="76" t="s">
        <v>127</v>
      </c>
      <c r="G39" s="13">
        <v>44534</v>
      </c>
      <c r="H39" s="10" t="s">
        <v>1042</v>
      </c>
      <c r="I39" s="16">
        <v>42</v>
      </c>
      <c r="J39" s="16">
        <v>32</v>
      </c>
      <c r="K39" s="16">
        <v>22</v>
      </c>
      <c r="L39" s="16">
        <v>11</v>
      </c>
      <c r="M39" s="81">
        <v>7.3920000000000003</v>
      </c>
      <c r="N39" s="96">
        <v>12</v>
      </c>
      <c r="O39" s="64">
        <v>2530</v>
      </c>
      <c r="P39" s="65">
        <f>Table2245789101123[[#This Row],[PEMBULATAN]]*O39</f>
        <v>30360</v>
      </c>
    </row>
    <row r="40" spans="1:16" ht="24.75" customHeight="1" x14ac:dyDescent="0.2">
      <c r="A40" s="14"/>
      <c r="B40" s="75"/>
      <c r="C40" s="73" t="s">
        <v>166</v>
      </c>
      <c r="D40" s="78" t="s">
        <v>126</v>
      </c>
      <c r="E40" s="13">
        <v>44531</v>
      </c>
      <c r="F40" s="76" t="s">
        <v>127</v>
      </c>
      <c r="G40" s="13">
        <v>44534</v>
      </c>
      <c r="H40" s="10" t="s">
        <v>1042</v>
      </c>
      <c r="I40" s="16">
        <v>38</v>
      </c>
      <c r="J40" s="16">
        <v>38</v>
      </c>
      <c r="K40" s="16">
        <v>39</v>
      </c>
      <c r="L40" s="16">
        <v>8</v>
      </c>
      <c r="M40" s="81">
        <v>14.079000000000001</v>
      </c>
      <c r="N40" s="96">
        <v>14.079000000000001</v>
      </c>
      <c r="O40" s="64">
        <v>2530</v>
      </c>
      <c r="P40" s="65">
        <f>Table2245789101123[[#This Row],[PEMBULATAN]]*O40</f>
        <v>35619.870000000003</v>
      </c>
    </row>
    <row r="41" spans="1:16" ht="24.75" customHeight="1" x14ac:dyDescent="0.2">
      <c r="A41" s="14"/>
      <c r="B41" s="75"/>
      <c r="C41" s="73" t="s">
        <v>167</v>
      </c>
      <c r="D41" s="78" t="s">
        <v>126</v>
      </c>
      <c r="E41" s="13">
        <v>44531</v>
      </c>
      <c r="F41" s="76" t="s">
        <v>127</v>
      </c>
      <c r="G41" s="13">
        <v>44534</v>
      </c>
      <c r="H41" s="10" t="s">
        <v>1042</v>
      </c>
      <c r="I41" s="16">
        <v>48</v>
      </c>
      <c r="J41" s="16">
        <v>58</v>
      </c>
      <c r="K41" s="16">
        <v>11</v>
      </c>
      <c r="L41" s="16">
        <v>11</v>
      </c>
      <c r="M41" s="81">
        <v>7.6559999999999997</v>
      </c>
      <c r="N41" s="96">
        <v>11</v>
      </c>
      <c r="O41" s="64">
        <v>2530</v>
      </c>
      <c r="P41" s="65">
        <f>Table2245789101123[[#This Row],[PEMBULATAN]]*O41</f>
        <v>27830</v>
      </c>
    </row>
    <row r="42" spans="1:16" ht="24.75" customHeight="1" x14ac:dyDescent="0.2">
      <c r="A42" s="14"/>
      <c r="B42" s="75"/>
      <c r="C42" s="73" t="s">
        <v>168</v>
      </c>
      <c r="D42" s="78" t="s">
        <v>126</v>
      </c>
      <c r="E42" s="13">
        <v>44531</v>
      </c>
      <c r="F42" s="76" t="s">
        <v>127</v>
      </c>
      <c r="G42" s="13">
        <v>44534</v>
      </c>
      <c r="H42" s="10" t="s">
        <v>1042</v>
      </c>
      <c r="I42" s="16">
        <v>52</v>
      </c>
      <c r="J42" s="16">
        <v>33</v>
      </c>
      <c r="K42" s="16">
        <v>12</v>
      </c>
      <c r="L42" s="16">
        <v>4</v>
      </c>
      <c r="M42" s="81">
        <v>5.1479999999999997</v>
      </c>
      <c r="N42" s="96">
        <v>5.1479999999999997</v>
      </c>
      <c r="O42" s="64">
        <v>2530</v>
      </c>
      <c r="P42" s="65">
        <f>Table2245789101123[[#This Row],[PEMBULATAN]]*O42</f>
        <v>13024.439999999999</v>
      </c>
    </row>
    <row r="43" spans="1:16" ht="24.75" customHeight="1" x14ac:dyDescent="0.2">
      <c r="A43" s="14"/>
      <c r="B43" s="75"/>
      <c r="C43" s="73" t="s">
        <v>169</v>
      </c>
      <c r="D43" s="78" t="s">
        <v>126</v>
      </c>
      <c r="E43" s="13">
        <v>44531</v>
      </c>
      <c r="F43" s="76" t="s">
        <v>127</v>
      </c>
      <c r="G43" s="13">
        <v>44534</v>
      </c>
      <c r="H43" s="10" t="s">
        <v>1042</v>
      </c>
      <c r="I43" s="16">
        <v>41</v>
      </c>
      <c r="J43" s="16">
        <v>31</v>
      </c>
      <c r="K43" s="16">
        <v>28</v>
      </c>
      <c r="L43" s="16">
        <v>6</v>
      </c>
      <c r="M43" s="81">
        <v>8.8970000000000002</v>
      </c>
      <c r="N43" s="96">
        <v>8.8970000000000002</v>
      </c>
      <c r="O43" s="64">
        <v>2530</v>
      </c>
      <c r="P43" s="65">
        <f>Table2245789101123[[#This Row],[PEMBULATAN]]*O43</f>
        <v>22509.41</v>
      </c>
    </row>
    <row r="44" spans="1:16" ht="24.75" customHeight="1" x14ac:dyDescent="0.2">
      <c r="A44" s="14"/>
      <c r="B44" s="75"/>
      <c r="C44" s="73" t="s">
        <v>170</v>
      </c>
      <c r="D44" s="78" t="s">
        <v>126</v>
      </c>
      <c r="E44" s="13">
        <v>44531</v>
      </c>
      <c r="F44" s="76" t="s">
        <v>127</v>
      </c>
      <c r="G44" s="13">
        <v>44534</v>
      </c>
      <c r="H44" s="10" t="s">
        <v>1042</v>
      </c>
      <c r="I44" s="16">
        <v>78</v>
      </c>
      <c r="J44" s="16">
        <v>63</v>
      </c>
      <c r="K44" s="16">
        <v>21</v>
      </c>
      <c r="L44" s="16" t="s">
        <v>355</v>
      </c>
      <c r="M44" s="81">
        <v>25.798500000000001</v>
      </c>
      <c r="N44" s="96">
        <v>25.798500000000001</v>
      </c>
      <c r="O44" s="64">
        <v>2530</v>
      </c>
      <c r="P44" s="65">
        <f>Table2245789101123[[#This Row],[PEMBULATAN]]*O44</f>
        <v>65270.205000000002</v>
      </c>
    </row>
    <row r="45" spans="1:16" ht="24.75" customHeight="1" x14ac:dyDescent="0.2">
      <c r="A45" s="14"/>
      <c r="B45" s="75"/>
      <c r="C45" s="73" t="s">
        <v>171</v>
      </c>
      <c r="D45" s="78" t="s">
        <v>126</v>
      </c>
      <c r="E45" s="13">
        <v>44531</v>
      </c>
      <c r="F45" s="76" t="s">
        <v>127</v>
      </c>
      <c r="G45" s="13">
        <v>44534</v>
      </c>
      <c r="H45" s="10" t="s">
        <v>1042</v>
      </c>
      <c r="I45" s="16">
        <v>42</v>
      </c>
      <c r="J45" s="16">
        <v>30</v>
      </c>
      <c r="K45" s="16">
        <v>16</v>
      </c>
      <c r="L45" s="16">
        <v>2</v>
      </c>
      <c r="M45" s="81">
        <v>5.04</v>
      </c>
      <c r="N45" s="96">
        <v>5.04</v>
      </c>
      <c r="O45" s="64">
        <v>2530</v>
      </c>
      <c r="P45" s="65">
        <f>Table2245789101123[[#This Row],[PEMBULATAN]]*O45</f>
        <v>12751.2</v>
      </c>
    </row>
    <row r="46" spans="1:16" ht="24.75" customHeight="1" x14ac:dyDescent="0.2">
      <c r="A46" s="14"/>
      <c r="B46" s="75"/>
      <c r="C46" s="73" t="s">
        <v>172</v>
      </c>
      <c r="D46" s="78" t="s">
        <v>126</v>
      </c>
      <c r="E46" s="13">
        <v>44531</v>
      </c>
      <c r="F46" s="76" t="s">
        <v>127</v>
      </c>
      <c r="G46" s="13">
        <v>44534</v>
      </c>
      <c r="H46" s="10" t="s">
        <v>1042</v>
      </c>
      <c r="I46" s="16">
        <v>62</v>
      </c>
      <c r="J46" s="16">
        <v>48</v>
      </c>
      <c r="K46" s="16">
        <v>21</v>
      </c>
      <c r="L46" s="16">
        <v>5</v>
      </c>
      <c r="M46" s="81">
        <v>15.624000000000001</v>
      </c>
      <c r="N46" s="96">
        <v>15.624000000000001</v>
      </c>
      <c r="O46" s="64">
        <v>2530</v>
      </c>
      <c r="P46" s="65">
        <f>Table2245789101123[[#This Row],[PEMBULATAN]]*O46</f>
        <v>39528.720000000001</v>
      </c>
    </row>
    <row r="47" spans="1:16" ht="24.75" customHeight="1" x14ac:dyDescent="0.2">
      <c r="A47" s="14"/>
      <c r="B47" s="75"/>
      <c r="C47" s="73" t="s">
        <v>173</v>
      </c>
      <c r="D47" s="78" t="s">
        <v>126</v>
      </c>
      <c r="E47" s="13">
        <v>44531</v>
      </c>
      <c r="F47" s="76" t="s">
        <v>127</v>
      </c>
      <c r="G47" s="13">
        <v>44534</v>
      </c>
      <c r="H47" s="10" t="s">
        <v>1042</v>
      </c>
      <c r="I47" s="16">
        <v>56</v>
      </c>
      <c r="J47" s="16">
        <v>38</v>
      </c>
      <c r="K47" s="16">
        <v>28</v>
      </c>
      <c r="L47" s="16">
        <v>2</v>
      </c>
      <c r="M47" s="81">
        <v>14.896000000000001</v>
      </c>
      <c r="N47" s="96">
        <v>14.896000000000001</v>
      </c>
      <c r="O47" s="64">
        <v>2530</v>
      </c>
      <c r="P47" s="65">
        <f>Table2245789101123[[#This Row],[PEMBULATAN]]*O47</f>
        <v>37686.880000000005</v>
      </c>
    </row>
    <row r="48" spans="1:16" ht="24.75" customHeight="1" x14ac:dyDescent="0.2">
      <c r="A48" s="14"/>
      <c r="B48" s="75"/>
      <c r="C48" s="73" t="s">
        <v>174</v>
      </c>
      <c r="D48" s="78" t="s">
        <v>126</v>
      </c>
      <c r="E48" s="13">
        <v>44531</v>
      </c>
      <c r="F48" s="76" t="s">
        <v>127</v>
      </c>
      <c r="G48" s="13">
        <v>44534</v>
      </c>
      <c r="H48" s="10" t="s">
        <v>1042</v>
      </c>
      <c r="I48" s="16">
        <v>75</v>
      </c>
      <c r="J48" s="16">
        <v>62</v>
      </c>
      <c r="K48" s="16">
        <v>16</v>
      </c>
      <c r="L48" s="16">
        <v>10</v>
      </c>
      <c r="M48" s="81">
        <v>18.600000000000001</v>
      </c>
      <c r="N48" s="96">
        <v>18.600000000000001</v>
      </c>
      <c r="O48" s="64">
        <v>2530</v>
      </c>
      <c r="P48" s="65">
        <f>Table2245789101123[[#This Row],[PEMBULATAN]]*O48</f>
        <v>47058</v>
      </c>
    </row>
    <row r="49" spans="1:16" ht="24.75" customHeight="1" x14ac:dyDescent="0.2">
      <c r="A49" s="14"/>
      <c r="B49" s="75"/>
      <c r="C49" s="73" t="s">
        <v>175</v>
      </c>
      <c r="D49" s="78" t="s">
        <v>126</v>
      </c>
      <c r="E49" s="13">
        <v>44531</v>
      </c>
      <c r="F49" s="76" t="s">
        <v>127</v>
      </c>
      <c r="G49" s="13">
        <v>44534</v>
      </c>
      <c r="H49" s="10" t="s">
        <v>1042</v>
      </c>
      <c r="I49" s="16">
        <v>91</v>
      </c>
      <c r="J49" s="16">
        <v>41</v>
      </c>
      <c r="K49" s="16">
        <v>16</v>
      </c>
      <c r="L49" s="16">
        <v>4</v>
      </c>
      <c r="M49" s="81">
        <v>14.923999999999999</v>
      </c>
      <c r="N49" s="96">
        <v>14.923999999999999</v>
      </c>
      <c r="O49" s="64">
        <v>2530</v>
      </c>
      <c r="P49" s="65">
        <f>Table2245789101123[[#This Row],[PEMBULATAN]]*O49</f>
        <v>37757.72</v>
      </c>
    </row>
    <row r="50" spans="1:16" ht="24.75" customHeight="1" x14ac:dyDescent="0.2">
      <c r="A50" s="14"/>
      <c r="B50" s="75"/>
      <c r="C50" s="73" t="s">
        <v>176</v>
      </c>
      <c r="D50" s="78" t="s">
        <v>126</v>
      </c>
      <c r="E50" s="13">
        <v>44531</v>
      </c>
      <c r="F50" s="76" t="s">
        <v>127</v>
      </c>
      <c r="G50" s="13">
        <v>44534</v>
      </c>
      <c r="H50" s="10" t="s">
        <v>1042</v>
      </c>
      <c r="I50" s="16">
        <v>94</v>
      </c>
      <c r="J50" s="16">
        <v>59</v>
      </c>
      <c r="K50" s="16">
        <v>28</v>
      </c>
      <c r="L50" s="16">
        <v>9</v>
      </c>
      <c r="M50" s="81">
        <v>38.822000000000003</v>
      </c>
      <c r="N50" s="96">
        <v>38.822000000000003</v>
      </c>
      <c r="O50" s="64">
        <v>2530</v>
      </c>
      <c r="P50" s="65">
        <f>Table2245789101123[[#This Row],[PEMBULATAN]]*O50</f>
        <v>98219.66</v>
      </c>
    </row>
    <row r="51" spans="1:16" ht="24.75" customHeight="1" x14ac:dyDescent="0.2">
      <c r="A51" s="14"/>
      <c r="B51" s="75"/>
      <c r="C51" s="73" t="s">
        <v>177</v>
      </c>
      <c r="D51" s="78" t="s">
        <v>126</v>
      </c>
      <c r="E51" s="13">
        <v>44531</v>
      </c>
      <c r="F51" s="76" t="s">
        <v>127</v>
      </c>
      <c r="G51" s="13">
        <v>44534</v>
      </c>
      <c r="H51" s="10" t="s">
        <v>1042</v>
      </c>
      <c r="I51" s="16">
        <v>71</v>
      </c>
      <c r="J51" s="16">
        <v>25</v>
      </c>
      <c r="K51" s="16">
        <v>12</v>
      </c>
      <c r="L51" s="16">
        <v>4</v>
      </c>
      <c r="M51" s="81">
        <v>5.3250000000000002</v>
      </c>
      <c r="N51" s="96">
        <v>6</v>
      </c>
      <c r="O51" s="64">
        <v>2530</v>
      </c>
      <c r="P51" s="65">
        <f>Table2245789101123[[#This Row],[PEMBULATAN]]*O51</f>
        <v>15180</v>
      </c>
    </row>
    <row r="52" spans="1:16" ht="24.75" customHeight="1" x14ac:dyDescent="0.2">
      <c r="A52" s="14"/>
      <c r="B52" s="75"/>
      <c r="C52" s="73" t="s">
        <v>178</v>
      </c>
      <c r="D52" s="78" t="s">
        <v>126</v>
      </c>
      <c r="E52" s="13">
        <v>44531</v>
      </c>
      <c r="F52" s="76" t="s">
        <v>127</v>
      </c>
      <c r="G52" s="13">
        <v>44534</v>
      </c>
      <c r="H52" s="10" t="s">
        <v>1042</v>
      </c>
      <c r="I52" s="16">
        <v>41</v>
      </c>
      <c r="J52" s="16">
        <v>20</v>
      </c>
      <c r="K52" s="16">
        <v>15</v>
      </c>
      <c r="L52" s="16">
        <v>1</v>
      </c>
      <c r="M52" s="81">
        <v>3.0750000000000002</v>
      </c>
      <c r="N52" s="96">
        <v>3.0750000000000002</v>
      </c>
      <c r="O52" s="64">
        <v>2530</v>
      </c>
      <c r="P52" s="65">
        <f>Table2245789101123[[#This Row],[PEMBULATAN]]*O52</f>
        <v>7779.75</v>
      </c>
    </row>
    <row r="53" spans="1:16" ht="24.75" customHeight="1" x14ac:dyDescent="0.2">
      <c r="A53" s="14"/>
      <c r="B53" s="75"/>
      <c r="C53" s="73" t="s">
        <v>179</v>
      </c>
      <c r="D53" s="78" t="s">
        <v>126</v>
      </c>
      <c r="E53" s="13">
        <v>44531</v>
      </c>
      <c r="F53" s="76" t="s">
        <v>127</v>
      </c>
      <c r="G53" s="13">
        <v>44534</v>
      </c>
      <c r="H53" s="10" t="s">
        <v>1042</v>
      </c>
      <c r="I53" s="16">
        <v>46</v>
      </c>
      <c r="J53" s="16">
        <v>23</v>
      </c>
      <c r="K53" s="16">
        <v>11</v>
      </c>
      <c r="L53" s="16">
        <v>2</v>
      </c>
      <c r="M53" s="81">
        <v>2.9095</v>
      </c>
      <c r="N53" s="96">
        <v>2.9095</v>
      </c>
      <c r="O53" s="64">
        <v>2530</v>
      </c>
      <c r="P53" s="65">
        <f>Table2245789101123[[#This Row],[PEMBULATAN]]*O53</f>
        <v>7361.0349999999999</v>
      </c>
    </row>
    <row r="54" spans="1:16" ht="24.75" customHeight="1" x14ac:dyDescent="0.2">
      <c r="A54" s="14"/>
      <c r="B54" s="75"/>
      <c r="C54" s="73" t="s">
        <v>180</v>
      </c>
      <c r="D54" s="78" t="s">
        <v>126</v>
      </c>
      <c r="E54" s="13">
        <v>44531</v>
      </c>
      <c r="F54" s="76" t="s">
        <v>127</v>
      </c>
      <c r="G54" s="13">
        <v>44534</v>
      </c>
      <c r="H54" s="10" t="s">
        <v>1042</v>
      </c>
      <c r="I54" s="16">
        <v>45</v>
      </c>
      <c r="J54" s="16">
        <v>20</v>
      </c>
      <c r="K54" s="16">
        <v>25</v>
      </c>
      <c r="L54" s="16">
        <v>12</v>
      </c>
      <c r="M54" s="81">
        <v>5.625</v>
      </c>
      <c r="N54" s="96">
        <v>12</v>
      </c>
      <c r="O54" s="64">
        <v>2530</v>
      </c>
      <c r="P54" s="65">
        <f>Table2245789101123[[#This Row],[PEMBULATAN]]*O54</f>
        <v>30360</v>
      </c>
    </row>
    <row r="55" spans="1:16" ht="24.75" customHeight="1" x14ac:dyDescent="0.2">
      <c r="A55" s="14"/>
      <c r="B55" s="75"/>
      <c r="C55" s="73" t="s">
        <v>181</v>
      </c>
      <c r="D55" s="78" t="s">
        <v>126</v>
      </c>
      <c r="E55" s="13">
        <v>44531</v>
      </c>
      <c r="F55" s="76" t="s">
        <v>127</v>
      </c>
      <c r="G55" s="13">
        <v>44534</v>
      </c>
      <c r="H55" s="10" t="s">
        <v>1042</v>
      </c>
      <c r="I55" s="16">
        <v>55</v>
      </c>
      <c r="J55" s="16">
        <v>31</v>
      </c>
      <c r="K55" s="16">
        <v>12</v>
      </c>
      <c r="L55" s="16">
        <v>4</v>
      </c>
      <c r="M55" s="81">
        <v>5.1150000000000002</v>
      </c>
      <c r="N55" s="96">
        <v>5.1150000000000002</v>
      </c>
      <c r="O55" s="64">
        <v>2530</v>
      </c>
      <c r="P55" s="65">
        <f>Table2245789101123[[#This Row],[PEMBULATAN]]*O55</f>
        <v>12940.95</v>
      </c>
    </row>
    <row r="56" spans="1:16" ht="24.75" customHeight="1" x14ac:dyDescent="0.2">
      <c r="A56" s="14"/>
      <c r="B56" s="75"/>
      <c r="C56" s="73" t="s">
        <v>182</v>
      </c>
      <c r="D56" s="78" t="s">
        <v>126</v>
      </c>
      <c r="E56" s="13">
        <v>44531</v>
      </c>
      <c r="F56" s="76" t="s">
        <v>127</v>
      </c>
      <c r="G56" s="13">
        <v>44534</v>
      </c>
      <c r="H56" s="10" t="s">
        <v>1042</v>
      </c>
      <c r="I56" s="16">
        <v>82</v>
      </c>
      <c r="J56" s="16">
        <v>52</v>
      </c>
      <c r="K56" s="16">
        <v>28</v>
      </c>
      <c r="L56" s="16">
        <v>11</v>
      </c>
      <c r="M56" s="81">
        <v>29.847999999999999</v>
      </c>
      <c r="N56" s="96">
        <v>29.847999999999999</v>
      </c>
      <c r="O56" s="64">
        <v>2530</v>
      </c>
      <c r="P56" s="65">
        <f>Table2245789101123[[#This Row],[PEMBULATAN]]*O56</f>
        <v>75515.44</v>
      </c>
    </row>
    <row r="57" spans="1:16" ht="24.75" customHeight="1" x14ac:dyDescent="0.2">
      <c r="A57" s="14"/>
      <c r="B57" s="75"/>
      <c r="C57" s="73" t="s">
        <v>183</v>
      </c>
      <c r="D57" s="78" t="s">
        <v>126</v>
      </c>
      <c r="E57" s="13">
        <v>44531</v>
      </c>
      <c r="F57" s="76" t="s">
        <v>127</v>
      </c>
      <c r="G57" s="13">
        <v>44534</v>
      </c>
      <c r="H57" s="10" t="s">
        <v>1042</v>
      </c>
      <c r="I57" s="16">
        <v>30</v>
      </c>
      <c r="J57" s="16">
        <v>30</v>
      </c>
      <c r="K57" s="16">
        <v>21</v>
      </c>
      <c r="L57" s="16">
        <v>3</v>
      </c>
      <c r="M57" s="81">
        <v>4.7249999999999996</v>
      </c>
      <c r="N57" s="96">
        <v>4.7249999999999996</v>
      </c>
      <c r="O57" s="64">
        <v>2530</v>
      </c>
      <c r="P57" s="65">
        <f>Table2245789101123[[#This Row],[PEMBULATAN]]*O57</f>
        <v>11954.25</v>
      </c>
    </row>
    <row r="58" spans="1:16" ht="24.75" customHeight="1" x14ac:dyDescent="0.2">
      <c r="A58" s="14"/>
      <c r="B58" s="75"/>
      <c r="C58" s="73" t="s">
        <v>184</v>
      </c>
      <c r="D58" s="78" t="s">
        <v>126</v>
      </c>
      <c r="E58" s="13">
        <v>44531</v>
      </c>
      <c r="F58" s="76" t="s">
        <v>127</v>
      </c>
      <c r="G58" s="13">
        <v>44534</v>
      </c>
      <c r="H58" s="10" t="s">
        <v>1042</v>
      </c>
      <c r="I58" s="16">
        <v>43</v>
      </c>
      <c r="J58" s="16">
        <v>31</v>
      </c>
      <c r="K58" s="16">
        <v>28</v>
      </c>
      <c r="L58" s="16">
        <v>6</v>
      </c>
      <c r="M58" s="81">
        <v>9.3309999999999995</v>
      </c>
      <c r="N58" s="96">
        <v>10</v>
      </c>
      <c r="O58" s="64">
        <v>2530</v>
      </c>
      <c r="P58" s="65">
        <f>Table2245789101123[[#This Row],[PEMBULATAN]]*O58</f>
        <v>25300</v>
      </c>
    </row>
    <row r="59" spans="1:16" ht="24.75" customHeight="1" x14ac:dyDescent="0.2">
      <c r="A59" s="14"/>
      <c r="B59" s="75"/>
      <c r="C59" s="73" t="s">
        <v>185</v>
      </c>
      <c r="D59" s="78" t="s">
        <v>126</v>
      </c>
      <c r="E59" s="13">
        <v>44531</v>
      </c>
      <c r="F59" s="76" t="s">
        <v>127</v>
      </c>
      <c r="G59" s="13">
        <v>44534</v>
      </c>
      <c r="H59" s="10" t="s">
        <v>1042</v>
      </c>
      <c r="I59" s="16">
        <v>40</v>
      </c>
      <c r="J59" s="16">
        <v>33</v>
      </c>
      <c r="K59" s="16">
        <v>21</v>
      </c>
      <c r="L59" s="16">
        <v>9</v>
      </c>
      <c r="M59" s="81">
        <v>6.93</v>
      </c>
      <c r="N59" s="96">
        <v>9</v>
      </c>
      <c r="O59" s="64">
        <v>2530</v>
      </c>
      <c r="P59" s="65">
        <f>Table2245789101123[[#This Row],[PEMBULATAN]]*O59</f>
        <v>22770</v>
      </c>
    </row>
    <row r="60" spans="1:16" ht="24.75" customHeight="1" x14ac:dyDescent="0.2">
      <c r="A60" s="14"/>
      <c r="B60" s="75"/>
      <c r="C60" s="73" t="s">
        <v>186</v>
      </c>
      <c r="D60" s="78" t="s">
        <v>126</v>
      </c>
      <c r="E60" s="13">
        <v>44531</v>
      </c>
      <c r="F60" s="76" t="s">
        <v>127</v>
      </c>
      <c r="G60" s="13">
        <v>44534</v>
      </c>
      <c r="H60" s="10" t="s">
        <v>1042</v>
      </c>
      <c r="I60" s="16">
        <v>52</v>
      </c>
      <c r="J60" s="16">
        <v>31</v>
      </c>
      <c r="K60" s="16">
        <v>14</v>
      </c>
      <c r="L60" s="16">
        <v>4</v>
      </c>
      <c r="M60" s="81">
        <v>5.6420000000000003</v>
      </c>
      <c r="N60" s="96">
        <v>5.6420000000000003</v>
      </c>
      <c r="O60" s="64">
        <v>2530</v>
      </c>
      <c r="P60" s="65">
        <f>Table2245789101123[[#This Row],[PEMBULATAN]]*O60</f>
        <v>14274.26</v>
      </c>
    </row>
    <row r="61" spans="1:16" ht="24.75" customHeight="1" x14ac:dyDescent="0.2">
      <c r="A61" s="14"/>
      <c r="B61" s="75"/>
      <c r="C61" s="73" t="s">
        <v>187</v>
      </c>
      <c r="D61" s="78" t="s">
        <v>126</v>
      </c>
      <c r="E61" s="13">
        <v>44531</v>
      </c>
      <c r="F61" s="76" t="s">
        <v>127</v>
      </c>
      <c r="G61" s="13">
        <v>44534</v>
      </c>
      <c r="H61" s="10" t="s">
        <v>1042</v>
      </c>
      <c r="I61" s="16">
        <v>24</v>
      </c>
      <c r="J61" s="16">
        <v>11</v>
      </c>
      <c r="K61" s="16">
        <v>8</v>
      </c>
      <c r="L61" s="16">
        <v>1</v>
      </c>
      <c r="M61" s="81">
        <v>0.52800000000000002</v>
      </c>
      <c r="N61" s="96">
        <v>1</v>
      </c>
      <c r="O61" s="64">
        <v>2530</v>
      </c>
      <c r="P61" s="65">
        <f>Table2245789101123[[#This Row],[PEMBULATAN]]*O61</f>
        <v>2530</v>
      </c>
    </row>
    <row r="62" spans="1:16" ht="24.75" customHeight="1" x14ac:dyDescent="0.2">
      <c r="A62" s="14"/>
      <c r="B62" s="75"/>
      <c r="C62" s="73" t="s">
        <v>188</v>
      </c>
      <c r="D62" s="78" t="s">
        <v>126</v>
      </c>
      <c r="E62" s="13">
        <v>44531</v>
      </c>
      <c r="F62" s="76" t="s">
        <v>127</v>
      </c>
      <c r="G62" s="13">
        <v>44534</v>
      </c>
      <c r="H62" s="10" t="s">
        <v>1042</v>
      </c>
      <c r="I62" s="16">
        <v>41</v>
      </c>
      <c r="J62" s="16">
        <v>31</v>
      </c>
      <c r="K62" s="16">
        <v>12</v>
      </c>
      <c r="L62" s="16">
        <v>2</v>
      </c>
      <c r="M62" s="81">
        <v>3.8130000000000002</v>
      </c>
      <c r="N62" s="96">
        <v>3.8130000000000002</v>
      </c>
      <c r="O62" s="64">
        <v>2530</v>
      </c>
      <c r="P62" s="65">
        <f>Table2245789101123[[#This Row],[PEMBULATAN]]*O62</f>
        <v>9646.8900000000012</v>
      </c>
    </row>
    <row r="63" spans="1:16" ht="24.75" customHeight="1" x14ac:dyDescent="0.2">
      <c r="A63" s="14"/>
      <c r="B63" s="75"/>
      <c r="C63" s="73" t="s">
        <v>189</v>
      </c>
      <c r="D63" s="78" t="s">
        <v>126</v>
      </c>
      <c r="E63" s="13">
        <v>44531</v>
      </c>
      <c r="F63" s="76" t="s">
        <v>127</v>
      </c>
      <c r="G63" s="13">
        <v>44534</v>
      </c>
      <c r="H63" s="10" t="s">
        <v>1042</v>
      </c>
      <c r="I63" s="16">
        <v>146</v>
      </c>
      <c r="J63" s="16">
        <v>40</v>
      </c>
      <c r="K63" s="16">
        <v>31</v>
      </c>
      <c r="L63" s="16">
        <v>11</v>
      </c>
      <c r="M63" s="81">
        <v>45.26</v>
      </c>
      <c r="N63" s="96">
        <v>45.26</v>
      </c>
      <c r="O63" s="64">
        <v>2530</v>
      </c>
      <c r="P63" s="65">
        <f>Table2245789101123[[#This Row],[PEMBULATAN]]*O63</f>
        <v>114507.79999999999</v>
      </c>
    </row>
    <row r="64" spans="1:16" ht="24.75" customHeight="1" x14ac:dyDescent="0.2">
      <c r="A64" s="14"/>
      <c r="B64" s="75"/>
      <c r="C64" s="73" t="s">
        <v>190</v>
      </c>
      <c r="D64" s="78" t="s">
        <v>126</v>
      </c>
      <c r="E64" s="13">
        <v>44531</v>
      </c>
      <c r="F64" s="76" t="s">
        <v>127</v>
      </c>
      <c r="G64" s="13">
        <v>44534</v>
      </c>
      <c r="H64" s="10" t="s">
        <v>1042</v>
      </c>
      <c r="I64" s="16">
        <v>134</v>
      </c>
      <c r="J64" s="16">
        <v>6</v>
      </c>
      <c r="K64" s="16">
        <v>5</v>
      </c>
      <c r="L64" s="16">
        <v>1</v>
      </c>
      <c r="M64" s="81">
        <v>1.0049999999999999</v>
      </c>
      <c r="N64" s="96">
        <v>1.0049999999999999</v>
      </c>
      <c r="O64" s="64">
        <v>2530</v>
      </c>
      <c r="P64" s="65">
        <f>Table2245789101123[[#This Row],[PEMBULATAN]]*O64</f>
        <v>2542.6499999999996</v>
      </c>
    </row>
    <row r="65" spans="1:16" ht="24.75" customHeight="1" x14ac:dyDescent="0.2">
      <c r="A65" s="14"/>
      <c r="B65" s="75"/>
      <c r="C65" s="73" t="s">
        <v>191</v>
      </c>
      <c r="D65" s="78" t="s">
        <v>126</v>
      </c>
      <c r="E65" s="13">
        <v>44531</v>
      </c>
      <c r="F65" s="76" t="s">
        <v>127</v>
      </c>
      <c r="G65" s="13">
        <v>44534</v>
      </c>
      <c r="H65" s="10" t="s">
        <v>1042</v>
      </c>
      <c r="I65" s="16">
        <v>74</v>
      </c>
      <c r="J65" s="16">
        <v>53</v>
      </c>
      <c r="K65" s="16">
        <v>21</v>
      </c>
      <c r="L65" s="16">
        <v>10</v>
      </c>
      <c r="M65" s="81">
        <v>20.590499999999999</v>
      </c>
      <c r="N65" s="96">
        <v>20.590499999999999</v>
      </c>
      <c r="O65" s="64">
        <v>2530</v>
      </c>
      <c r="P65" s="65">
        <f>Table2245789101123[[#This Row],[PEMBULATAN]]*O65</f>
        <v>52093.964999999997</v>
      </c>
    </row>
    <row r="66" spans="1:16" ht="24.75" customHeight="1" x14ac:dyDescent="0.2">
      <c r="A66" s="14"/>
      <c r="B66" s="75"/>
      <c r="C66" s="73" t="s">
        <v>192</v>
      </c>
      <c r="D66" s="78" t="s">
        <v>126</v>
      </c>
      <c r="E66" s="13">
        <v>44531</v>
      </c>
      <c r="F66" s="76" t="s">
        <v>127</v>
      </c>
      <c r="G66" s="13">
        <v>44534</v>
      </c>
      <c r="H66" s="10" t="s">
        <v>1042</v>
      </c>
      <c r="I66" s="16">
        <v>40</v>
      </c>
      <c r="J66" s="16">
        <v>30</v>
      </c>
      <c r="K66" s="16">
        <v>18</v>
      </c>
      <c r="L66" s="16">
        <v>2</v>
      </c>
      <c r="M66" s="81">
        <v>5.4</v>
      </c>
      <c r="N66" s="96">
        <v>6</v>
      </c>
      <c r="O66" s="64">
        <v>2530</v>
      </c>
      <c r="P66" s="65">
        <f>Table2245789101123[[#This Row],[PEMBULATAN]]*O66</f>
        <v>15180</v>
      </c>
    </row>
    <row r="67" spans="1:16" ht="24.75" customHeight="1" x14ac:dyDescent="0.2">
      <c r="A67" s="14"/>
      <c r="B67" s="75"/>
      <c r="C67" s="73" t="s">
        <v>193</v>
      </c>
      <c r="D67" s="78" t="s">
        <v>126</v>
      </c>
      <c r="E67" s="13">
        <v>44531</v>
      </c>
      <c r="F67" s="76" t="s">
        <v>127</v>
      </c>
      <c r="G67" s="13">
        <v>44534</v>
      </c>
      <c r="H67" s="10" t="s">
        <v>1042</v>
      </c>
      <c r="I67" s="16">
        <v>43</v>
      </c>
      <c r="J67" s="16">
        <v>28</v>
      </c>
      <c r="K67" s="16">
        <v>12</v>
      </c>
      <c r="L67" s="16">
        <v>8</v>
      </c>
      <c r="M67" s="81">
        <v>3.6120000000000001</v>
      </c>
      <c r="N67" s="96">
        <v>8</v>
      </c>
      <c r="O67" s="64">
        <v>2530</v>
      </c>
      <c r="P67" s="65">
        <f>Table2245789101123[[#This Row],[PEMBULATAN]]*O67</f>
        <v>20240</v>
      </c>
    </row>
    <row r="68" spans="1:16" ht="24.75" customHeight="1" x14ac:dyDescent="0.2">
      <c r="A68" s="14"/>
      <c r="B68" s="75"/>
      <c r="C68" s="73" t="s">
        <v>194</v>
      </c>
      <c r="D68" s="78" t="s">
        <v>126</v>
      </c>
      <c r="E68" s="13">
        <v>44531</v>
      </c>
      <c r="F68" s="76" t="s">
        <v>127</v>
      </c>
      <c r="G68" s="13">
        <v>44534</v>
      </c>
      <c r="H68" s="10" t="s">
        <v>1042</v>
      </c>
      <c r="I68" s="16">
        <v>62</v>
      </c>
      <c r="J68" s="16">
        <v>51</v>
      </c>
      <c r="K68" s="16">
        <v>48</v>
      </c>
      <c r="L68" s="16">
        <v>7</v>
      </c>
      <c r="M68" s="81">
        <v>37.944000000000003</v>
      </c>
      <c r="N68" s="96">
        <v>37.944000000000003</v>
      </c>
      <c r="O68" s="64">
        <v>2530</v>
      </c>
      <c r="P68" s="65">
        <f>Table2245789101123[[#This Row],[PEMBULATAN]]*O68</f>
        <v>95998.32</v>
      </c>
    </row>
    <row r="69" spans="1:16" ht="24.75" customHeight="1" x14ac:dyDescent="0.2">
      <c r="A69" s="14"/>
      <c r="B69" s="75"/>
      <c r="C69" s="73" t="s">
        <v>195</v>
      </c>
      <c r="D69" s="78" t="s">
        <v>126</v>
      </c>
      <c r="E69" s="13">
        <v>44531</v>
      </c>
      <c r="F69" s="76" t="s">
        <v>127</v>
      </c>
      <c r="G69" s="13">
        <v>44534</v>
      </c>
      <c r="H69" s="10" t="s">
        <v>1042</v>
      </c>
      <c r="I69" s="16">
        <v>42</v>
      </c>
      <c r="J69" s="16">
        <v>42</v>
      </c>
      <c r="K69" s="16">
        <v>6</v>
      </c>
      <c r="L69" s="16">
        <v>2</v>
      </c>
      <c r="M69" s="81">
        <v>2.6459999999999999</v>
      </c>
      <c r="N69" s="96">
        <v>2.6459999999999999</v>
      </c>
      <c r="O69" s="64">
        <v>2530</v>
      </c>
      <c r="P69" s="65">
        <f>Table2245789101123[[#This Row],[PEMBULATAN]]*O69</f>
        <v>6694.38</v>
      </c>
    </row>
    <row r="70" spans="1:16" ht="24.75" customHeight="1" x14ac:dyDescent="0.2">
      <c r="A70" s="14"/>
      <c r="B70" s="75"/>
      <c r="C70" s="73" t="s">
        <v>196</v>
      </c>
      <c r="D70" s="78" t="s">
        <v>126</v>
      </c>
      <c r="E70" s="13">
        <v>44531</v>
      </c>
      <c r="F70" s="76" t="s">
        <v>127</v>
      </c>
      <c r="G70" s="13">
        <v>44534</v>
      </c>
      <c r="H70" s="10" t="s">
        <v>1042</v>
      </c>
      <c r="I70" s="16">
        <v>81</v>
      </c>
      <c r="J70" s="16">
        <v>51</v>
      </c>
      <c r="K70" s="16">
        <v>16</v>
      </c>
      <c r="L70" s="16">
        <v>5</v>
      </c>
      <c r="M70" s="81">
        <v>16.524000000000001</v>
      </c>
      <c r="N70" s="96">
        <v>16.524000000000001</v>
      </c>
      <c r="O70" s="64">
        <v>2530</v>
      </c>
      <c r="P70" s="65">
        <f>Table2245789101123[[#This Row],[PEMBULATAN]]*O70</f>
        <v>41805.72</v>
      </c>
    </row>
    <row r="71" spans="1:16" ht="24.75" customHeight="1" x14ac:dyDescent="0.2">
      <c r="A71" s="14"/>
      <c r="B71" s="75"/>
      <c r="C71" s="73" t="s">
        <v>197</v>
      </c>
      <c r="D71" s="78" t="s">
        <v>126</v>
      </c>
      <c r="E71" s="13">
        <v>44531</v>
      </c>
      <c r="F71" s="76" t="s">
        <v>127</v>
      </c>
      <c r="G71" s="13">
        <v>44534</v>
      </c>
      <c r="H71" s="10" t="s">
        <v>1042</v>
      </c>
      <c r="I71" s="16">
        <v>81</v>
      </c>
      <c r="J71" s="16">
        <v>22</v>
      </c>
      <c r="K71" s="16">
        <v>28</v>
      </c>
      <c r="L71" s="16">
        <v>7</v>
      </c>
      <c r="M71" s="81">
        <v>12.474</v>
      </c>
      <c r="N71" s="96">
        <v>13</v>
      </c>
      <c r="O71" s="64">
        <v>2530</v>
      </c>
      <c r="P71" s="65">
        <f>Table2245789101123[[#This Row],[PEMBULATAN]]*O71</f>
        <v>32890</v>
      </c>
    </row>
    <row r="72" spans="1:16" ht="24.75" customHeight="1" x14ac:dyDescent="0.2">
      <c r="A72" s="14"/>
      <c r="B72" s="75"/>
      <c r="C72" s="73" t="s">
        <v>198</v>
      </c>
      <c r="D72" s="78" t="s">
        <v>126</v>
      </c>
      <c r="E72" s="13">
        <v>44531</v>
      </c>
      <c r="F72" s="76" t="s">
        <v>127</v>
      </c>
      <c r="G72" s="13">
        <v>44534</v>
      </c>
      <c r="H72" s="10" t="s">
        <v>1042</v>
      </c>
      <c r="I72" s="16">
        <v>38</v>
      </c>
      <c r="J72" s="16">
        <v>37</v>
      </c>
      <c r="K72" s="16">
        <v>15</v>
      </c>
      <c r="L72" s="16">
        <v>3</v>
      </c>
      <c r="M72" s="81">
        <v>5.2725</v>
      </c>
      <c r="N72" s="96">
        <v>5.2725</v>
      </c>
      <c r="O72" s="64">
        <v>2530</v>
      </c>
      <c r="P72" s="65">
        <f>Table2245789101123[[#This Row],[PEMBULATAN]]*O72</f>
        <v>13339.424999999999</v>
      </c>
    </row>
    <row r="73" spans="1:16" ht="24.75" customHeight="1" x14ac:dyDescent="0.2">
      <c r="A73" s="14"/>
      <c r="B73" s="75"/>
      <c r="C73" s="73" t="s">
        <v>199</v>
      </c>
      <c r="D73" s="78" t="s">
        <v>126</v>
      </c>
      <c r="E73" s="13">
        <v>44531</v>
      </c>
      <c r="F73" s="76" t="s">
        <v>127</v>
      </c>
      <c r="G73" s="13">
        <v>44534</v>
      </c>
      <c r="H73" s="10" t="s">
        <v>1042</v>
      </c>
      <c r="I73" s="16">
        <v>88</v>
      </c>
      <c r="J73" s="16">
        <v>38</v>
      </c>
      <c r="K73" s="16">
        <v>16</v>
      </c>
      <c r="L73" s="16">
        <v>5</v>
      </c>
      <c r="M73" s="81">
        <v>13.375999999999999</v>
      </c>
      <c r="N73" s="96">
        <v>14</v>
      </c>
      <c r="O73" s="64">
        <v>2530</v>
      </c>
      <c r="P73" s="65">
        <f>Table2245789101123[[#This Row],[PEMBULATAN]]*O73</f>
        <v>35420</v>
      </c>
    </row>
    <row r="74" spans="1:16" ht="24.75" customHeight="1" x14ac:dyDescent="0.2">
      <c r="A74" s="14"/>
      <c r="B74" s="75"/>
      <c r="C74" s="73" t="s">
        <v>200</v>
      </c>
      <c r="D74" s="78" t="s">
        <v>126</v>
      </c>
      <c r="E74" s="13">
        <v>44531</v>
      </c>
      <c r="F74" s="76" t="s">
        <v>127</v>
      </c>
      <c r="G74" s="13">
        <v>44534</v>
      </c>
      <c r="H74" s="10" t="s">
        <v>1042</v>
      </c>
      <c r="I74" s="16">
        <v>56</v>
      </c>
      <c r="J74" s="16">
        <v>38</v>
      </c>
      <c r="K74" s="16">
        <v>17</v>
      </c>
      <c r="L74" s="16">
        <v>4</v>
      </c>
      <c r="M74" s="81">
        <v>9.0440000000000005</v>
      </c>
      <c r="N74" s="96">
        <v>9.0440000000000005</v>
      </c>
      <c r="O74" s="64">
        <v>2530</v>
      </c>
      <c r="P74" s="65">
        <f>Table2245789101123[[#This Row],[PEMBULATAN]]*O74</f>
        <v>22881.32</v>
      </c>
    </row>
    <row r="75" spans="1:16" ht="24.75" customHeight="1" x14ac:dyDescent="0.2">
      <c r="A75" s="14"/>
      <c r="B75" s="75"/>
      <c r="C75" s="73" t="s">
        <v>201</v>
      </c>
      <c r="D75" s="78" t="s">
        <v>126</v>
      </c>
      <c r="E75" s="13">
        <v>44531</v>
      </c>
      <c r="F75" s="76" t="s">
        <v>127</v>
      </c>
      <c r="G75" s="13">
        <v>44534</v>
      </c>
      <c r="H75" s="10" t="s">
        <v>1042</v>
      </c>
      <c r="I75" s="16">
        <v>64</v>
      </c>
      <c r="J75" s="16">
        <v>45</v>
      </c>
      <c r="K75" s="16">
        <v>10</v>
      </c>
      <c r="L75" s="16">
        <v>2</v>
      </c>
      <c r="M75" s="81">
        <v>7.2</v>
      </c>
      <c r="N75" s="96">
        <v>7.2</v>
      </c>
      <c r="O75" s="64">
        <v>2530</v>
      </c>
      <c r="P75" s="65">
        <f>Table2245789101123[[#This Row],[PEMBULATAN]]*O75</f>
        <v>18216</v>
      </c>
    </row>
    <row r="76" spans="1:16" ht="24.75" customHeight="1" x14ac:dyDescent="0.2">
      <c r="A76" s="14"/>
      <c r="B76" s="75"/>
      <c r="C76" s="73" t="s">
        <v>202</v>
      </c>
      <c r="D76" s="78" t="s">
        <v>126</v>
      </c>
      <c r="E76" s="13">
        <v>44531</v>
      </c>
      <c r="F76" s="76" t="s">
        <v>127</v>
      </c>
      <c r="G76" s="13">
        <v>44534</v>
      </c>
      <c r="H76" s="10" t="s">
        <v>1042</v>
      </c>
      <c r="I76" s="16">
        <v>44</v>
      </c>
      <c r="J76" s="16">
        <v>44</v>
      </c>
      <c r="K76" s="16">
        <v>16</v>
      </c>
      <c r="L76" s="16">
        <v>4</v>
      </c>
      <c r="M76" s="81">
        <v>7.7439999999999998</v>
      </c>
      <c r="N76" s="96">
        <v>7.7439999999999998</v>
      </c>
      <c r="O76" s="64">
        <v>2530</v>
      </c>
      <c r="P76" s="65">
        <f>Table2245789101123[[#This Row],[PEMBULATAN]]*O76</f>
        <v>19592.32</v>
      </c>
    </row>
    <row r="77" spans="1:16" ht="24.75" customHeight="1" x14ac:dyDescent="0.2">
      <c r="A77" s="14"/>
      <c r="B77" s="75"/>
      <c r="C77" s="73" t="s">
        <v>203</v>
      </c>
      <c r="D77" s="78" t="s">
        <v>126</v>
      </c>
      <c r="E77" s="13">
        <v>44531</v>
      </c>
      <c r="F77" s="76" t="s">
        <v>127</v>
      </c>
      <c r="G77" s="13">
        <v>44534</v>
      </c>
      <c r="H77" s="10" t="s">
        <v>1042</v>
      </c>
      <c r="I77" s="16">
        <v>47</v>
      </c>
      <c r="J77" s="16">
        <v>38</v>
      </c>
      <c r="K77" s="16">
        <v>28</v>
      </c>
      <c r="L77" s="16">
        <v>3</v>
      </c>
      <c r="M77" s="81">
        <v>12.502000000000001</v>
      </c>
      <c r="N77" s="96">
        <v>14</v>
      </c>
      <c r="O77" s="64">
        <v>2530</v>
      </c>
      <c r="P77" s="65">
        <f>Table2245789101123[[#This Row],[PEMBULATAN]]*O77</f>
        <v>35420</v>
      </c>
    </row>
    <row r="78" spans="1:16" ht="24.75" customHeight="1" x14ac:dyDescent="0.2">
      <c r="A78" s="14"/>
      <c r="B78" s="75"/>
      <c r="C78" s="73" t="s">
        <v>204</v>
      </c>
      <c r="D78" s="78" t="s">
        <v>126</v>
      </c>
      <c r="E78" s="13">
        <v>44531</v>
      </c>
      <c r="F78" s="76" t="s">
        <v>127</v>
      </c>
      <c r="G78" s="13">
        <v>44534</v>
      </c>
      <c r="H78" s="10" t="s">
        <v>1042</v>
      </c>
      <c r="I78" s="16">
        <v>68</v>
      </c>
      <c r="J78" s="16">
        <v>44</v>
      </c>
      <c r="K78" s="16">
        <v>15</v>
      </c>
      <c r="L78" s="16">
        <v>6</v>
      </c>
      <c r="M78" s="81">
        <v>11.22</v>
      </c>
      <c r="N78" s="96">
        <v>11.22</v>
      </c>
      <c r="O78" s="64">
        <v>2530</v>
      </c>
      <c r="P78" s="65">
        <f>Table2245789101123[[#This Row],[PEMBULATAN]]*O78</f>
        <v>28386.600000000002</v>
      </c>
    </row>
    <row r="79" spans="1:16" ht="24.75" customHeight="1" x14ac:dyDescent="0.2">
      <c r="A79" s="14"/>
      <c r="B79" s="75"/>
      <c r="C79" s="73" t="s">
        <v>205</v>
      </c>
      <c r="D79" s="78" t="s">
        <v>126</v>
      </c>
      <c r="E79" s="13">
        <v>44531</v>
      </c>
      <c r="F79" s="76" t="s">
        <v>127</v>
      </c>
      <c r="G79" s="13">
        <v>44534</v>
      </c>
      <c r="H79" s="10" t="s">
        <v>1042</v>
      </c>
      <c r="I79" s="16">
        <v>141</v>
      </c>
      <c r="J79" s="16">
        <v>44</v>
      </c>
      <c r="K79" s="16">
        <v>40</v>
      </c>
      <c r="L79" s="16">
        <v>8</v>
      </c>
      <c r="M79" s="81">
        <v>62.04</v>
      </c>
      <c r="N79" s="96">
        <v>62.04</v>
      </c>
      <c r="O79" s="64">
        <v>2530</v>
      </c>
      <c r="P79" s="65">
        <f>Table2245789101123[[#This Row],[PEMBULATAN]]*O79</f>
        <v>156961.20000000001</v>
      </c>
    </row>
    <row r="80" spans="1:16" ht="24.75" customHeight="1" x14ac:dyDescent="0.2">
      <c r="A80" s="14"/>
      <c r="B80" s="75"/>
      <c r="C80" s="73" t="s">
        <v>206</v>
      </c>
      <c r="D80" s="78" t="s">
        <v>126</v>
      </c>
      <c r="E80" s="13">
        <v>44531</v>
      </c>
      <c r="F80" s="76" t="s">
        <v>127</v>
      </c>
      <c r="G80" s="13">
        <v>44534</v>
      </c>
      <c r="H80" s="10" t="s">
        <v>1042</v>
      </c>
      <c r="I80" s="16">
        <v>60</v>
      </c>
      <c r="J80" s="16">
        <v>8</v>
      </c>
      <c r="K80" s="16">
        <v>8</v>
      </c>
      <c r="L80" s="16">
        <v>2</v>
      </c>
      <c r="M80" s="81">
        <v>0.96</v>
      </c>
      <c r="N80" s="96">
        <v>2</v>
      </c>
      <c r="O80" s="64">
        <v>2530</v>
      </c>
      <c r="P80" s="65">
        <f>Table2245789101123[[#This Row],[PEMBULATAN]]*O80</f>
        <v>5060</v>
      </c>
    </row>
    <row r="81" spans="1:16" ht="24.75" customHeight="1" x14ac:dyDescent="0.2">
      <c r="A81" s="14"/>
      <c r="B81" s="75"/>
      <c r="C81" s="73" t="s">
        <v>207</v>
      </c>
      <c r="D81" s="78" t="s">
        <v>126</v>
      </c>
      <c r="E81" s="13">
        <v>44531</v>
      </c>
      <c r="F81" s="76" t="s">
        <v>127</v>
      </c>
      <c r="G81" s="13">
        <v>44534</v>
      </c>
      <c r="H81" s="10" t="s">
        <v>1042</v>
      </c>
      <c r="I81" s="16">
        <v>96</v>
      </c>
      <c r="J81" s="16">
        <v>24</v>
      </c>
      <c r="K81" s="16">
        <v>12</v>
      </c>
      <c r="L81" s="16">
        <v>8</v>
      </c>
      <c r="M81" s="81">
        <v>6.9119999999999999</v>
      </c>
      <c r="N81" s="96">
        <v>8</v>
      </c>
      <c r="O81" s="64">
        <v>2530</v>
      </c>
      <c r="P81" s="65">
        <f>Table2245789101123[[#This Row],[PEMBULATAN]]*O81</f>
        <v>20240</v>
      </c>
    </row>
    <row r="82" spans="1:16" ht="24.75" customHeight="1" x14ac:dyDescent="0.2">
      <c r="A82" s="14"/>
      <c r="B82" s="75"/>
      <c r="C82" s="73" t="s">
        <v>208</v>
      </c>
      <c r="D82" s="78" t="s">
        <v>126</v>
      </c>
      <c r="E82" s="13">
        <v>44531</v>
      </c>
      <c r="F82" s="76" t="s">
        <v>127</v>
      </c>
      <c r="G82" s="13">
        <v>44534</v>
      </c>
      <c r="H82" s="10" t="s">
        <v>1042</v>
      </c>
      <c r="I82" s="16">
        <v>36</v>
      </c>
      <c r="J82" s="16">
        <v>24</v>
      </c>
      <c r="K82" s="16">
        <v>24</v>
      </c>
      <c r="L82" s="16">
        <v>8</v>
      </c>
      <c r="M82" s="81">
        <v>5.1840000000000002</v>
      </c>
      <c r="N82" s="96">
        <v>8</v>
      </c>
      <c r="O82" s="64">
        <v>2530</v>
      </c>
      <c r="P82" s="65">
        <f>Table2245789101123[[#This Row],[PEMBULATAN]]*O82</f>
        <v>20240</v>
      </c>
    </row>
    <row r="83" spans="1:16" ht="24.75" customHeight="1" x14ac:dyDescent="0.2">
      <c r="A83" s="14"/>
      <c r="B83" s="75"/>
      <c r="C83" s="73" t="s">
        <v>209</v>
      </c>
      <c r="D83" s="78" t="s">
        <v>126</v>
      </c>
      <c r="E83" s="13">
        <v>44531</v>
      </c>
      <c r="F83" s="76" t="s">
        <v>127</v>
      </c>
      <c r="G83" s="13">
        <v>44534</v>
      </c>
      <c r="H83" s="10" t="s">
        <v>1042</v>
      </c>
      <c r="I83" s="16">
        <v>48</v>
      </c>
      <c r="J83" s="16">
        <v>24</v>
      </c>
      <c r="K83" s="16">
        <v>26</v>
      </c>
      <c r="L83" s="16">
        <v>1</v>
      </c>
      <c r="M83" s="81">
        <v>7.4880000000000004</v>
      </c>
      <c r="N83" s="96">
        <v>8</v>
      </c>
      <c r="O83" s="64">
        <v>2530</v>
      </c>
      <c r="P83" s="65">
        <f>Table2245789101123[[#This Row],[PEMBULATAN]]*O83</f>
        <v>20240</v>
      </c>
    </row>
    <row r="84" spans="1:16" ht="24.75" customHeight="1" x14ac:dyDescent="0.2">
      <c r="A84" s="14"/>
      <c r="B84" s="75"/>
      <c r="C84" s="73" t="s">
        <v>210</v>
      </c>
      <c r="D84" s="78" t="s">
        <v>126</v>
      </c>
      <c r="E84" s="13">
        <v>44531</v>
      </c>
      <c r="F84" s="76" t="s">
        <v>127</v>
      </c>
      <c r="G84" s="13">
        <v>44534</v>
      </c>
      <c r="H84" s="10" t="s">
        <v>1042</v>
      </c>
      <c r="I84" s="16">
        <v>54</v>
      </c>
      <c r="J84" s="16">
        <v>52</v>
      </c>
      <c r="K84" s="16">
        <v>9</v>
      </c>
      <c r="L84" s="16">
        <v>5</v>
      </c>
      <c r="M84" s="81">
        <v>6.3179999999999996</v>
      </c>
      <c r="N84" s="96">
        <v>7</v>
      </c>
      <c r="O84" s="64">
        <v>2530</v>
      </c>
      <c r="P84" s="65">
        <f>Table2245789101123[[#This Row],[PEMBULATAN]]*O84</f>
        <v>17710</v>
      </c>
    </row>
    <row r="85" spans="1:16" ht="24.75" customHeight="1" x14ac:dyDescent="0.2">
      <c r="A85" s="14"/>
      <c r="B85" s="75"/>
      <c r="C85" s="73" t="s">
        <v>211</v>
      </c>
      <c r="D85" s="78" t="s">
        <v>126</v>
      </c>
      <c r="E85" s="13">
        <v>44531</v>
      </c>
      <c r="F85" s="76" t="s">
        <v>127</v>
      </c>
      <c r="G85" s="13">
        <v>44534</v>
      </c>
      <c r="H85" s="10" t="s">
        <v>1042</v>
      </c>
      <c r="I85" s="16">
        <v>37</v>
      </c>
      <c r="J85" s="16">
        <v>32</v>
      </c>
      <c r="K85" s="16">
        <v>31</v>
      </c>
      <c r="L85" s="16">
        <v>4</v>
      </c>
      <c r="M85" s="81">
        <v>9.1760000000000002</v>
      </c>
      <c r="N85" s="96">
        <v>9.1760000000000002</v>
      </c>
      <c r="O85" s="64">
        <v>2530</v>
      </c>
      <c r="P85" s="65">
        <f>Table2245789101123[[#This Row],[PEMBULATAN]]*O85</f>
        <v>23215.279999999999</v>
      </c>
    </row>
    <row r="86" spans="1:16" ht="24.75" customHeight="1" x14ac:dyDescent="0.2">
      <c r="A86" s="14"/>
      <c r="B86" s="75"/>
      <c r="C86" s="73" t="s">
        <v>212</v>
      </c>
      <c r="D86" s="78" t="s">
        <v>126</v>
      </c>
      <c r="E86" s="13">
        <v>44531</v>
      </c>
      <c r="F86" s="76" t="s">
        <v>127</v>
      </c>
      <c r="G86" s="13">
        <v>44534</v>
      </c>
      <c r="H86" s="10" t="s">
        <v>1042</v>
      </c>
      <c r="I86" s="16">
        <v>102</v>
      </c>
      <c r="J86" s="16">
        <v>43</v>
      </c>
      <c r="K86" s="16">
        <v>18</v>
      </c>
      <c r="L86" s="16">
        <v>5</v>
      </c>
      <c r="M86" s="81">
        <v>19.736999999999998</v>
      </c>
      <c r="N86" s="96">
        <v>19.736999999999998</v>
      </c>
      <c r="O86" s="64">
        <v>2530</v>
      </c>
      <c r="P86" s="65">
        <f>Table2245789101123[[#This Row],[PEMBULATAN]]*O86</f>
        <v>49934.609999999993</v>
      </c>
    </row>
    <row r="87" spans="1:16" ht="24.75" customHeight="1" x14ac:dyDescent="0.2">
      <c r="A87" s="14"/>
      <c r="B87" s="75"/>
      <c r="C87" s="73" t="s">
        <v>213</v>
      </c>
      <c r="D87" s="78" t="s">
        <v>126</v>
      </c>
      <c r="E87" s="13">
        <v>44531</v>
      </c>
      <c r="F87" s="76" t="s">
        <v>127</v>
      </c>
      <c r="G87" s="13">
        <v>44534</v>
      </c>
      <c r="H87" s="10" t="s">
        <v>1042</v>
      </c>
      <c r="I87" s="16">
        <v>64</v>
      </c>
      <c r="J87" s="16">
        <v>51</v>
      </c>
      <c r="K87" s="16">
        <v>54</v>
      </c>
      <c r="L87" s="16">
        <v>10</v>
      </c>
      <c r="M87" s="81">
        <v>44.064</v>
      </c>
      <c r="N87" s="96">
        <v>44.064</v>
      </c>
      <c r="O87" s="64">
        <v>2530</v>
      </c>
      <c r="P87" s="65">
        <f>Table2245789101123[[#This Row],[PEMBULATAN]]*O87</f>
        <v>111481.92</v>
      </c>
    </row>
    <row r="88" spans="1:16" ht="24.75" customHeight="1" x14ac:dyDescent="0.2">
      <c r="A88" s="14"/>
      <c r="B88" s="75"/>
      <c r="C88" s="73" t="s">
        <v>214</v>
      </c>
      <c r="D88" s="78" t="s">
        <v>126</v>
      </c>
      <c r="E88" s="13">
        <v>44531</v>
      </c>
      <c r="F88" s="76" t="s">
        <v>127</v>
      </c>
      <c r="G88" s="13">
        <v>44534</v>
      </c>
      <c r="H88" s="10" t="s">
        <v>1042</v>
      </c>
      <c r="I88" s="16">
        <v>63</v>
      </c>
      <c r="J88" s="16">
        <v>52</v>
      </c>
      <c r="K88" s="16">
        <v>14</v>
      </c>
      <c r="L88" s="16">
        <v>8</v>
      </c>
      <c r="M88" s="81">
        <v>11.465999999999999</v>
      </c>
      <c r="N88" s="96">
        <v>12</v>
      </c>
      <c r="O88" s="64">
        <v>2530</v>
      </c>
      <c r="P88" s="65">
        <f>Table2245789101123[[#This Row],[PEMBULATAN]]*O88</f>
        <v>30360</v>
      </c>
    </row>
    <row r="89" spans="1:16" ht="24.75" customHeight="1" x14ac:dyDescent="0.2">
      <c r="A89" s="14"/>
      <c r="B89" s="75"/>
      <c r="C89" s="73" t="s">
        <v>215</v>
      </c>
      <c r="D89" s="78" t="s">
        <v>126</v>
      </c>
      <c r="E89" s="13">
        <v>44531</v>
      </c>
      <c r="F89" s="76" t="s">
        <v>127</v>
      </c>
      <c r="G89" s="13">
        <v>44534</v>
      </c>
      <c r="H89" s="10" t="s">
        <v>1042</v>
      </c>
      <c r="I89" s="16">
        <v>86</v>
      </c>
      <c r="J89" s="16">
        <v>58</v>
      </c>
      <c r="K89" s="16">
        <v>32</v>
      </c>
      <c r="L89" s="16">
        <v>6</v>
      </c>
      <c r="M89" s="81">
        <v>39.904000000000003</v>
      </c>
      <c r="N89" s="96">
        <v>39.904000000000003</v>
      </c>
      <c r="O89" s="64">
        <v>2530</v>
      </c>
      <c r="P89" s="65">
        <f>Table2245789101123[[#This Row],[PEMBULATAN]]*O89</f>
        <v>100957.12000000001</v>
      </c>
    </row>
    <row r="90" spans="1:16" ht="24.75" customHeight="1" x14ac:dyDescent="0.2">
      <c r="A90" s="14"/>
      <c r="B90" s="75"/>
      <c r="C90" s="73" t="s">
        <v>216</v>
      </c>
      <c r="D90" s="78" t="s">
        <v>126</v>
      </c>
      <c r="E90" s="13">
        <v>44531</v>
      </c>
      <c r="F90" s="76" t="s">
        <v>127</v>
      </c>
      <c r="G90" s="13">
        <v>44534</v>
      </c>
      <c r="H90" s="10" t="s">
        <v>1042</v>
      </c>
      <c r="I90" s="16">
        <v>64</v>
      </c>
      <c r="J90" s="16">
        <v>53</v>
      </c>
      <c r="K90" s="16">
        <v>18</v>
      </c>
      <c r="L90" s="16">
        <v>5</v>
      </c>
      <c r="M90" s="81">
        <v>15.263999999999999</v>
      </c>
      <c r="N90" s="96">
        <v>15.263999999999999</v>
      </c>
      <c r="O90" s="64">
        <v>2530</v>
      </c>
      <c r="P90" s="65">
        <f>Table2245789101123[[#This Row],[PEMBULATAN]]*O90</f>
        <v>38617.919999999998</v>
      </c>
    </row>
    <row r="91" spans="1:16" ht="24.75" customHeight="1" x14ac:dyDescent="0.2">
      <c r="A91" s="14"/>
      <c r="B91" s="75"/>
      <c r="C91" s="73" t="s">
        <v>217</v>
      </c>
      <c r="D91" s="78" t="s">
        <v>126</v>
      </c>
      <c r="E91" s="13">
        <v>44531</v>
      </c>
      <c r="F91" s="76" t="s">
        <v>127</v>
      </c>
      <c r="G91" s="13">
        <v>44534</v>
      </c>
      <c r="H91" s="10" t="s">
        <v>1042</v>
      </c>
      <c r="I91" s="16">
        <v>78</v>
      </c>
      <c r="J91" s="16">
        <v>58</v>
      </c>
      <c r="K91" s="16">
        <v>22</v>
      </c>
      <c r="L91" s="16">
        <v>6</v>
      </c>
      <c r="M91" s="81">
        <v>24.882000000000001</v>
      </c>
      <c r="N91" s="96">
        <v>24.882000000000001</v>
      </c>
      <c r="O91" s="64">
        <v>2530</v>
      </c>
      <c r="P91" s="65">
        <f>Table2245789101123[[#This Row],[PEMBULATAN]]*O91</f>
        <v>62951.460000000006</v>
      </c>
    </row>
    <row r="92" spans="1:16" ht="24.75" customHeight="1" x14ac:dyDescent="0.2">
      <c r="A92" s="14"/>
      <c r="B92" s="75"/>
      <c r="C92" s="73" t="s">
        <v>218</v>
      </c>
      <c r="D92" s="78" t="s">
        <v>126</v>
      </c>
      <c r="E92" s="13">
        <v>44531</v>
      </c>
      <c r="F92" s="76" t="s">
        <v>127</v>
      </c>
      <c r="G92" s="13">
        <v>44534</v>
      </c>
      <c r="H92" s="10" t="s">
        <v>1042</v>
      </c>
      <c r="I92" s="16">
        <v>77</v>
      </c>
      <c r="J92" s="16">
        <v>62</v>
      </c>
      <c r="K92" s="16">
        <v>21</v>
      </c>
      <c r="L92" s="16">
        <v>24</v>
      </c>
      <c r="M92" s="81">
        <v>25.063500000000001</v>
      </c>
      <c r="N92" s="96">
        <v>25.063500000000001</v>
      </c>
      <c r="O92" s="64">
        <v>2530</v>
      </c>
      <c r="P92" s="65">
        <f>Table2245789101123[[#This Row],[PEMBULATAN]]*O92</f>
        <v>63410.655000000006</v>
      </c>
    </row>
    <row r="93" spans="1:16" ht="24.75" customHeight="1" x14ac:dyDescent="0.2">
      <c r="A93" s="14"/>
      <c r="B93" s="75"/>
      <c r="C93" s="73" t="s">
        <v>219</v>
      </c>
      <c r="D93" s="78" t="s">
        <v>126</v>
      </c>
      <c r="E93" s="13">
        <v>44531</v>
      </c>
      <c r="F93" s="76" t="s">
        <v>127</v>
      </c>
      <c r="G93" s="13">
        <v>44534</v>
      </c>
      <c r="H93" s="10" t="s">
        <v>1042</v>
      </c>
      <c r="I93" s="16">
        <v>82</v>
      </c>
      <c r="J93" s="16">
        <v>54</v>
      </c>
      <c r="K93" s="16">
        <v>24</v>
      </c>
      <c r="L93" s="16">
        <v>4</v>
      </c>
      <c r="M93" s="81">
        <v>26.568000000000001</v>
      </c>
      <c r="N93" s="96">
        <v>26.568000000000001</v>
      </c>
      <c r="O93" s="64">
        <v>2530</v>
      </c>
      <c r="P93" s="65">
        <f>Table2245789101123[[#This Row],[PEMBULATAN]]*O93</f>
        <v>67217.040000000008</v>
      </c>
    </row>
    <row r="94" spans="1:16" ht="24.75" customHeight="1" x14ac:dyDescent="0.2">
      <c r="A94" s="14"/>
      <c r="B94" s="75"/>
      <c r="C94" s="73" t="s">
        <v>220</v>
      </c>
      <c r="D94" s="78" t="s">
        <v>126</v>
      </c>
      <c r="E94" s="13">
        <v>44531</v>
      </c>
      <c r="F94" s="76" t="s">
        <v>127</v>
      </c>
      <c r="G94" s="13">
        <v>44534</v>
      </c>
      <c r="H94" s="10" t="s">
        <v>1042</v>
      </c>
      <c r="I94" s="16">
        <v>82</v>
      </c>
      <c r="J94" s="16">
        <v>62</v>
      </c>
      <c r="K94" s="16">
        <v>58</v>
      </c>
      <c r="L94" s="16">
        <v>14</v>
      </c>
      <c r="M94" s="81">
        <v>73.718000000000004</v>
      </c>
      <c r="N94" s="96">
        <v>73.718000000000004</v>
      </c>
      <c r="O94" s="64">
        <v>2530</v>
      </c>
      <c r="P94" s="65">
        <f>Table2245789101123[[#This Row],[PEMBULATAN]]*O94</f>
        <v>186506.54</v>
      </c>
    </row>
    <row r="95" spans="1:16" ht="24.75" customHeight="1" x14ac:dyDescent="0.2">
      <c r="A95" s="14"/>
      <c r="B95" s="75"/>
      <c r="C95" s="73" t="s">
        <v>221</v>
      </c>
      <c r="D95" s="78" t="s">
        <v>126</v>
      </c>
      <c r="E95" s="13">
        <v>44531</v>
      </c>
      <c r="F95" s="76" t="s">
        <v>127</v>
      </c>
      <c r="G95" s="13">
        <v>44534</v>
      </c>
      <c r="H95" s="10" t="s">
        <v>1042</v>
      </c>
      <c r="I95" s="16">
        <v>56</v>
      </c>
      <c r="J95" s="16">
        <v>56</v>
      </c>
      <c r="K95" s="16">
        <v>22</v>
      </c>
      <c r="L95" s="16">
        <v>8</v>
      </c>
      <c r="M95" s="81">
        <v>17.248000000000001</v>
      </c>
      <c r="N95" s="96">
        <v>17.248000000000001</v>
      </c>
      <c r="O95" s="64">
        <v>2530</v>
      </c>
      <c r="P95" s="65">
        <f>Table2245789101123[[#This Row],[PEMBULATAN]]*O95</f>
        <v>43637.440000000002</v>
      </c>
    </row>
    <row r="96" spans="1:16" ht="24.75" customHeight="1" x14ac:dyDescent="0.2">
      <c r="A96" s="14"/>
      <c r="B96" s="75"/>
      <c r="C96" s="73" t="s">
        <v>222</v>
      </c>
      <c r="D96" s="78" t="s">
        <v>126</v>
      </c>
      <c r="E96" s="13">
        <v>44531</v>
      </c>
      <c r="F96" s="76" t="s">
        <v>127</v>
      </c>
      <c r="G96" s="13">
        <v>44534</v>
      </c>
      <c r="H96" s="10" t="s">
        <v>1042</v>
      </c>
      <c r="I96" s="16">
        <v>75</v>
      </c>
      <c r="J96" s="16">
        <v>61</v>
      </c>
      <c r="K96" s="16">
        <v>23</v>
      </c>
      <c r="L96" s="16">
        <v>10</v>
      </c>
      <c r="M96" s="81">
        <v>26.306249999999999</v>
      </c>
      <c r="N96" s="96">
        <v>27</v>
      </c>
      <c r="O96" s="64">
        <v>2530</v>
      </c>
      <c r="P96" s="65">
        <f>Table2245789101123[[#This Row],[PEMBULATAN]]*O96</f>
        <v>68310</v>
      </c>
    </row>
    <row r="97" spans="1:16" ht="24.75" customHeight="1" x14ac:dyDescent="0.2">
      <c r="A97" s="14"/>
      <c r="B97" s="75"/>
      <c r="C97" s="73" t="s">
        <v>223</v>
      </c>
      <c r="D97" s="78" t="s">
        <v>126</v>
      </c>
      <c r="E97" s="13">
        <v>44531</v>
      </c>
      <c r="F97" s="76" t="s">
        <v>127</v>
      </c>
      <c r="G97" s="13">
        <v>44534</v>
      </c>
      <c r="H97" s="10" t="s">
        <v>1042</v>
      </c>
      <c r="I97" s="16">
        <v>57</v>
      </c>
      <c r="J97" s="16">
        <v>53</v>
      </c>
      <c r="K97" s="16">
        <v>12</v>
      </c>
      <c r="L97" s="16">
        <v>3</v>
      </c>
      <c r="M97" s="81">
        <v>9.0630000000000006</v>
      </c>
      <c r="N97" s="96">
        <v>9.0630000000000006</v>
      </c>
      <c r="O97" s="64">
        <v>2530</v>
      </c>
      <c r="P97" s="65">
        <f>Table2245789101123[[#This Row],[PEMBULATAN]]*O97</f>
        <v>22929.390000000003</v>
      </c>
    </row>
    <row r="98" spans="1:16" ht="24.75" customHeight="1" x14ac:dyDescent="0.2">
      <c r="A98" s="14"/>
      <c r="B98" s="75"/>
      <c r="C98" s="73" t="s">
        <v>224</v>
      </c>
      <c r="D98" s="78" t="s">
        <v>126</v>
      </c>
      <c r="E98" s="13">
        <v>44531</v>
      </c>
      <c r="F98" s="76" t="s">
        <v>127</v>
      </c>
      <c r="G98" s="13">
        <v>44534</v>
      </c>
      <c r="H98" s="10" t="s">
        <v>1042</v>
      </c>
      <c r="I98" s="16">
        <v>77</v>
      </c>
      <c r="J98" s="16">
        <v>58</v>
      </c>
      <c r="K98" s="16">
        <v>21</v>
      </c>
      <c r="L98" s="16">
        <v>8</v>
      </c>
      <c r="M98" s="81">
        <v>23.4465</v>
      </c>
      <c r="N98" s="96">
        <v>24</v>
      </c>
      <c r="O98" s="64">
        <v>2530</v>
      </c>
      <c r="P98" s="65">
        <f>Table2245789101123[[#This Row],[PEMBULATAN]]*O98</f>
        <v>60720</v>
      </c>
    </row>
    <row r="99" spans="1:16" ht="24.75" customHeight="1" x14ac:dyDescent="0.2">
      <c r="A99" s="14"/>
      <c r="B99" s="75"/>
      <c r="C99" s="73" t="s">
        <v>225</v>
      </c>
      <c r="D99" s="78" t="s">
        <v>126</v>
      </c>
      <c r="E99" s="13">
        <v>44531</v>
      </c>
      <c r="F99" s="76" t="s">
        <v>127</v>
      </c>
      <c r="G99" s="13">
        <v>44534</v>
      </c>
      <c r="H99" s="10" t="s">
        <v>1042</v>
      </c>
      <c r="I99" s="16">
        <v>101</v>
      </c>
      <c r="J99" s="16">
        <v>64</v>
      </c>
      <c r="K99" s="16">
        <v>28</v>
      </c>
      <c r="L99" s="16">
        <v>19</v>
      </c>
      <c r="M99" s="81">
        <v>45.247999999999998</v>
      </c>
      <c r="N99" s="96">
        <v>45.247999999999998</v>
      </c>
      <c r="O99" s="64">
        <v>2530</v>
      </c>
      <c r="P99" s="65">
        <f>Table2245789101123[[#This Row],[PEMBULATAN]]*O99</f>
        <v>114477.43999999999</v>
      </c>
    </row>
    <row r="100" spans="1:16" ht="24.75" customHeight="1" x14ac:dyDescent="0.2">
      <c r="A100" s="14"/>
      <c r="B100" s="75"/>
      <c r="C100" s="73" t="s">
        <v>226</v>
      </c>
      <c r="D100" s="78" t="s">
        <v>126</v>
      </c>
      <c r="E100" s="13">
        <v>44531</v>
      </c>
      <c r="F100" s="76" t="s">
        <v>127</v>
      </c>
      <c r="G100" s="13">
        <v>44534</v>
      </c>
      <c r="H100" s="10" t="s">
        <v>1042</v>
      </c>
      <c r="I100" s="16">
        <v>91</v>
      </c>
      <c r="J100" s="16">
        <v>41</v>
      </c>
      <c r="K100" s="16">
        <v>12</v>
      </c>
      <c r="L100" s="16">
        <v>1</v>
      </c>
      <c r="M100" s="81">
        <v>11.193</v>
      </c>
      <c r="N100" s="96">
        <v>11.193</v>
      </c>
      <c r="O100" s="64">
        <v>2530</v>
      </c>
      <c r="P100" s="65">
        <f>Table2245789101123[[#This Row],[PEMBULATAN]]*O100</f>
        <v>28318.289999999997</v>
      </c>
    </row>
    <row r="101" spans="1:16" ht="24.75" customHeight="1" x14ac:dyDescent="0.2">
      <c r="A101" s="14"/>
      <c r="B101" s="75"/>
      <c r="C101" s="73" t="s">
        <v>227</v>
      </c>
      <c r="D101" s="78" t="s">
        <v>126</v>
      </c>
      <c r="E101" s="13">
        <v>44531</v>
      </c>
      <c r="F101" s="76" t="s">
        <v>127</v>
      </c>
      <c r="G101" s="13">
        <v>44534</v>
      </c>
      <c r="H101" s="10" t="s">
        <v>1042</v>
      </c>
      <c r="I101" s="16">
        <v>42</v>
      </c>
      <c r="J101" s="16">
        <v>32</v>
      </c>
      <c r="K101" s="16">
        <v>26</v>
      </c>
      <c r="L101" s="16">
        <v>5</v>
      </c>
      <c r="M101" s="81">
        <v>8.7360000000000007</v>
      </c>
      <c r="N101" s="96">
        <v>8.7360000000000007</v>
      </c>
      <c r="O101" s="64">
        <v>2530</v>
      </c>
      <c r="P101" s="65">
        <f>Table2245789101123[[#This Row],[PEMBULATAN]]*O101</f>
        <v>22102.080000000002</v>
      </c>
    </row>
    <row r="102" spans="1:16" ht="24.75" customHeight="1" x14ac:dyDescent="0.2">
      <c r="A102" s="14"/>
      <c r="B102" s="75"/>
      <c r="C102" s="73" t="s">
        <v>228</v>
      </c>
      <c r="D102" s="78" t="s">
        <v>126</v>
      </c>
      <c r="E102" s="13">
        <v>44531</v>
      </c>
      <c r="F102" s="76" t="s">
        <v>127</v>
      </c>
      <c r="G102" s="13">
        <v>44534</v>
      </c>
      <c r="H102" s="10" t="s">
        <v>1042</v>
      </c>
      <c r="I102" s="16">
        <v>116</v>
      </c>
      <c r="J102" s="16">
        <v>22</v>
      </c>
      <c r="K102" s="16">
        <v>8</v>
      </c>
      <c r="L102" s="16">
        <v>3</v>
      </c>
      <c r="M102" s="81">
        <v>5.1040000000000001</v>
      </c>
      <c r="N102" s="96">
        <v>5.1040000000000001</v>
      </c>
      <c r="O102" s="64">
        <v>2530</v>
      </c>
      <c r="P102" s="65">
        <f>Table2245789101123[[#This Row],[PEMBULATAN]]*O102</f>
        <v>12913.12</v>
      </c>
    </row>
    <row r="103" spans="1:16" ht="24.75" customHeight="1" x14ac:dyDescent="0.2">
      <c r="A103" s="14"/>
      <c r="B103" s="75"/>
      <c r="C103" s="73" t="s">
        <v>229</v>
      </c>
      <c r="D103" s="78" t="s">
        <v>126</v>
      </c>
      <c r="E103" s="13">
        <v>44531</v>
      </c>
      <c r="F103" s="76" t="s">
        <v>127</v>
      </c>
      <c r="G103" s="13">
        <v>44534</v>
      </c>
      <c r="H103" s="10" t="s">
        <v>1042</v>
      </c>
      <c r="I103" s="16">
        <v>54</v>
      </c>
      <c r="J103" s="16">
        <v>21</v>
      </c>
      <c r="K103" s="16">
        <v>18</v>
      </c>
      <c r="L103" s="16">
        <v>1</v>
      </c>
      <c r="M103" s="81">
        <v>5.1029999999999998</v>
      </c>
      <c r="N103" s="96">
        <v>5.1029999999999998</v>
      </c>
      <c r="O103" s="64">
        <v>2530</v>
      </c>
      <c r="P103" s="65">
        <f>Table2245789101123[[#This Row],[PEMBULATAN]]*O103</f>
        <v>12910.59</v>
      </c>
    </row>
    <row r="104" spans="1:16" ht="24.75" customHeight="1" x14ac:dyDescent="0.2">
      <c r="A104" s="14"/>
      <c r="B104" s="75"/>
      <c r="C104" s="73" t="s">
        <v>230</v>
      </c>
      <c r="D104" s="78" t="s">
        <v>126</v>
      </c>
      <c r="E104" s="13">
        <v>44531</v>
      </c>
      <c r="F104" s="76" t="s">
        <v>127</v>
      </c>
      <c r="G104" s="13">
        <v>44534</v>
      </c>
      <c r="H104" s="10" t="s">
        <v>1042</v>
      </c>
      <c r="I104" s="16">
        <v>74</v>
      </c>
      <c r="J104" s="16">
        <v>31</v>
      </c>
      <c r="K104" s="16">
        <v>14</v>
      </c>
      <c r="L104" s="16">
        <v>5</v>
      </c>
      <c r="M104" s="81">
        <v>8.0289999999999999</v>
      </c>
      <c r="N104" s="96">
        <v>8.0289999999999999</v>
      </c>
      <c r="O104" s="64">
        <v>2530</v>
      </c>
      <c r="P104" s="65">
        <f>Table2245789101123[[#This Row],[PEMBULATAN]]*O104</f>
        <v>20313.37</v>
      </c>
    </row>
    <row r="105" spans="1:16" ht="24.75" customHeight="1" x14ac:dyDescent="0.2">
      <c r="A105" s="14"/>
      <c r="B105" s="75"/>
      <c r="C105" s="73" t="s">
        <v>231</v>
      </c>
      <c r="D105" s="78" t="s">
        <v>126</v>
      </c>
      <c r="E105" s="13">
        <v>44531</v>
      </c>
      <c r="F105" s="76" t="s">
        <v>127</v>
      </c>
      <c r="G105" s="13">
        <v>44534</v>
      </c>
      <c r="H105" s="10" t="s">
        <v>1042</v>
      </c>
      <c r="I105" s="16">
        <v>82</v>
      </c>
      <c r="J105" s="16">
        <v>82</v>
      </c>
      <c r="K105" s="16">
        <v>21</v>
      </c>
      <c r="L105" s="16">
        <v>15</v>
      </c>
      <c r="M105" s="81">
        <v>35.301000000000002</v>
      </c>
      <c r="N105" s="96">
        <v>36</v>
      </c>
      <c r="O105" s="64">
        <v>2530</v>
      </c>
      <c r="P105" s="65">
        <f>Table2245789101123[[#This Row],[PEMBULATAN]]*O105</f>
        <v>91080</v>
      </c>
    </row>
    <row r="106" spans="1:16" ht="24.75" customHeight="1" x14ac:dyDescent="0.2">
      <c r="A106" s="14"/>
      <c r="B106" s="75"/>
      <c r="C106" s="73" t="s">
        <v>232</v>
      </c>
      <c r="D106" s="78" t="s">
        <v>126</v>
      </c>
      <c r="E106" s="13">
        <v>44531</v>
      </c>
      <c r="F106" s="76" t="s">
        <v>127</v>
      </c>
      <c r="G106" s="13">
        <v>44534</v>
      </c>
      <c r="H106" s="10" t="s">
        <v>1042</v>
      </c>
      <c r="I106" s="16">
        <v>64</v>
      </c>
      <c r="J106" s="16">
        <v>52</v>
      </c>
      <c r="K106" s="16">
        <v>18</v>
      </c>
      <c r="L106" s="16">
        <v>13</v>
      </c>
      <c r="M106" s="81">
        <v>14.976000000000001</v>
      </c>
      <c r="N106" s="96">
        <v>14.976000000000001</v>
      </c>
      <c r="O106" s="64">
        <v>2530</v>
      </c>
      <c r="P106" s="65">
        <f>Table2245789101123[[#This Row],[PEMBULATAN]]*O106</f>
        <v>37889.279999999999</v>
      </c>
    </row>
    <row r="107" spans="1:16" ht="24.75" customHeight="1" x14ac:dyDescent="0.2">
      <c r="A107" s="14"/>
      <c r="B107" s="75"/>
      <c r="C107" s="73" t="s">
        <v>233</v>
      </c>
      <c r="D107" s="78" t="s">
        <v>126</v>
      </c>
      <c r="E107" s="13">
        <v>44531</v>
      </c>
      <c r="F107" s="76" t="s">
        <v>127</v>
      </c>
      <c r="G107" s="13">
        <v>44534</v>
      </c>
      <c r="H107" s="10" t="s">
        <v>1042</v>
      </c>
      <c r="I107" s="16">
        <v>42</v>
      </c>
      <c r="J107" s="16">
        <v>41</v>
      </c>
      <c r="K107" s="16">
        <v>8</v>
      </c>
      <c r="L107" s="16">
        <v>1</v>
      </c>
      <c r="M107" s="81">
        <v>3.444</v>
      </c>
      <c r="N107" s="96">
        <v>4</v>
      </c>
      <c r="O107" s="64">
        <v>2530</v>
      </c>
      <c r="P107" s="65">
        <f>Table2245789101123[[#This Row],[PEMBULATAN]]*O107</f>
        <v>10120</v>
      </c>
    </row>
    <row r="108" spans="1:16" ht="24.75" customHeight="1" x14ac:dyDescent="0.2">
      <c r="A108" s="14"/>
      <c r="B108" s="75"/>
      <c r="C108" s="73" t="s">
        <v>234</v>
      </c>
      <c r="D108" s="78" t="s">
        <v>126</v>
      </c>
      <c r="E108" s="13">
        <v>44531</v>
      </c>
      <c r="F108" s="76" t="s">
        <v>127</v>
      </c>
      <c r="G108" s="13">
        <v>44534</v>
      </c>
      <c r="H108" s="10" t="s">
        <v>1042</v>
      </c>
      <c r="I108" s="16">
        <v>115</v>
      </c>
      <c r="J108" s="16">
        <v>22</v>
      </c>
      <c r="K108" s="16">
        <v>8</v>
      </c>
      <c r="L108" s="16">
        <v>3</v>
      </c>
      <c r="M108" s="81">
        <v>5.0599999999999996</v>
      </c>
      <c r="N108" s="96">
        <v>5.0599999999999996</v>
      </c>
      <c r="O108" s="64">
        <v>2530</v>
      </c>
      <c r="P108" s="65">
        <f>Table2245789101123[[#This Row],[PEMBULATAN]]*O108</f>
        <v>12801.8</v>
      </c>
    </row>
    <row r="109" spans="1:16" ht="24.75" customHeight="1" x14ac:dyDescent="0.2">
      <c r="A109" s="14"/>
      <c r="B109" s="75"/>
      <c r="C109" s="73" t="s">
        <v>235</v>
      </c>
      <c r="D109" s="78" t="s">
        <v>126</v>
      </c>
      <c r="E109" s="13">
        <v>44531</v>
      </c>
      <c r="F109" s="76" t="s">
        <v>127</v>
      </c>
      <c r="G109" s="13">
        <v>44534</v>
      </c>
      <c r="H109" s="10" t="s">
        <v>1042</v>
      </c>
      <c r="I109" s="16">
        <v>58</v>
      </c>
      <c r="J109" s="16">
        <v>32</v>
      </c>
      <c r="K109" s="16">
        <v>9</v>
      </c>
      <c r="L109" s="16">
        <v>3</v>
      </c>
      <c r="M109" s="81">
        <v>4.1760000000000002</v>
      </c>
      <c r="N109" s="96">
        <v>4.1760000000000002</v>
      </c>
      <c r="O109" s="64">
        <v>2530</v>
      </c>
      <c r="P109" s="65">
        <f>Table2245789101123[[#This Row],[PEMBULATAN]]*O109</f>
        <v>10565.28</v>
      </c>
    </row>
    <row r="110" spans="1:16" ht="24.75" customHeight="1" x14ac:dyDescent="0.2">
      <c r="A110" s="14"/>
      <c r="B110" s="75"/>
      <c r="C110" s="73" t="s">
        <v>236</v>
      </c>
      <c r="D110" s="78" t="s">
        <v>126</v>
      </c>
      <c r="E110" s="13">
        <v>44531</v>
      </c>
      <c r="F110" s="76" t="s">
        <v>127</v>
      </c>
      <c r="G110" s="13">
        <v>44534</v>
      </c>
      <c r="H110" s="10" t="s">
        <v>1042</v>
      </c>
      <c r="I110" s="16">
        <v>51</v>
      </c>
      <c r="J110" s="16">
        <v>34</v>
      </c>
      <c r="K110" s="16">
        <v>24</v>
      </c>
      <c r="L110" s="16">
        <v>4</v>
      </c>
      <c r="M110" s="81">
        <v>10.404</v>
      </c>
      <c r="N110" s="96">
        <v>11</v>
      </c>
      <c r="O110" s="64">
        <v>2530</v>
      </c>
      <c r="P110" s="65">
        <f>Table2245789101123[[#This Row],[PEMBULATAN]]*O110</f>
        <v>27830</v>
      </c>
    </row>
    <row r="111" spans="1:16" ht="24.75" customHeight="1" x14ac:dyDescent="0.2">
      <c r="A111" s="14"/>
      <c r="B111" s="75"/>
      <c r="C111" s="73" t="s">
        <v>237</v>
      </c>
      <c r="D111" s="78" t="s">
        <v>126</v>
      </c>
      <c r="E111" s="13">
        <v>44531</v>
      </c>
      <c r="F111" s="76" t="s">
        <v>127</v>
      </c>
      <c r="G111" s="13">
        <v>44534</v>
      </c>
      <c r="H111" s="10" t="s">
        <v>1042</v>
      </c>
      <c r="I111" s="16">
        <v>51</v>
      </c>
      <c r="J111" s="16">
        <v>41</v>
      </c>
      <c r="K111" s="16">
        <v>40</v>
      </c>
      <c r="L111" s="16">
        <v>12</v>
      </c>
      <c r="M111" s="81">
        <v>20.91</v>
      </c>
      <c r="N111" s="96">
        <v>20.91</v>
      </c>
      <c r="O111" s="64">
        <v>2530</v>
      </c>
      <c r="P111" s="65">
        <f>Table2245789101123[[#This Row],[PEMBULATAN]]*O111</f>
        <v>52902.3</v>
      </c>
    </row>
    <row r="112" spans="1:16" ht="24.75" customHeight="1" x14ac:dyDescent="0.2">
      <c r="A112" s="14"/>
      <c r="B112" s="75"/>
      <c r="C112" s="73" t="s">
        <v>238</v>
      </c>
      <c r="D112" s="78" t="s">
        <v>126</v>
      </c>
      <c r="E112" s="13">
        <v>44531</v>
      </c>
      <c r="F112" s="76" t="s">
        <v>127</v>
      </c>
      <c r="G112" s="13">
        <v>44534</v>
      </c>
      <c r="H112" s="10" t="s">
        <v>1042</v>
      </c>
      <c r="I112" s="16">
        <v>62</v>
      </c>
      <c r="J112" s="16">
        <v>54</v>
      </c>
      <c r="K112" s="16">
        <v>40</v>
      </c>
      <c r="L112" s="16">
        <v>4</v>
      </c>
      <c r="M112" s="81">
        <v>33.479999999999997</v>
      </c>
      <c r="N112" s="96">
        <v>34</v>
      </c>
      <c r="O112" s="64">
        <v>2530</v>
      </c>
      <c r="P112" s="65">
        <f>Table2245789101123[[#This Row],[PEMBULATAN]]*O112</f>
        <v>86020</v>
      </c>
    </row>
    <row r="113" spans="1:16" ht="24.75" customHeight="1" x14ac:dyDescent="0.2">
      <c r="A113" s="14"/>
      <c r="B113" s="75"/>
      <c r="C113" s="73" t="s">
        <v>239</v>
      </c>
      <c r="D113" s="78" t="s">
        <v>126</v>
      </c>
      <c r="E113" s="13">
        <v>44531</v>
      </c>
      <c r="F113" s="76" t="s">
        <v>127</v>
      </c>
      <c r="G113" s="13">
        <v>44534</v>
      </c>
      <c r="H113" s="10" t="s">
        <v>1042</v>
      </c>
      <c r="I113" s="16">
        <v>48</v>
      </c>
      <c r="J113" s="16">
        <v>32</v>
      </c>
      <c r="K113" s="16">
        <v>10</v>
      </c>
      <c r="L113" s="16">
        <v>3</v>
      </c>
      <c r="M113" s="81">
        <v>3.84</v>
      </c>
      <c r="N113" s="96">
        <v>3.84</v>
      </c>
      <c r="O113" s="64">
        <v>2530</v>
      </c>
      <c r="P113" s="65">
        <f>Table2245789101123[[#This Row],[PEMBULATAN]]*O113</f>
        <v>9715.1999999999989</v>
      </c>
    </row>
    <row r="114" spans="1:16" ht="24.75" customHeight="1" x14ac:dyDescent="0.2">
      <c r="A114" s="14"/>
      <c r="B114" s="75"/>
      <c r="C114" s="73" t="s">
        <v>240</v>
      </c>
      <c r="D114" s="78" t="s">
        <v>126</v>
      </c>
      <c r="E114" s="13">
        <v>44531</v>
      </c>
      <c r="F114" s="76" t="s">
        <v>127</v>
      </c>
      <c r="G114" s="13">
        <v>44534</v>
      </c>
      <c r="H114" s="10" t="s">
        <v>1042</v>
      </c>
      <c r="I114" s="16">
        <v>35</v>
      </c>
      <c r="J114" s="16">
        <v>35</v>
      </c>
      <c r="K114" s="16">
        <v>31</v>
      </c>
      <c r="L114" s="16">
        <v>2</v>
      </c>
      <c r="M114" s="81">
        <v>9.4937500000000004</v>
      </c>
      <c r="N114" s="96">
        <v>10</v>
      </c>
      <c r="O114" s="64">
        <v>2530</v>
      </c>
      <c r="P114" s="65">
        <f>Table2245789101123[[#This Row],[PEMBULATAN]]*O114</f>
        <v>25300</v>
      </c>
    </row>
    <row r="115" spans="1:16" ht="24.75" customHeight="1" x14ac:dyDescent="0.2">
      <c r="A115" s="14"/>
      <c r="B115" s="75"/>
      <c r="C115" s="73" t="s">
        <v>241</v>
      </c>
      <c r="D115" s="78" t="s">
        <v>126</v>
      </c>
      <c r="E115" s="13">
        <v>44531</v>
      </c>
      <c r="F115" s="76" t="s">
        <v>127</v>
      </c>
      <c r="G115" s="13">
        <v>44534</v>
      </c>
      <c r="H115" s="10" t="s">
        <v>1042</v>
      </c>
      <c r="I115" s="16">
        <v>52</v>
      </c>
      <c r="J115" s="16">
        <v>31</v>
      </c>
      <c r="K115" s="16">
        <v>20</v>
      </c>
      <c r="L115" s="16">
        <v>2</v>
      </c>
      <c r="M115" s="81">
        <v>8.06</v>
      </c>
      <c r="N115" s="96">
        <v>8.06</v>
      </c>
      <c r="O115" s="64">
        <v>2530</v>
      </c>
      <c r="P115" s="65">
        <f>Table2245789101123[[#This Row],[PEMBULATAN]]*O115</f>
        <v>20391.800000000003</v>
      </c>
    </row>
    <row r="116" spans="1:16" ht="24.75" customHeight="1" x14ac:dyDescent="0.2">
      <c r="A116" s="14"/>
      <c r="B116" s="75"/>
      <c r="C116" s="73" t="s">
        <v>242</v>
      </c>
      <c r="D116" s="78" t="s">
        <v>126</v>
      </c>
      <c r="E116" s="13">
        <v>44531</v>
      </c>
      <c r="F116" s="76" t="s">
        <v>127</v>
      </c>
      <c r="G116" s="13">
        <v>44534</v>
      </c>
      <c r="H116" s="10" t="s">
        <v>1042</v>
      </c>
      <c r="I116" s="16">
        <v>71</v>
      </c>
      <c r="J116" s="16">
        <v>48</v>
      </c>
      <c r="K116" s="16">
        <v>18</v>
      </c>
      <c r="L116" s="16">
        <v>5</v>
      </c>
      <c r="M116" s="81">
        <v>15.336</v>
      </c>
      <c r="N116" s="96">
        <v>16</v>
      </c>
      <c r="O116" s="64">
        <v>2530</v>
      </c>
      <c r="P116" s="65">
        <f>Table2245789101123[[#This Row],[PEMBULATAN]]*O116</f>
        <v>40480</v>
      </c>
    </row>
    <row r="117" spans="1:16" ht="24.75" customHeight="1" x14ac:dyDescent="0.2">
      <c r="A117" s="14"/>
      <c r="B117" s="75"/>
      <c r="C117" s="73" t="s">
        <v>243</v>
      </c>
      <c r="D117" s="78" t="s">
        <v>126</v>
      </c>
      <c r="E117" s="13">
        <v>44531</v>
      </c>
      <c r="F117" s="76" t="s">
        <v>127</v>
      </c>
      <c r="G117" s="13">
        <v>44534</v>
      </c>
      <c r="H117" s="10" t="s">
        <v>1042</v>
      </c>
      <c r="I117" s="16">
        <v>65</v>
      </c>
      <c r="J117" s="16">
        <v>42</v>
      </c>
      <c r="K117" s="16">
        <v>18</v>
      </c>
      <c r="L117" s="16">
        <v>2</v>
      </c>
      <c r="M117" s="81">
        <v>12.285</v>
      </c>
      <c r="N117" s="96">
        <v>12.285</v>
      </c>
      <c r="O117" s="64">
        <v>2530</v>
      </c>
      <c r="P117" s="65">
        <f>Table2245789101123[[#This Row],[PEMBULATAN]]*O117</f>
        <v>31081.05</v>
      </c>
    </row>
    <row r="118" spans="1:16" ht="24.75" customHeight="1" x14ac:dyDescent="0.2">
      <c r="A118" s="14"/>
      <c r="B118" s="75"/>
      <c r="C118" s="73" t="s">
        <v>244</v>
      </c>
      <c r="D118" s="78" t="s">
        <v>126</v>
      </c>
      <c r="E118" s="13">
        <v>44531</v>
      </c>
      <c r="F118" s="76" t="s">
        <v>127</v>
      </c>
      <c r="G118" s="13">
        <v>44534</v>
      </c>
      <c r="H118" s="10" t="s">
        <v>1042</v>
      </c>
      <c r="I118" s="16">
        <v>75</v>
      </c>
      <c r="J118" s="16">
        <v>61</v>
      </c>
      <c r="K118" s="16">
        <v>26</v>
      </c>
      <c r="L118" s="16">
        <v>10</v>
      </c>
      <c r="M118" s="81">
        <v>29.737500000000001</v>
      </c>
      <c r="N118" s="96">
        <v>29.737500000000001</v>
      </c>
      <c r="O118" s="64">
        <v>2530</v>
      </c>
      <c r="P118" s="65">
        <f>Table2245789101123[[#This Row],[PEMBULATAN]]*O118</f>
        <v>75235.875</v>
      </c>
    </row>
    <row r="119" spans="1:16" ht="24.75" customHeight="1" x14ac:dyDescent="0.2">
      <c r="A119" s="14"/>
      <c r="B119" s="75"/>
      <c r="C119" s="73" t="s">
        <v>245</v>
      </c>
      <c r="D119" s="78" t="s">
        <v>126</v>
      </c>
      <c r="E119" s="13">
        <v>44531</v>
      </c>
      <c r="F119" s="76" t="s">
        <v>127</v>
      </c>
      <c r="G119" s="13">
        <v>44534</v>
      </c>
      <c r="H119" s="10" t="s">
        <v>1042</v>
      </c>
      <c r="I119" s="16">
        <v>78</v>
      </c>
      <c r="J119" s="16">
        <v>21</v>
      </c>
      <c r="K119" s="16">
        <v>22</v>
      </c>
      <c r="L119" s="16">
        <v>4</v>
      </c>
      <c r="M119" s="81">
        <v>9.0090000000000003</v>
      </c>
      <c r="N119" s="96">
        <v>9.0090000000000003</v>
      </c>
      <c r="O119" s="64">
        <v>2530</v>
      </c>
      <c r="P119" s="65">
        <f>Table2245789101123[[#This Row],[PEMBULATAN]]*O119</f>
        <v>22792.77</v>
      </c>
    </row>
    <row r="120" spans="1:16" ht="24.75" customHeight="1" x14ac:dyDescent="0.2">
      <c r="A120" s="14"/>
      <c r="B120" s="75"/>
      <c r="C120" s="73" t="s">
        <v>246</v>
      </c>
      <c r="D120" s="78" t="s">
        <v>126</v>
      </c>
      <c r="E120" s="13">
        <v>44531</v>
      </c>
      <c r="F120" s="76" t="s">
        <v>127</v>
      </c>
      <c r="G120" s="13">
        <v>44534</v>
      </c>
      <c r="H120" s="10" t="s">
        <v>1042</v>
      </c>
      <c r="I120" s="16">
        <v>47</v>
      </c>
      <c r="J120" s="16">
        <v>36</v>
      </c>
      <c r="K120" s="16">
        <v>20</v>
      </c>
      <c r="L120" s="16">
        <v>4</v>
      </c>
      <c r="M120" s="81">
        <v>8.4600000000000009</v>
      </c>
      <c r="N120" s="96">
        <v>9</v>
      </c>
      <c r="O120" s="64">
        <v>2530</v>
      </c>
      <c r="P120" s="65">
        <f>Table2245789101123[[#This Row],[PEMBULATAN]]*O120</f>
        <v>22770</v>
      </c>
    </row>
    <row r="121" spans="1:16" ht="24.75" customHeight="1" x14ac:dyDescent="0.2">
      <c r="A121" s="14"/>
      <c r="B121" s="75"/>
      <c r="C121" s="73" t="s">
        <v>247</v>
      </c>
      <c r="D121" s="78" t="s">
        <v>126</v>
      </c>
      <c r="E121" s="13">
        <v>44531</v>
      </c>
      <c r="F121" s="76" t="s">
        <v>127</v>
      </c>
      <c r="G121" s="13">
        <v>44534</v>
      </c>
      <c r="H121" s="10" t="s">
        <v>1042</v>
      </c>
      <c r="I121" s="16">
        <v>35</v>
      </c>
      <c r="J121" s="16">
        <v>35</v>
      </c>
      <c r="K121" s="16">
        <v>26</v>
      </c>
      <c r="L121" s="16">
        <v>6</v>
      </c>
      <c r="M121" s="81">
        <v>7.9625000000000004</v>
      </c>
      <c r="N121" s="96">
        <v>7.9625000000000004</v>
      </c>
      <c r="O121" s="64">
        <v>2530</v>
      </c>
      <c r="P121" s="65">
        <f>Table2245789101123[[#This Row],[PEMBULATAN]]*O121</f>
        <v>20145.125</v>
      </c>
    </row>
    <row r="122" spans="1:16" ht="24.75" customHeight="1" x14ac:dyDescent="0.2">
      <c r="A122" s="14"/>
      <c r="B122" s="75"/>
      <c r="C122" s="73" t="s">
        <v>248</v>
      </c>
      <c r="D122" s="78" t="s">
        <v>126</v>
      </c>
      <c r="E122" s="13">
        <v>44531</v>
      </c>
      <c r="F122" s="76" t="s">
        <v>127</v>
      </c>
      <c r="G122" s="13">
        <v>44534</v>
      </c>
      <c r="H122" s="10" t="s">
        <v>1042</v>
      </c>
      <c r="I122" s="16">
        <v>92</v>
      </c>
      <c r="J122" s="16">
        <v>54</v>
      </c>
      <c r="K122" s="16">
        <v>38</v>
      </c>
      <c r="L122" s="16">
        <v>14</v>
      </c>
      <c r="M122" s="81">
        <v>47.195999999999998</v>
      </c>
      <c r="N122" s="96">
        <v>47.195999999999998</v>
      </c>
      <c r="O122" s="64">
        <v>2530</v>
      </c>
      <c r="P122" s="65">
        <f>Table2245789101123[[#This Row],[PEMBULATAN]]*O122</f>
        <v>119405.87999999999</v>
      </c>
    </row>
    <row r="123" spans="1:16" ht="24.75" customHeight="1" x14ac:dyDescent="0.2">
      <c r="A123" s="14"/>
      <c r="B123" s="75"/>
      <c r="C123" s="73" t="s">
        <v>249</v>
      </c>
      <c r="D123" s="78" t="s">
        <v>126</v>
      </c>
      <c r="E123" s="13">
        <v>44531</v>
      </c>
      <c r="F123" s="76" t="s">
        <v>127</v>
      </c>
      <c r="G123" s="13">
        <v>44534</v>
      </c>
      <c r="H123" s="10" t="s">
        <v>1042</v>
      </c>
      <c r="I123" s="16">
        <v>96</v>
      </c>
      <c r="J123" s="16">
        <v>31</v>
      </c>
      <c r="K123" s="16">
        <v>33</v>
      </c>
      <c r="L123" s="16">
        <v>9</v>
      </c>
      <c r="M123" s="81">
        <v>24.552</v>
      </c>
      <c r="N123" s="96">
        <v>24.552</v>
      </c>
      <c r="O123" s="64">
        <v>2530</v>
      </c>
      <c r="P123" s="65">
        <f>Table2245789101123[[#This Row],[PEMBULATAN]]*O123</f>
        <v>62116.56</v>
      </c>
    </row>
    <row r="124" spans="1:16" ht="24.75" customHeight="1" x14ac:dyDescent="0.2">
      <c r="A124" s="14"/>
      <c r="B124" s="75"/>
      <c r="C124" s="73" t="s">
        <v>250</v>
      </c>
      <c r="D124" s="78" t="s">
        <v>126</v>
      </c>
      <c r="E124" s="13">
        <v>44531</v>
      </c>
      <c r="F124" s="76" t="s">
        <v>127</v>
      </c>
      <c r="G124" s="13">
        <v>44534</v>
      </c>
      <c r="H124" s="10" t="s">
        <v>1042</v>
      </c>
      <c r="I124" s="16">
        <v>64</v>
      </c>
      <c r="J124" s="16">
        <v>55</v>
      </c>
      <c r="K124" s="16">
        <v>20</v>
      </c>
      <c r="L124" s="16">
        <v>13</v>
      </c>
      <c r="M124" s="81">
        <v>17.600000000000001</v>
      </c>
      <c r="N124" s="96">
        <v>17.600000000000001</v>
      </c>
      <c r="O124" s="64">
        <v>2530</v>
      </c>
      <c r="P124" s="65">
        <f>Table2245789101123[[#This Row],[PEMBULATAN]]*O124</f>
        <v>44528</v>
      </c>
    </row>
    <row r="125" spans="1:16" ht="24.75" customHeight="1" x14ac:dyDescent="0.2">
      <c r="A125" s="14"/>
      <c r="B125" s="75"/>
      <c r="C125" s="73" t="s">
        <v>251</v>
      </c>
      <c r="D125" s="78" t="s">
        <v>126</v>
      </c>
      <c r="E125" s="13">
        <v>44531</v>
      </c>
      <c r="F125" s="76" t="s">
        <v>127</v>
      </c>
      <c r="G125" s="13">
        <v>44534</v>
      </c>
      <c r="H125" s="10" t="s">
        <v>1042</v>
      </c>
      <c r="I125" s="16">
        <v>86</v>
      </c>
      <c r="J125" s="16">
        <v>45</v>
      </c>
      <c r="K125" s="16">
        <v>21</v>
      </c>
      <c r="L125" s="16">
        <v>7</v>
      </c>
      <c r="M125" s="81">
        <v>20.317499999999999</v>
      </c>
      <c r="N125" s="96">
        <v>21</v>
      </c>
      <c r="O125" s="64">
        <v>2530</v>
      </c>
      <c r="P125" s="65">
        <f>Table2245789101123[[#This Row],[PEMBULATAN]]*O125</f>
        <v>53130</v>
      </c>
    </row>
    <row r="126" spans="1:16" ht="24.75" customHeight="1" x14ac:dyDescent="0.2">
      <c r="A126" s="14"/>
      <c r="B126" s="75"/>
      <c r="C126" s="73" t="s">
        <v>252</v>
      </c>
      <c r="D126" s="78" t="s">
        <v>126</v>
      </c>
      <c r="E126" s="13">
        <v>44531</v>
      </c>
      <c r="F126" s="76" t="s">
        <v>127</v>
      </c>
      <c r="G126" s="13">
        <v>44534</v>
      </c>
      <c r="H126" s="10" t="s">
        <v>1042</v>
      </c>
      <c r="I126" s="16">
        <v>91</v>
      </c>
      <c r="J126" s="16">
        <v>53</v>
      </c>
      <c r="K126" s="16">
        <v>27</v>
      </c>
      <c r="L126" s="16">
        <v>9</v>
      </c>
      <c r="M126" s="81">
        <v>32.555250000000001</v>
      </c>
      <c r="N126" s="96">
        <v>32.555250000000001</v>
      </c>
      <c r="O126" s="64">
        <v>2530</v>
      </c>
      <c r="P126" s="65">
        <f>Table2245789101123[[#This Row],[PEMBULATAN]]*O126</f>
        <v>82364.782500000001</v>
      </c>
    </row>
    <row r="127" spans="1:16" ht="24.75" customHeight="1" x14ac:dyDescent="0.2">
      <c r="A127" s="14"/>
      <c r="B127" s="75"/>
      <c r="C127" s="73" t="s">
        <v>253</v>
      </c>
      <c r="D127" s="78" t="s">
        <v>126</v>
      </c>
      <c r="E127" s="13">
        <v>44531</v>
      </c>
      <c r="F127" s="76" t="s">
        <v>127</v>
      </c>
      <c r="G127" s="13">
        <v>44534</v>
      </c>
      <c r="H127" s="10" t="s">
        <v>1042</v>
      </c>
      <c r="I127" s="16">
        <v>58</v>
      </c>
      <c r="J127" s="16">
        <v>51</v>
      </c>
      <c r="K127" s="16">
        <v>26</v>
      </c>
      <c r="L127" s="16">
        <v>8</v>
      </c>
      <c r="M127" s="81">
        <v>19.227</v>
      </c>
      <c r="N127" s="96">
        <v>19.227</v>
      </c>
      <c r="O127" s="64">
        <v>2530</v>
      </c>
      <c r="P127" s="65">
        <f>Table2245789101123[[#This Row],[PEMBULATAN]]*O127</f>
        <v>48644.31</v>
      </c>
    </row>
    <row r="128" spans="1:16" ht="24.75" customHeight="1" x14ac:dyDescent="0.2">
      <c r="A128" s="14"/>
      <c r="B128" s="75"/>
      <c r="C128" s="73" t="s">
        <v>254</v>
      </c>
      <c r="D128" s="78" t="s">
        <v>126</v>
      </c>
      <c r="E128" s="13">
        <v>44531</v>
      </c>
      <c r="F128" s="76" t="s">
        <v>127</v>
      </c>
      <c r="G128" s="13">
        <v>44534</v>
      </c>
      <c r="H128" s="10" t="s">
        <v>1042</v>
      </c>
      <c r="I128" s="16">
        <v>65</v>
      </c>
      <c r="J128" s="16">
        <v>44</v>
      </c>
      <c r="K128" s="16">
        <v>36</v>
      </c>
      <c r="L128" s="16">
        <v>11</v>
      </c>
      <c r="M128" s="81">
        <v>25.74</v>
      </c>
      <c r="N128" s="96">
        <v>25.74</v>
      </c>
      <c r="O128" s="64">
        <v>2530</v>
      </c>
      <c r="P128" s="65">
        <f>Table2245789101123[[#This Row],[PEMBULATAN]]*O128</f>
        <v>65122.2</v>
      </c>
    </row>
    <row r="129" spans="1:16" ht="24.75" customHeight="1" x14ac:dyDescent="0.2">
      <c r="A129" s="14"/>
      <c r="B129" s="75"/>
      <c r="C129" s="73" t="s">
        <v>255</v>
      </c>
      <c r="D129" s="78" t="s">
        <v>126</v>
      </c>
      <c r="E129" s="13">
        <v>44531</v>
      </c>
      <c r="F129" s="76" t="s">
        <v>127</v>
      </c>
      <c r="G129" s="13">
        <v>44534</v>
      </c>
      <c r="H129" s="10" t="s">
        <v>1042</v>
      </c>
      <c r="I129" s="16">
        <v>91</v>
      </c>
      <c r="J129" s="16">
        <v>41</v>
      </c>
      <c r="K129" s="16">
        <v>10</v>
      </c>
      <c r="L129" s="16">
        <v>1</v>
      </c>
      <c r="M129" s="81">
        <v>9.3275000000000006</v>
      </c>
      <c r="N129" s="96">
        <v>10</v>
      </c>
      <c r="O129" s="64">
        <v>2530</v>
      </c>
      <c r="P129" s="65">
        <f>Table2245789101123[[#This Row],[PEMBULATAN]]*O129</f>
        <v>25300</v>
      </c>
    </row>
    <row r="130" spans="1:16" ht="24.75" customHeight="1" x14ac:dyDescent="0.2">
      <c r="A130" s="14"/>
      <c r="B130" s="75"/>
      <c r="C130" s="73" t="s">
        <v>256</v>
      </c>
      <c r="D130" s="78" t="s">
        <v>126</v>
      </c>
      <c r="E130" s="13">
        <v>44531</v>
      </c>
      <c r="F130" s="76" t="s">
        <v>127</v>
      </c>
      <c r="G130" s="13">
        <v>44534</v>
      </c>
      <c r="H130" s="10" t="s">
        <v>1042</v>
      </c>
      <c r="I130" s="16">
        <v>34</v>
      </c>
      <c r="J130" s="16">
        <v>34</v>
      </c>
      <c r="K130" s="16">
        <v>35</v>
      </c>
      <c r="L130" s="16">
        <v>30</v>
      </c>
      <c r="M130" s="81">
        <v>10.115</v>
      </c>
      <c r="N130" s="96">
        <v>30</v>
      </c>
      <c r="O130" s="64">
        <v>2530</v>
      </c>
      <c r="P130" s="65">
        <f>Table2245789101123[[#This Row],[PEMBULATAN]]*O130</f>
        <v>75900</v>
      </c>
    </row>
    <row r="131" spans="1:16" ht="24.75" customHeight="1" x14ac:dyDescent="0.2">
      <c r="A131" s="14"/>
      <c r="B131" s="75"/>
      <c r="C131" s="73" t="s">
        <v>257</v>
      </c>
      <c r="D131" s="78" t="s">
        <v>126</v>
      </c>
      <c r="E131" s="13">
        <v>44531</v>
      </c>
      <c r="F131" s="76" t="s">
        <v>127</v>
      </c>
      <c r="G131" s="13">
        <v>44534</v>
      </c>
      <c r="H131" s="10" t="s">
        <v>1042</v>
      </c>
      <c r="I131" s="16">
        <v>54</v>
      </c>
      <c r="J131" s="16">
        <v>31</v>
      </c>
      <c r="K131" s="16">
        <v>22</v>
      </c>
      <c r="L131" s="16">
        <v>2</v>
      </c>
      <c r="M131" s="81">
        <v>9.2070000000000007</v>
      </c>
      <c r="N131" s="96">
        <v>9.2070000000000007</v>
      </c>
      <c r="O131" s="64">
        <v>2530</v>
      </c>
      <c r="P131" s="65">
        <f>Table2245789101123[[#This Row],[PEMBULATAN]]*O131</f>
        <v>23293.710000000003</v>
      </c>
    </row>
    <row r="132" spans="1:16" ht="24.75" customHeight="1" x14ac:dyDescent="0.2">
      <c r="A132" s="14"/>
      <c r="B132" s="75"/>
      <c r="C132" s="73" t="s">
        <v>258</v>
      </c>
      <c r="D132" s="78" t="s">
        <v>126</v>
      </c>
      <c r="E132" s="13">
        <v>44531</v>
      </c>
      <c r="F132" s="76" t="s">
        <v>127</v>
      </c>
      <c r="G132" s="13">
        <v>44534</v>
      </c>
      <c r="H132" s="10" t="s">
        <v>1042</v>
      </c>
      <c r="I132" s="16">
        <v>52</v>
      </c>
      <c r="J132" s="16">
        <v>42</v>
      </c>
      <c r="K132" s="16">
        <v>16</v>
      </c>
      <c r="L132" s="16">
        <v>3</v>
      </c>
      <c r="M132" s="81">
        <v>8.7360000000000007</v>
      </c>
      <c r="N132" s="96">
        <v>8.7360000000000007</v>
      </c>
      <c r="O132" s="64">
        <v>2530</v>
      </c>
      <c r="P132" s="65">
        <f>Table2245789101123[[#This Row],[PEMBULATAN]]*O132</f>
        <v>22102.080000000002</v>
      </c>
    </row>
    <row r="133" spans="1:16" ht="24.75" customHeight="1" x14ac:dyDescent="0.2">
      <c r="A133" s="14"/>
      <c r="B133" s="75"/>
      <c r="C133" s="73" t="s">
        <v>259</v>
      </c>
      <c r="D133" s="78" t="s">
        <v>126</v>
      </c>
      <c r="E133" s="13">
        <v>44531</v>
      </c>
      <c r="F133" s="76" t="s">
        <v>127</v>
      </c>
      <c r="G133" s="13">
        <v>44534</v>
      </c>
      <c r="H133" s="10" t="s">
        <v>1042</v>
      </c>
      <c r="I133" s="16">
        <v>51</v>
      </c>
      <c r="J133" s="16">
        <v>37</v>
      </c>
      <c r="K133" s="16">
        <v>23</v>
      </c>
      <c r="L133" s="16">
        <v>4</v>
      </c>
      <c r="M133" s="81">
        <v>10.850250000000001</v>
      </c>
      <c r="N133" s="96">
        <v>10.850250000000001</v>
      </c>
      <c r="O133" s="64">
        <v>2530</v>
      </c>
      <c r="P133" s="65">
        <f>Table2245789101123[[#This Row],[PEMBULATAN]]*O133</f>
        <v>27451.132500000003</v>
      </c>
    </row>
    <row r="134" spans="1:16" ht="24.75" customHeight="1" x14ac:dyDescent="0.2">
      <c r="A134" s="14"/>
      <c r="B134" s="75"/>
      <c r="C134" s="73" t="s">
        <v>260</v>
      </c>
      <c r="D134" s="78" t="s">
        <v>126</v>
      </c>
      <c r="E134" s="13">
        <v>44531</v>
      </c>
      <c r="F134" s="76" t="s">
        <v>127</v>
      </c>
      <c r="G134" s="13">
        <v>44534</v>
      </c>
      <c r="H134" s="10" t="s">
        <v>1042</v>
      </c>
      <c r="I134" s="16">
        <v>76</v>
      </c>
      <c r="J134" s="16">
        <v>58</v>
      </c>
      <c r="K134" s="16">
        <v>19</v>
      </c>
      <c r="L134" s="16">
        <v>7</v>
      </c>
      <c r="M134" s="81">
        <v>20.937999999999999</v>
      </c>
      <c r="N134" s="96">
        <v>20.937999999999999</v>
      </c>
      <c r="O134" s="64">
        <v>2530</v>
      </c>
      <c r="P134" s="65">
        <f>Table2245789101123[[#This Row],[PEMBULATAN]]*O134</f>
        <v>52973.14</v>
      </c>
    </row>
    <row r="135" spans="1:16" ht="24.75" customHeight="1" x14ac:dyDescent="0.2">
      <c r="A135" s="14"/>
      <c r="B135" s="75"/>
      <c r="C135" s="73" t="s">
        <v>261</v>
      </c>
      <c r="D135" s="78" t="s">
        <v>126</v>
      </c>
      <c r="E135" s="13">
        <v>44531</v>
      </c>
      <c r="F135" s="76" t="s">
        <v>127</v>
      </c>
      <c r="G135" s="13">
        <v>44534</v>
      </c>
      <c r="H135" s="10" t="s">
        <v>1042</v>
      </c>
      <c r="I135" s="16">
        <v>91</v>
      </c>
      <c r="J135" s="16">
        <v>53</v>
      </c>
      <c r="K135" s="16">
        <v>27</v>
      </c>
      <c r="L135" s="16">
        <v>9</v>
      </c>
      <c r="M135" s="81">
        <v>32.555250000000001</v>
      </c>
      <c r="N135" s="96">
        <v>32.555250000000001</v>
      </c>
      <c r="O135" s="64">
        <v>2530</v>
      </c>
      <c r="P135" s="65">
        <f>Table2245789101123[[#This Row],[PEMBULATAN]]*O135</f>
        <v>82364.782500000001</v>
      </c>
    </row>
    <row r="136" spans="1:16" ht="24.75" customHeight="1" x14ac:dyDescent="0.2">
      <c r="A136" s="14"/>
      <c r="B136" s="75"/>
      <c r="C136" s="73" t="s">
        <v>262</v>
      </c>
      <c r="D136" s="78" t="s">
        <v>126</v>
      </c>
      <c r="E136" s="13">
        <v>44531</v>
      </c>
      <c r="F136" s="76" t="s">
        <v>127</v>
      </c>
      <c r="G136" s="13">
        <v>44534</v>
      </c>
      <c r="H136" s="10" t="s">
        <v>1042</v>
      </c>
      <c r="I136" s="16">
        <v>68</v>
      </c>
      <c r="J136" s="16">
        <v>51</v>
      </c>
      <c r="K136" s="16">
        <v>24</v>
      </c>
      <c r="L136" s="16">
        <v>6</v>
      </c>
      <c r="M136" s="81">
        <v>20.808</v>
      </c>
      <c r="N136" s="96">
        <v>20.808</v>
      </c>
      <c r="O136" s="64">
        <v>2530</v>
      </c>
      <c r="P136" s="65">
        <f>Table2245789101123[[#This Row],[PEMBULATAN]]*O136</f>
        <v>52644.24</v>
      </c>
    </row>
    <row r="137" spans="1:16" ht="24.75" customHeight="1" x14ac:dyDescent="0.2">
      <c r="A137" s="14"/>
      <c r="B137" s="75"/>
      <c r="C137" s="73" t="s">
        <v>263</v>
      </c>
      <c r="D137" s="78" t="s">
        <v>126</v>
      </c>
      <c r="E137" s="13">
        <v>44531</v>
      </c>
      <c r="F137" s="76" t="s">
        <v>127</v>
      </c>
      <c r="G137" s="13">
        <v>44534</v>
      </c>
      <c r="H137" s="10" t="s">
        <v>1042</v>
      </c>
      <c r="I137" s="16">
        <v>96</v>
      </c>
      <c r="J137" s="16">
        <v>63</v>
      </c>
      <c r="K137" s="16">
        <v>20</v>
      </c>
      <c r="L137" s="16">
        <v>24</v>
      </c>
      <c r="M137" s="81">
        <v>30.24</v>
      </c>
      <c r="N137" s="96">
        <v>30.24</v>
      </c>
      <c r="O137" s="64">
        <v>2530</v>
      </c>
      <c r="P137" s="65">
        <f>Table2245789101123[[#This Row],[PEMBULATAN]]*O137</f>
        <v>76507.199999999997</v>
      </c>
    </row>
    <row r="138" spans="1:16" ht="24.75" customHeight="1" x14ac:dyDescent="0.2">
      <c r="A138" s="14"/>
      <c r="B138" s="75"/>
      <c r="C138" s="73" t="s">
        <v>264</v>
      </c>
      <c r="D138" s="78" t="s">
        <v>126</v>
      </c>
      <c r="E138" s="13">
        <v>44531</v>
      </c>
      <c r="F138" s="76" t="s">
        <v>127</v>
      </c>
      <c r="G138" s="13">
        <v>44534</v>
      </c>
      <c r="H138" s="10" t="s">
        <v>1042</v>
      </c>
      <c r="I138" s="16">
        <v>90</v>
      </c>
      <c r="J138" s="16">
        <v>43</v>
      </c>
      <c r="K138" s="16">
        <v>28</v>
      </c>
      <c r="L138" s="16">
        <v>14</v>
      </c>
      <c r="M138" s="81">
        <v>27.09</v>
      </c>
      <c r="N138" s="96">
        <v>27.09</v>
      </c>
      <c r="O138" s="64">
        <v>2530</v>
      </c>
      <c r="P138" s="65">
        <f>Table2245789101123[[#This Row],[PEMBULATAN]]*O138</f>
        <v>68537.7</v>
      </c>
    </row>
    <row r="139" spans="1:16" ht="24.75" customHeight="1" x14ac:dyDescent="0.2">
      <c r="A139" s="14"/>
      <c r="B139" s="75"/>
      <c r="C139" s="73" t="s">
        <v>265</v>
      </c>
      <c r="D139" s="78" t="s">
        <v>126</v>
      </c>
      <c r="E139" s="13">
        <v>44531</v>
      </c>
      <c r="F139" s="76" t="s">
        <v>127</v>
      </c>
      <c r="G139" s="13">
        <v>44534</v>
      </c>
      <c r="H139" s="10" t="s">
        <v>1042</v>
      </c>
      <c r="I139" s="16">
        <v>91</v>
      </c>
      <c r="J139" s="16">
        <v>52</v>
      </c>
      <c r="K139" s="16">
        <v>40</v>
      </c>
      <c r="L139" s="16">
        <v>22</v>
      </c>
      <c r="M139" s="81">
        <v>47.32</v>
      </c>
      <c r="N139" s="96">
        <v>48</v>
      </c>
      <c r="O139" s="64">
        <v>2530</v>
      </c>
      <c r="P139" s="65">
        <f>Table2245789101123[[#This Row],[PEMBULATAN]]*O139</f>
        <v>121440</v>
      </c>
    </row>
    <row r="140" spans="1:16" ht="24.75" customHeight="1" x14ac:dyDescent="0.2">
      <c r="A140" s="14"/>
      <c r="B140" s="75"/>
      <c r="C140" s="73" t="s">
        <v>266</v>
      </c>
      <c r="D140" s="78" t="s">
        <v>126</v>
      </c>
      <c r="E140" s="13">
        <v>44531</v>
      </c>
      <c r="F140" s="76" t="s">
        <v>127</v>
      </c>
      <c r="G140" s="13">
        <v>44534</v>
      </c>
      <c r="H140" s="10" t="s">
        <v>1042</v>
      </c>
      <c r="I140" s="16">
        <v>95</v>
      </c>
      <c r="J140" s="16">
        <v>54</v>
      </c>
      <c r="K140" s="16">
        <v>18</v>
      </c>
      <c r="L140" s="16">
        <v>15</v>
      </c>
      <c r="M140" s="81">
        <v>23.085000000000001</v>
      </c>
      <c r="N140" s="96">
        <v>23.085000000000001</v>
      </c>
      <c r="O140" s="64">
        <v>2530</v>
      </c>
      <c r="P140" s="65">
        <f>Table2245789101123[[#This Row],[PEMBULATAN]]*O140</f>
        <v>58405.05</v>
      </c>
    </row>
    <row r="141" spans="1:16" ht="24.75" customHeight="1" x14ac:dyDescent="0.2">
      <c r="A141" s="14"/>
      <c r="B141" s="75"/>
      <c r="C141" s="73" t="s">
        <v>267</v>
      </c>
      <c r="D141" s="78" t="s">
        <v>126</v>
      </c>
      <c r="E141" s="13">
        <v>44531</v>
      </c>
      <c r="F141" s="76" t="s">
        <v>127</v>
      </c>
      <c r="G141" s="13">
        <v>44534</v>
      </c>
      <c r="H141" s="10" t="s">
        <v>1042</v>
      </c>
      <c r="I141" s="16">
        <v>98</v>
      </c>
      <c r="J141" s="16">
        <v>58</v>
      </c>
      <c r="K141" s="16">
        <v>36</v>
      </c>
      <c r="L141" s="16">
        <v>26</v>
      </c>
      <c r="M141" s="81">
        <v>51.155999999999999</v>
      </c>
      <c r="N141" s="96">
        <v>51.155999999999999</v>
      </c>
      <c r="O141" s="64">
        <v>2530</v>
      </c>
      <c r="P141" s="65">
        <f>Table2245789101123[[#This Row],[PEMBULATAN]]*O141</f>
        <v>129424.68</v>
      </c>
    </row>
    <row r="142" spans="1:16" ht="24.75" customHeight="1" x14ac:dyDescent="0.2">
      <c r="A142" s="14"/>
      <c r="B142" s="75"/>
      <c r="C142" s="73" t="s">
        <v>268</v>
      </c>
      <c r="D142" s="78" t="s">
        <v>126</v>
      </c>
      <c r="E142" s="13">
        <v>44531</v>
      </c>
      <c r="F142" s="76" t="s">
        <v>127</v>
      </c>
      <c r="G142" s="13">
        <v>44534</v>
      </c>
      <c r="H142" s="10" t="s">
        <v>1042</v>
      </c>
      <c r="I142" s="16">
        <v>77</v>
      </c>
      <c r="J142" s="16">
        <v>50</v>
      </c>
      <c r="K142" s="16">
        <v>12</v>
      </c>
      <c r="L142" s="16">
        <v>10</v>
      </c>
      <c r="M142" s="81">
        <v>11.55</v>
      </c>
      <c r="N142" s="96">
        <v>11.55</v>
      </c>
      <c r="O142" s="64">
        <v>2530</v>
      </c>
      <c r="P142" s="65">
        <f>Table2245789101123[[#This Row],[PEMBULATAN]]*O142</f>
        <v>29221.5</v>
      </c>
    </row>
    <row r="143" spans="1:16" ht="24.75" customHeight="1" x14ac:dyDescent="0.2">
      <c r="A143" s="14"/>
      <c r="B143" s="75"/>
      <c r="C143" s="73" t="s">
        <v>269</v>
      </c>
      <c r="D143" s="78" t="s">
        <v>126</v>
      </c>
      <c r="E143" s="13">
        <v>44531</v>
      </c>
      <c r="F143" s="76" t="s">
        <v>127</v>
      </c>
      <c r="G143" s="13">
        <v>44534</v>
      </c>
      <c r="H143" s="10" t="s">
        <v>1042</v>
      </c>
      <c r="I143" s="16">
        <v>81</v>
      </c>
      <c r="J143" s="16">
        <v>62</v>
      </c>
      <c r="K143" s="16">
        <v>35</v>
      </c>
      <c r="L143" s="16">
        <v>15</v>
      </c>
      <c r="M143" s="81">
        <v>43.942500000000003</v>
      </c>
      <c r="N143" s="96">
        <v>43.942500000000003</v>
      </c>
      <c r="O143" s="64">
        <v>2530</v>
      </c>
      <c r="P143" s="65">
        <f>Table2245789101123[[#This Row],[PEMBULATAN]]*O143</f>
        <v>111174.52500000001</v>
      </c>
    </row>
    <row r="144" spans="1:16" ht="24.75" customHeight="1" x14ac:dyDescent="0.2">
      <c r="A144" s="14"/>
      <c r="B144" s="75"/>
      <c r="C144" s="73" t="s">
        <v>270</v>
      </c>
      <c r="D144" s="78" t="s">
        <v>126</v>
      </c>
      <c r="E144" s="13">
        <v>44531</v>
      </c>
      <c r="F144" s="76" t="s">
        <v>127</v>
      </c>
      <c r="G144" s="13">
        <v>44534</v>
      </c>
      <c r="H144" s="10" t="s">
        <v>1042</v>
      </c>
      <c r="I144" s="16">
        <v>38</v>
      </c>
      <c r="J144" s="16">
        <v>28</v>
      </c>
      <c r="K144" s="16">
        <v>21</v>
      </c>
      <c r="L144" s="16">
        <v>8</v>
      </c>
      <c r="M144" s="81">
        <v>5.5860000000000003</v>
      </c>
      <c r="N144" s="96">
        <v>8</v>
      </c>
      <c r="O144" s="64">
        <v>2530</v>
      </c>
      <c r="P144" s="65">
        <f>Table2245789101123[[#This Row],[PEMBULATAN]]*O144</f>
        <v>20240</v>
      </c>
    </row>
    <row r="145" spans="1:16" ht="24.75" customHeight="1" x14ac:dyDescent="0.2">
      <c r="A145" s="14"/>
      <c r="B145" s="75"/>
      <c r="C145" s="73" t="s">
        <v>271</v>
      </c>
      <c r="D145" s="78" t="s">
        <v>126</v>
      </c>
      <c r="E145" s="13">
        <v>44531</v>
      </c>
      <c r="F145" s="76" t="s">
        <v>127</v>
      </c>
      <c r="G145" s="13">
        <v>44534</v>
      </c>
      <c r="H145" s="10" t="s">
        <v>1042</v>
      </c>
      <c r="I145" s="16">
        <v>86</v>
      </c>
      <c r="J145" s="16">
        <v>49</v>
      </c>
      <c r="K145" s="16">
        <v>56</v>
      </c>
      <c r="L145" s="16">
        <v>14</v>
      </c>
      <c r="M145" s="81">
        <v>58.996000000000002</v>
      </c>
      <c r="N145" s="96">
        <v>58.996000000000002</v>
      </c>
      <c r="O145" s="64">
        <v>2530</v>
      </c>
      <c r="P145" s="65">
        <f>Table2245789101123[[#This Row],[PEMBULATAN]]*O145</f>
        <v>149259.88</v>
      </c>
    </row>
    <row r="146" spans="1:16" ht="24.75" customHeight="1" x14ac:dyDescent="0.2">
      <c r="A146" s="14"/>
      <c r="B146" s="75"/>
      <c r="C146" s="73" t="s">
        <v>272</v>
      </c>
      <c r="D146" s="78" t="s">
        <v>126</v>
      </c>
      <c r="E146" s="13">
        <v>44531</v>
      </c>
      <c r="F146" s="76" t="s">
        <v>127</v>
      </c>
      <c r="G146" s="13">
        <v>44534</v>
      </c>
      <c r="H146" s="10" t="s">
        <v>1042</v>
      </c>
      <c r="I146" s="16">
        <v>82</v>
      </c>
      <c r="J146" s="16">
        <v>55</v>
      </c>
      <c r="K146" s="16">
        <v>12</v>
      </c>
      <c r="L146" s="16">
        <v>6</v>
      </c>
      <c r="M146" s="81">
        <v>13.53</v>
      </c>
      <c r="N146" s="96">
        <v>13.53</v>
      </c>
      <c r="O146" s="64">
        <v>2530</v>
      </c>
      <c r="P146" s="65">
        <f>Table2245789101123[[#This Row],[PEMBULATAN]]*O146</f>
        <v>34230.9</v>
      </c>
    </row>
    <row r="147" spans="1:16" ht="24.75" customHeight="1" x14ac:dyDescent="0.2">
      <c r="A147" s="14"/>
      <c r="B147" s="75"/>
      <c r="C147" s="73" t="s">
        <v>273</v>
      </c>
      <c r="D147" s="78" t="s">
        <v>126</v>
      </c>
      <c r="E147" s="13">
        <v>44531</v>
      </c>
      <c r="F147" s="76" t="s">
        <v>127</v>
      </c>
      <c r="G147" s="13">
        <v>44534</v>
      </c>
      <c r="H147" s="10" t="s">
        <v>1042</v>
      </c>
      <c r="I147" s="16">
        <v>67</v>
      </c>
      <c r="J147" s="16">
        <v>58</v>
      </c>
      <c r="K147" s="16">
        <v>45</v>
      </c>
      <c r="L147" s="16">
        <v>49</v>
      </c>
      <c r="M147" s="81">
        <v>43.717500000000001</v>
      </c>
      <c r="N147" s="96">
        <v>49</v>
      </c>
      <c r="O147" s="64">
        <v>2530</v>
      </c>
      <c r="P147" s="65">
        <f>Table2245789101123[[#This Row],[PEMBULATAN]]*O147</f>
        <v>123970</v>
      </c>
    </row>
    <row r="148" spans="1:16" ht="24.75" customHeight="1" x14ac:dyDescent="0.2">
      <c r="A148" s="14"/>
      <c r="B148" s="75"/>
      <c r="C148" s="73" t="s">
        <v>274</v>
      </c>
      <c r="D148" s="78" t="s">
        <v>126</v>
      </c>
      <c r="E148" s="13">
        <v>44531</v>
      </c>
      <c r="F148" s="76" t="s">
        <v>127</v>
      </c>
      <c r="G148" s="13">
        <v>44534</v>
      </c>
      <c r="H148" s="10" t="s">
        <v>1042</v>
      </c>
      <c r="I148" s="16">
        <v>35</v>
      </c>
      <c r="J148" s="16">
        <v>26</v>
      </c>
      <c r="K148" s="16">
        <v>12</v>
      </c>
      <c r="L148" s="16">
        <v>2</v>
      </c>
      <c r="M148" s="81">
        <v>2.73</v>
      </c>
      <c r="N148" s="96">
        <v>2.73</v>
      </c>
      <c r="O148" s="64">
        <v>2530</v>
      </c>
      <c r="P148" s="65">
        <f>Table2245789101123[[#This Row],[PEMBULATAN]]*O148</f>
        <v>6906.9</v>
      </c>
    </row>
    <row r="149" spans="1:16" ht="24.75" customHeight="1" x14ac:dyDescent="0.2">
      <c r="A149" s="14"/>
      <c r="B149" s="75"/>
      <c r="C149" s="73" t="s">
        <v>275</v>
      </c>
      <c r="D149" s="78" t="s">
        <v>126</v>
      </c>
      <c r="E149" s="13">
        <v>44531</v>
      </c>
      <c r="F149" s="76" t="s">
        <v>127</v>
      </c>
      <c r="G149" s="13">
        <v>44534</v>
      </c>
      <c r="H149" s="10" t="s">
        <v>1042</v>
      </c>
      <c r="I149" s="16">
        <v>94</v>
      </c>
      <c r="J149" s="16">
        <v>60</v>
      </c>
      <c r="K149" s="16">
        <v>38</v>
      </c>
      <c r="L149" s="16">
        <v>15</v>
      </c>
      <c r="M149" s="81">
        <v>53.58</v>
      </c>
      <c r="N149" s="96">
        <v>53.58</v>
      </c>
      <c r="O149" s="64">
        <v>2530</v>
      </c>
      <c r="P149" s="65">
        <f>Table2245789101123[[#This Row],[PEMBULATAN]]*O149</f>
        <v>135557.4</v>
      </c>
    </row>
    <row r="150" spans="1:16" ht="24.75" customHeight="1" x14ac:dyDescent="0.2">
      <c r="A150" s="14"/>
      <c r="B150" s="75"/>
      <c r="C150" s="73" t="s">
        <v>276</v>
      </c>
      <c r="D150" s="78" t="s">
        <v>126</v>
      </c>
      <c r="E150" s="13">
        <v>44531</v>
      </c>
      <c r="F150" s="76" t="s">
        <v>127</v>
      </c>
      <c r="G150" s="13">
        <v>44534</v>
      </c>
      <c r="H150" s="10" t="s">
        <v>1042</v>
      </c>
      <c r="I150" s="16">
        <v>64</v>
      </c>
      <c r="J150" s="16">
        <v>58</v>
      </c>
      <c r="K150" s="16">
        <v>23</v>
      </c>
      <c r="L150" s="16">
        <v>7</v>
      </c>
      <c r="M150" s="81">
        <v>21.344000000000001</v>
      </c>
      <c r="N150" s="96">
        <v>22</v>
      </c>
      <c r="O150" s="64">
        <v>2530</v>
      </c>
      <c r="P150" s="65">
        <f>Table2245789101123[[#This Row],[PEMBULATAN]]*O150</f>
        <v>55660</v>
      </c>
    </row>
    <row r="151" spans="1:16" ht="24.75" customHeight="1" x14ac:dyDescent="0.2">
      <c r="A151" s="14"/>
      <c r="B151" s="75"/>
      <c r="C151" s="73" t="s">
        <v>277</v>
      </c>
      <c r="D151" s="78" t="s">
        <v>126</v>
      </c>
      <c r="E151" s="13">
        <v>44531</v>
      </c>
      <c r="F151" s="76" t="s">
        <v>127</v>
      </c>
      <c r="G151" s="13">
        <v>44534</v>
      </c>
      <c r="H151" s="10" t="s">
        <v>1042</v>
      </c>
      <c r="I151" s="16">
        <v>44</v>
      </c>
      <c r="J151" s="16">
        <v>38</v>
      </c>
      <c r="K151" s="16">
        <v>12</v>
      </c>
      <c r="L151" s="16">
        <v>2</v>
      </c>
      <c r="M151" s="81">
        <v>5.016</v>
      </c>
      <c r="N151" s="96">
        <v>5.016</v>
      </c>
      <c r="O151" s="64">
        <v>2530</v>
      </c>
      <c r="P151" s="65">
        <f>Table2245789101123[[#This Row],[PEMBULATAN]]*O151</f>
        <v>12690.48</v>
      </c>
    </row>
    <row r="152" spans="1:16" ht="24.75" customHeight="1" x14ac:dyDescent="0.2">
      <c r="A152" s="14"/>
      <c r="B152" s="75"/>
      <c r="C152" s="73" t="s">
        <v>278</v>
      </c>
      <c r="D152" s="78" t="s">
        <v>126</v>
      </c>
      <c r="E152" s="13">
        <v>44531</v>
      </c>
      <c r="F152" s="76" t="s">
        <v>127</v>
      </c>
      <c r="G152" s="13">
        <v>44534</v>
      </c>
      <c r="H152" s="10" t="s">
        <v>1042</v>
      </c>
      <c r="I152" s="16">
        <v>86</v>
      </c>
      <c r="J152" s="16">
        <v>51</v>
      </c>
      <c r="K152" s="16">
        <v>32</v>
      </c>
      <c r="L152" s="16">
        <v>21</v>
      </c>
      <c r="M152" s="81">
        <v>35.088000000000001</v>
      </c>
      <c r="N152" s="96">
        <v>35.088000000000001</v>
      </c>
      <c r="O152" s="64">
        <v>2530</v>
      </c>
      <c r="P152" s="65">
        <f>Table2245789101123[[#This Row],[PEMBULATAN]]*O152</f>
        <v>88772.64</v>
      </c>
    </row>
    <row r="153" spans="1:16" ht="24.75" customHeight="1" x14ac:dyDescent="0.2">
      <c r="A153" s="14"/>
      <c r="B153" s="75"/>
      <c r="C153" s="73" t="s">
        <v>279</v>
      </c>
      <c r="D153" s="78" t="s">
        <v>126</v>
      </c>
      <c r="E153" s="13">
        <v>44531</v>
      </c>
      <c r="F153" s="76" t="s">
        <v>127</v>
      </c>
      <c r="G153" s="13">
        <v>44534</v>
      </c>
      <c r="H153" s="10" t="s">
        <v>1042</v>
      </c>
      <c r="I153" s="16">
        <v>88</v>
      </c>
      <c r="J153" s="16">
        <v>62</v>
      </c>
      <c r="K153" s="16">
        <v>33</v>
      </c>
      <c r="L153" s="16">
        <v>21</v>
      </c>
      <c r="M153" s="81">
        <v>45.012</v>
      </c>
      <c r="N153" s="96">
        <v>45.012</v>
      </c>
      <c r="O153" s="64">
        <v>2530</v>
      </c>
      <c r="P153" s="65">
        <f>Table2245789101123[[#This Row],[PEMBULATAN]]*O153</f>
        <v>113880.36</v>
      </c>
    </row>
    <row r="154" spans="1:16" ht="24.75" customHeight="1" x14ac:dyDescent="0.2">
      <c r="A154" s="14"/>
      <c r="B154" s="75"/>
      <c r="C154" s="73" t="s">
        <v>280</v>
      </c>
      <c r="D154" s="78" t="s">
        <v>126</v>
      </c>
      <c r="E154" s="13">
        <v>44531</v>
      </c>
      <c r="F154" s="76" t="s">
        <v>127</v>
      </c>
      <c r="G154" s="13">
        <v>44534</v>
      </c>
      <c r="H154" s="10" t="s">
        <v>1042</v>
      </c>
      <c r="I154" s="16">
        <v>64</v>
      </c>
      <c r="J154" s="16">
        <v>52</v>
      </c>
      <c r="K154" s="16">
        <v>20</v>
      </c>
      <c r="L154" s="16">
        <v>12</v>
      </c>
      <c r="M154" s="81">
        <v>16.64</v>
      </c>
      <c r="N154" s="96">
        <v>16.64</v>
      </c>
      <c r="O154" s="64">
        <v>2530</v>
      </c>
      <c r="P154" s="65">
        <f>Table2245789101123[[#This Row],[PEMBULATAN]]*O154</f>
        <v>42099.200000000004</v>
      </c>
    </row>
    <row r="155" spans="1:16" ht="24.75" customHeight="1" x14ac:dyDescent="0.2">
      <c r="A155" s="14"/>
      <c r="B155" s="75"/>
      <c r="C155" s="73" t="s">
        <v>281</v>
      </c>
      <c r="D155" s="78" t="s">
        <v>126</v>
      </c>
      <c r="E155" s="13">
        <v>44531</v>
      </c>
      <c r="F155" s="76" t="s">
        <v>127</v>
      </c>
      <c r="G155" s="13">
        <v>44534</v>
      </c>
      <c r="H155" s="10" t="s">
        <v>1042</v>
      </c>
      <c r="I155" s="16">
        <v>93</v>
      </c>
      <c r="J155" s="16">
        <v>32</v>
      </c>
      <c r="K155" s="16">
        <v>42</v>
      </c>
      <c r="L155" s="16">
        <v>18</v>
      </c>
      <c r="M155" s="81">
        <v>31.248000000000001</v>
      </c>
      <c r="N155" s="96">
        <v>31.248000000000001</v>
      </c>
      <c r="O155" s="64">
        <v>2530</v>
      </c>
      <c r="P155" s="65">
        <f>Table2245789101123[[#This Row],[PEMBULATAN]]*O155</f>
        <v>79057.440000000002</v>
      </c>
    </row>
    <row r="156" spans="1:16" ht="24.75" customHeight="1" x14ac:dyDescent="0.2">
      <c r="A156" s="14"/>
      <c r="B156" s="75"/>
      <c r="C156" s="73" t="s">
        <v>282</v>
      </c>
      <c r="D156" s="78" t="s">
        <v>126</v>
      </c>
      <c r="E156" s="13">
        <v>44531</v>
      </c>
      <c r="F156" s="76" t="s">
        <v>127</v>
      </c>
      <c r="G156" s="13">
        <v>44534</v>
      </c>
      <c r="H156" s="10" t="s">
        <v>1042</v>
      </c>
      <c r="I156" s="16">
        <v>35</v>
      </c>
      <c r="J156" s="16">
        <v>32</v>
      </c>
      <c r="K156" s="16">
        <v>31</v>
      </c>
      <c r="L156" s="16">
        <v>5</v>
      </c>
      <c r="M156" s="81">
        <v>8.68</v>
      </c>
      <c r="N156" s="96">
        <v>8.68</v>
      </c>
      <c r="O156" s="64">
        <v>2530</v>
      </c>
      <c r="P156" s="65">
        <f>Table2245789101123[[#This Row],[PEMBULATAN]]*O156</f>
        <v>21960.399999999998</v>
      </c>
    </row>
    <row r="157" spans="1:16" ht="24.75" customHeight="1" x14ac:dyDescent="0.2">
      <c r="A157" s="14"/>
      <c r="B157" s="75"/>
      <c r="C157" s="73" t="s">
        <v>283</v>
      </c>
      <c r="D157" s="78" t="s">
        <v>126</v>
      </c>
      <c r="E157" s="13">
        <v>44531</v>
      </c>
      <c r="F157" s="76" t="s">
        <v>127</v>
      </c>
      <c r="G157" s="13">
        <v>44534</v>
      </c>
      <c r="H157" s="10" t="s">
        <v>1042</v>
      </c>
      <c r="I157" s="16">
        <v>84</v>
      </c>
      <c r="J157" s="16">
        <v>56</v>
      </c>
      <c r="K157" s="16">
        <v>22</v>
      </c>
      <c r="L157" s="16">
        <v>14</v>
      </c>
      <c r="M157" s="81">
        <v>25.872</v>
      </c>
      <c r="N157" s="96">
        <v>25.872</v>
      </c>
      <c r="O157" s="64">
        <v>2530</v>
      </c>
      <c r="P157" s="65">
        <f>Table2245789101123[[#This Row],[PEMBULATAN]]*O157</f>
        <v>65456.159999999996</v>
      </c>
    </row>
    <row r="158" spans="1:16" ht="24.75" customHeight="1" x14ac:dyDescent="0.2">
      <c r="A158" s="14"/>
      <c r="B158" s="75"/>
      <c r="C158" s="73" t="s">
        <v>284</v>
      </c>
      <c r="D158" s="78" t="s">
        <v>126</v>
      </c>
      <c r="E158" s="13">
        <v>44531</v>
      </c>
      <c r="F158" s="76" t="s">
        <v>127</v>
      </c>
      <c r="G158" s="13">
        <v>44534</v>
      </c>
      <c r="H158" s="10" t="s">
        <v>1042</v>
      </c>
      <c r="I158" s="16">
        <v>93</v>
      </c>
      <c r="J158" s="16">
        <v>52</v>
      </c>
      <c r="K158" s="16">
        <v>36</v>
      </c>
      <c r="L158" s="16">
        <v>18</v>
      </c>
      <c r="M158" s="81">
        <v>43.524000000000001</v>
      </c>
      <c r="N158" s="96">
        <v>43.524000000000001</v>
      </c>
      <c r="O158" s="64">
        <v>2530</v>
      </c>
      <c r="P158" s="65">
        <f>Table2245789101123[[#This Row],[PEMBULATAN]]*O158</f>
        <v>110115.72</v>
      </c>
    </row>
    <row r="159" spans="1:16" ht="24.75" customHeight="1" x14ac:dyDescent="0.2">
      <c r="A159" s="14"/>
      <c r="B159" s="75"/>
      <c r="C159" s="73" t="s">
        <v>285</v>
      </c>
      <c r="D159" s="78" t="s">
        <v>126</v>
      </c>
      <c r="E159" s="13">
        <v>44531</v>
      </c>
      <c r="F159" s="76" t="s">
        <v>127</v>
      </c>
      <c r="G159" s="13">
        <v>44534</v>
      </c>
      <c r="H159" s="10" t="s">
        <v>1042</v>
      </c>
      <c r="I159" s="16">
        <v>88</v>
      </c>
      <c r="J159" s="16">
        <v>52</v>
      </c>
      <c r="K159" s="16">
        <v>21</v>
      </c>
      <c r="L159" s="16">
        <v>24</v>
      </c>
      <c r="M159" s="81">
        <v>24.024000000000001</v>
      </c>
      <c r="N159" s="96">
        <v>24.024000000000001</v>
      </c>
      <c r="O159" s="64">
        <v>2530</v>
      </c>
      <c r="P159" s="65">
        <f>Table2245789101123[[#This Row],[PEMBULATAN]]*O159</f>
        <v>60780.72</v>
      </c>
    </row>
    <row r="160" spans="1:16" ht="24.75" customHeight="1" x14ac:dyDescent="0.2">
      <c r="A160" s="14"/>
      <c r="B160" s="75"/>
      <c r="C160" s="73" t="s">
        <v>286</v>
      </c>
      <c r="D160" s="78" t="s">
        <v>126</v>
      </c>
      <c r="E160" s="13">
        <v>44531</v>
      </c>
      <c r="F160" s="76" t="s">
        <v>127</v>
      </c>
      <c r="G160" s="13">
        <v>44534</v>
      </c>
      <c r="H160" s="10" t="s">
        <v>1042</v>
      </c>
      <c r="I160" s="16">
        <v>62</v>
      </c>
      <c r="J160" s="16">
        <v>44</v>
      </c>
      <c r="K160" s="16">
        <v>20</v>
      </c>
      <c r="L160" s="16">
        <v>2</v>
      </c>
      <c r="M160" s="81">
        <v>13.64</v>
      </c>
      <c r="N160" s="96">
        <v>13.64</v>
      </c>
      <c r="O160" s="64">
        <v>2530</v>
      </c>
      <c r="P160" s="65">
        <f>Table2245789101123[[#This Row],[PEMBULATAN]]*O160</f>
        <v>34509.200000000004</v>
      </c>
    </row>
    <row r="161" spans="1:16" ht="24.75" customHeight="1" x14ac:dyDescent="0.2">
      <c r="A161" s="14"/>
      <c r="B161" s="75"/>
      <c r="C161" s="73" t="s">
        <v>287</v>
      </c>
      <c r="D161" s="78" t="s">
        <v>126</v>
      </c>
      <c r="E161" s="13">
        <v>44531</v>
      </c>
      <c r="F161" s="76" t="s">
        <v>127</v>
      </c>
      <c r="G161" s="13">
        <v>44534</v>
      </c>
      <c r="H161" s="10" t="s">
        <v>1042</v>
      </c>
      <c r="I161" s="16">
        <v>50</v>
      </c>
      <c r="J161" s="16">
        <v>41</v>
      </c>
      <c r="K161" s="16">
        <v>38</v>
      </c>
      <c r="L161" s="16">
        <v>7</v>
      </c>
      <c r="M161" s="81">
        <v>19.475000000000001</v>
      </c>
      <c r="N161" s="96">
        <v>20</v>
      </c>
      <c r="O161" s="64">
        <v>2530</v>
      </c>
      <c r="P161" s="65">
        <f>Table2245789101123[[#This Row],[PEMBULATAN]]*O161</f>
        <v>50600</v>
      </c>
    </row>
    <row r="162" spans="1:16" ht="24.75" customHeight="1" x14ac:dyDescent="0.2">
      <c r="A162" s="14"/>
      <c r="B162" s="75"/>
      <c r="C162" s="73" t="s">
        <v>288</v>
      </c>
      <c r="D162" s="78" t="s">
        <v>126</v>
      </c>
      <c r="E162" s="13">
        <v>44531</v>
      </c>
      <c r="F162" s="76" t="s">
        <v>127</v>
      </c>
      <c r="G162" s="13">
        <v>44534</v>
      </c>
      <c r="H162" s="10" t="s">
        <v>1042</v>
      </c>
      <c r="I162" s="16">
        <v>85</v>
      </c>
      <c r="J162" s="16">
        <v>24</v>
      </c>
      <c r="K162" s="16">
        <v>35</v>
      </c>
      <c r="L162" s="16">
        <v>27</v>
      </c>
      <c r="M162" s="81">
        <v>17.850000000000001</v>
      </c>
      <c r="N162" s="96">
        <v>27</v>
      </c>
      <c r="O162" s="64">
        <v>2530</v>
      </c>
      <c r="P162" s="65">
        <f>Table2245789101123[[#This Row],[PEMBULATAN]]*O162</f>
        <v>68310</v>
      </c>
    </row>
    <row r="163" spans="1:16" ht="24.75" customHeight="1" x14ac:dyDescent="0.2">
      <c r="A163" s="14"/>
      <c r="B163" s="75"/>
      <c r="C163" s="73" t="s">
        <v>289</v>
      </c>
      <c r="D163" s="78" t="s">
        <v>126</v>
      </c>
      <c r="E163" s="13">
        <v>44531</v>
      </c>
      <c r="F163" s="76" t="s">
        <v>127</v>
      </c>
      <c r="G163" s="13">
        <v>44534</v>
      </c>
      <c r="H163" s="10" t="s">
        <v>1042</v>
      </c>
      <c r="I163" s="16">
        <v>41</v>
      </c>
      <c r="J163" s="16">
        <v>30</v>
      </c>
      <c r="K163" s="16">
        <v>20</v>
      </c>
      <c r="L163" s="16">
        <v>2</v>
      </c>
      <c r="M163" s="81">
        <v>6.15</v>
      </c>
      <c r="N163" s="96">
        <v>6.15</v>
      </c>
      <c r="O163" s="64">
        <v>2530</v>
      </c>
      <c r="P163" s="65">
        <f>Table2245789101123[[#This Row],[PEMBULATAN]]*O163</f>
        <v>15559.5</v>
      </c>
    </row>
    <row r="164" spans="1:16" ht="24.75" customHeight="1" x14ac:dyDescent="0.2">
      <c r="A164" s="14"/>
      <c r="B164" s="75"/>
      <c r="C164" s="73" t="s">
        <v>290</v>
      </c>
      <c r="D164" s="78" t="s">
        <v>126</v>
      </c>
      <c r="E164" s="13">
        <v>44531</v>
      </c>
      <c r="F164" s="76" t="s">
        <v>127</v>
      </c>
      <c r="G164" s="13">
        <v>44534</v>
      </c>
      <c r="H164" s="10" t="s">
        <v>1042</v>
      </c>
      <c r="I164" s="16">
        <v>40</v>
      </c>
      <c r="J164" s="16">
        <v>30</v>
      </c>
      <c r="K164" s="16">
        <v>25</v>
      </c>
      <c r="L164" s="16">
        <v>10</v>
      </c>
      <c r="M164" s="81">
        <v>7.5</v>
      </c>
      <c r="N164" s="96">
        <v>11</v>
      </c>
      <c r="O164" s="64">
        <v>2530</v>
      </c>
      <c r="P164" s="65">
        <f>Table2245789101123[[#This Row],[PEMBULATAN]]*O164</f>
        <v>27830</v>
      </c>
    </row>
    <row r="165" spans="1:16" ht="24.75" customHeight="1" x14ac:dyDescent="0.2">
      <c r="A165" s="14"/>
      <c r="B165" s="75"/>
      <c r="C165" s="73" t="s">
        <v>291</v>
      </c>
      <c r="D165" s="78" t="s">
        <v>126</v>
      </c>
      <c r="E165" s="13">
        <v>44531</v>
      </c>
      <c r="F165" s="76" t="s">
        <v>127</v>
      </c>
      <c r="G165" s="13">
        <v>44534</v>
      </c>
      <c r="H165" s="10" t="s">
        <v>1042</v>
      </c>
      <c r="I165" s="16">
        <v>90</v>
      </c>
      <c r="J165" s="16">
        <v>51</v>
      </c>
      <c r="K165" s="16">
        <v>25</v>
      </c>
      <c r="L165" s="16">
        <v>10</v>
      </c>
      <c r="M165" s="81">
        <v>28.6875</v>
      </c>
      <c r="N165" s="96">
        <v>28.6875</v>
      </c>
      <c r="O165" s="64">
        <v>2530</v>
      </c>
      <c r="P165" s="65">
        <f>Table2245789101123[[#This Row],[PEMBULATAN]]*O165</f>
        <v>72579.375</v>
      </c>
    </row>
    <row r="166" spans="1:16" ht="24.75" customHeight="1" x14ac:dyDescent="0.2">
      <c r="A166" s="14"/>
      <c r="B166" s="75"/>
      <c r="C166" s="73" t="s">
        <v>292</v>
      </c>
      <c r="D166" s="78" t="s">
        <v>126</v>
      </c>
      <c r="E166" s="13">
        <v>44531</v>
      </c>
      <c r="F166" s="76" t="s">
        <v>127</v>
      </c>
      <c r="G166" s="13">
        <v>44534</v>
      </c>
      <c r="H166" s="10" t="s">
        <v>1042</v>
      </c>
      <c r="I166" s="16">
        <v>81</v>
      </c>
      <c r="J166" s="16">
        <v>51</v>
      </c>
      <c r="K166" s="16">
        <v>35</v>
      </c>
      <c r="L166" s="16">
        <v>11</v>
      </c>
      <c r="M166" s="81">
        <v>36.146250000000002</v>
      </c>
      <c r="N166" s="96">
        <v>36.146250000000002</v>
      </c>
      <c r="O166" s="64">
        <v>2530</v>
      </c>
      <c r="P166" s="65">
        <f>Table2245789101123[[#This Row],[PEMBULATAN]]*O166</f>
        <v>91450.012500000012</v>
      </c>
    </row>
    <row r="167" spans="1:16" ht="24.75" customHeight="1" x14ac:dyDescent="0.2">
      <c r="A167" s="14"/>
      <c r="B167" s="75"/>
      <c r="C167" s="73" t="s">
        <v>293</v>
      </c>
      <c r="D167" s="78" t="s">
        <v>126</v>
      </c>
      <c r="E167" s="13">
        <v>44531</v>
      </c>
      <c r="F167" s="76" t="s">
        <v>127</v>
      </c>
      <c r="G167" s="13">
        <v>44534</v>
      </c>
      <c r="H167" s="10" t="s">
        <v>1042</v>
      </c>
      <c r="I167" s="16">
        <v>91</v>
      </c>
      <c r="J167" s="16">
        <v>45</v>
      </c>
      <c r="K167" s="16">
        <v>40</v>
      </c>
      <c r="L167" s="16">
        <v>30</v>
      </c>
      <c r="M167" s="81">
        <v>40.950000000000003</v>
      </c>
      <c r="N167" s="96">
        <v>40.950000000000003</v>
      </c>
      <c r="O167" s="64">
        <v>2530</v>
      </c>
      <c r="P167" s="65">
        <f>Table2245789101123[[#This Row],[PEMBULATAN]]*O167</f>
        <v>103603.5</v>
      </c>
    </row>
    <row r="168" spans="1:16" ht="24.75" customHeight="1" x14ac:dyDescent="0.2">
      <c r="A168" s="14"/>
      <c r="B168" s="75"/>
      <c r="C168" s="73" t="s">
        <v>294</v>
      </c>
      <c r="D168" s="78" t="s">
        <v>126</v>
      </c>
      <c r="E168" s="13">
        <v>44531</v>
      </c>
      <c r="F168" s="76" t="s">
        <v>127</v>
      </c>
      <c r="G168" s="13">
        <v>44534</v>
      </c>
      <c r="H168" s="10" t="s">
        <v>1042</v>
      </c>
      <c r="I168" s="16">
        <v>113</v>
      </c>
      <c r="J168" s="16">
        <v>16</v>
      </c>
      <c r="K168" s="16">
        <v>16</v>
      </c>
      <c r="L168" s="16">
        <v>3</v>
      </c>
      <c r="M168" s="81">
        <v>7.2320000000000002</v>
      </c>
      <c r="N168" s="96">
        <v>7.2320000000000002</v>
      </c>
      <c r="O168" s="64">
        <v>2530</v>
      </c>
      <c r="P168" s="65">
        <f>Table2245789101123[[#This Row],[PEMBULATAN]]*O168</f>
        <v>18296.96</v>
      </c>
    </row>
    <row r="169" spans="1:16" ht="24.75" customHeight="1" x14ac:dyDescent="0.2">
      <c r="A169" s="14"/>
      <c r="B169" s="75"/>
      <c r="C169" s="73" t="s">
        <v>295</v>
      </c>
      <c r="D169" s="78" t="s">
        <v>126</v>
      </c>
      <c r="E169" s="13">
        <v>44531</v>
      </c>
      <c r="F169" s="76" t="s">
        <v>127</v>
      </c>
      <c r="G169" s="13">
        <v>44534</v>
      </c>
      <c r="H169" s="10" t="s">
        <v>1042</v>
      </c>
      <c r="I169" s="16">
        <v>103</v>
      </c>
      <c r="J169" s="16">
        <v>64</v>
      </c>
      <c r="K169" s="16">
        <v>45</v>
      </c>
      <c r="L169" s="16">
        <v>33</v>
      </c>
      <c r="M169" s="81">
        <v>74.16</v>
      </c>
      <c r="N169" s="96">
        <v>74.16</v>
      </c>
      <c r="O169" s="64">
        <v>2530</v>
      </c>
      <c r="P169" s="65">
        <f>Table2245789101123[[#This Row],[PEMBULATAN]]*O169</f>
        <v>187624.8</v>
      </c>
    </row>
    <row r="170" spans="1:16" ht="24.75" customHeight="1" x14ac:dyDescent="0.2">
      <c r="A170" s="14"/>
      <c r="B170" s="75"/>
      <c r="C170" s="73" t="s">
        <v>296</v>
      </c>
      <c r="D170" s="78" t="s">
        <v>126</v>
      </c>
      <c r="E170" s="13">
        <v>44531</v>
      </c>
      <c r="F170" s="76" t="s">
        <v>127</v>
      </c>
      <c r="G170" s="13">
        <v>44534</v>
      </c>
      <c r="H170" s="10" t="s">
        <v>1042</v>
      </c>
      <c r="I170" s="16">
        <v>90</v>
      </c>
      <c r="J170" s="16">
        <v>50</v>
      </c>
      <c r="K170" s="16">
        <v>41</v>
      </c>
      <c r="L170" s="16">
        <v>29</v>
      </c>
      <c r="M170" s="81">
        <v>46.125</v>
      </c>
      <c r="N170" s="96">
        <v>46.125</v>
      </c>
      <c r="O170" s="64">
        <v>2530</v>
      </c>
      <c r="P170" s="65">
        <f>Table2245789101123[[#This Row],[PEMBULATAN]]*O170</f>
        <v>116696.25</v>
      </c>
    </row>
    <row r="171" spans="1:16" ht="24.75" customHeight="1" x14ac:dyDescent="0.2">
      <c r="A171" s="14"/>
      <c r="B171" s="75"/>
      <c r="C171" s="73" t="s">
        <v>297</v>
      </c>
      <c r="D171" s="78" t="s">
        <v>126</v>
      </c>
      <c r="E171" s="13">
        <v>44531</v>
      </c>
      <c r="F171" s="76" t="s">
        <v>127</v>
      </c>
      <c r="G171" s="13">
        <v>44534</v>
      </c>
      <c r="H171" s="10" t="s">
        <v>1042</v>
      </c>
      <c r="I171" s="16">
        <v>62</v>
      </c>
      <c r="J171" s="16">
        <v>51</v>
      </c>
      <c r="K171" s="16">
        <v>10</v>
      </c>
      <c r="L171" s="16">
        <v>2</v>
      </c>
      <c r="M171" s="81">
        <v>7.9050000000000002</v>
      </c>
      <c r="N171" s="96">
        <v>7.9050000000000002</v>
      </c>
      <c r="O171" s="64">
        <v>2530</v>
      </c>
      <c r="P171" s="65">
        <f>Table2245789101123[[#This Row],[PEMBULATAN]]*O171</f>
        <v>19999.650000000001</v>
      </c>
    </row>
    <row r="172" spans="1:16" ht="24.75" customHeight="1" x14ac:dyDescent="0.2">
      <c r="A172" s="14"/>
      <c r="B172" s="75"/>
      <c r="C172" s="73" t="s">
        <v>298</v>
      </c>
      <c r="D172" s="78" t="s">
        <v>126</v>
      </c>
      <c r="E172" s="13">
        <v>44531</v>
      </c>
      <c r="F172" s="76" t="s">
        <v>127</v>
      </c>
      <c r="G172" s="13">
        <v>44534</v>
      </c>
      <c r="H172" s="10" t="s">
        <v>1042</v>
      </c>
      <c r="I172" s="16">
        <v>60</v>
      </c>
      <c r="J172" s="16">
        <v>52</v>
      </c>
      <c r="K172" s="16">
        <v>30</v>
      </c>
      <c r="L172" s="16">
        <v>19</v>
      </c>
      <c r="M172" s="81">
        <v>23.4</v>
      </c>
      <c r="N172" s="96">
        <v>24</v>
      </c>
      <c r="O172" s="64">
        <v>2530</v>
      </c>
      <c r="P172" s="65">
        <f>Table2245789101123[[#This Row],[PEMBULATAN]]*O172</f>
        <v>60720</v>
      </c>
    </row>
    <row r="173" spans="1:16" ht="24.75" customHeight="1" x14ac:dyDescent="0.2">
      <c r="A173" s="14"/>
      <c r="B173" s="75"/>
      <c r="C173" s="73" t="s">
        <v>299</v>
      </c>
      <c r="D173" s="78" t="s">
        <v>126</v>
      </c>
      <c r="E173" s="13">
        <v>44531</v>
      </c>
      <c r="F173" s="76" t="s">
        <v>127</v>
      </c>
      <c r="G173" s="13">
        <v>44534</v>
      </c>
      <c r="H173" s="10" t="s">
        <v>1042</v>
      </c>
      <c r="I173" s="16">
        <v>85</v>
      </c>
      <c r="J173" s="16">
        <v>32</v>
      </c>
      <c r="K173" s="16">
        <v>15</v>
      </c>
      <c r="L173" s="16">
        <v>5</v>
      </c>
      <c r="M173" s="81">
        <v>10.199999999999999</v>
      </c>
      <c r="N173" s="96">
        <v>10.199999999999999</v>
      </c>
      <c r="O173" s="64">
        <v>2530</v>
      </c>
      <c r="P173" s="65">
        <f>Table2245789101123[[#This Row],[PEMBULATAN]]*O173</f>
        <v>25806</v>
      </c>
    </row>
    <row r="174" spans="1:16" ht="24.75" customHeight="1" x14ac:dyDescent="0.2">
      <c r="A174" s="14"/>
      <c r="B174" s="75"/>
      <c r="C174" s="73" t="s">
        <v>300</v>
      </c>
      <c r="D174" s="78" t="s">
        <v>126</v>
      </c>
      <c r="E174" s="13">
        <v>44531</v>
      </c>
      <c r="F174" s="76" t="s">
        <v>127</v>
      </c>
      <c r="G174" s="13">
        <v>44534</v>
      </c>
      <c r="H174" s="10" t="s">
        <v>1042</v>
      </c>
      <c r="I174" s="16">
        <v>90</v>
      </c>
      <c r="J174" s="16">
        <v>53</v>
      </c>
      <c r="K174" s="16">
        <v>30</v>
      </c>
      <c r="L174" s="16">
        <v>17</v>
      </c>
      <c r="M174" s="81">
        <v>35.774999999999999</v>
      </c>
      <c r="N174" s="96">
        <v>35.774999999999999</v>
      </c>
      <c r="O174" s="64">
        <v>2530</v>
      </c>
      <c r="P174" s="65">
        <f>Table2245789101123[[#This Row],[PEMBULATAN]]*O174</f>
        <v>90510.75</v>
      </c>
    </row>
    <row r="175" spans="1:16" ht="24.75" customHeight="1" x14ac:dyDescent="0.2">
      <c r="A175" s="14"/>
      <c r="B175" s="75"/>
      <c r="C175" s="73" t="s">
        <v>301</v>
      </c>
      <c r="D175" s="78" t="s">
        <v>126</v>
      </c>
      <c r="E175" s="13">
        <v>44531</v>
      </c>
      <c r="F175" s="76" t="s">
        <v>127</v>
      </c>
      <c r="G175" s="13">
        <v>44534</v>
      </c>
      <c r="H175" s="10" t="s">
        <v>1042</v>
      </c>
      <c r="I175" s="16">
        <v>87</v>
      </c>
      <c r="J175" s="16">
        <v>41</v>
      </c>
      <c r="K175" s="16">
        <v>10</v>
      </c>
      <c r="L175" s="16">
        <v>1</v>
      </c>
      <c r="M175" s="81">
        <v>8.9175000000000004</v>
      </c>
      <c r="N175" s="96">
        <v>8.9175000000000004</v>
      </c>
      <c r="O175" s="64">
        <v>2530</v>
      </c>
      <c r="P175" s="65">
        <f>Table2245789101123[[#This Row],[PEMBULATAN]]*O175</f>
        <v>22561.275000000001</v>
      </c>
    </row>
    <row r="176" spans="1:16" ht="24.75" customHeight="1" x14ac:dyDescent="0.2">
      <c r="A176" s="14"/>
      <c r="B176" s="75"/>
      <c r="C176" s="73" t="s">
        <v>302</v>
      </c>
      <c r="D176" s="78" t="s">
        <v>126</v>
      </c>
      <c r="E176" s="13">
        <v>44531</v>
      </c>
      <c r="F176" s="76" t="s">
        <v>127</v>
      </c>
      <c r="G176" s="13">
        <v>44534</v>
      </c>
      <c r="H176" s="10" t="s">
        <v>1042</v>
      </c>
      <c r="I176" s="16">
        <v>50</v>
      </c>
      <c r="J176" s="16">
        <v>50</v>
      </c>
      <c r="K176" s="16">
        <v>9</v>
      </c>
      <c r="L176" s="16">
        <v>8</v>
      </c>
      <c r="M176" s="81">
        <v>5.625</v>
      </c>
      <c r="N176" s="96">
        <v>8</v>
      </c>
      <c r="O176" s="64">
        <v>2530</v>
      </c>
      <c r="P176" s="65">
        <f>Table2245789101123[[#This Row],[PEMBULATAN]]*O176</f>
        <v>20240</v>
      </c>
    </row>
    <row r="177" spans="1:16" ht="24.75" customHeight="1" x14ac:dyDescent="0.2">
      <c r="A177" s="14"/>
      <c r="B177" s="75"/>
      <c r="C177" s="73" t="s">
        <v>303</v>
      </c>
      <c r="D177" s="78" t="s">
        <v>126</v>
      </c>
      <c r="E177" s="13">
        <v>44531</v>
      </c>
      <c r="F177" s="76" t="s">
        <v>127</v>
      </c>
      <c r="G177" s="13">
        <v>44534</v>
      </c>
      <c r="H177" s="10" t="s">
        <v>1042</v>
      </c>
      <c r="I177" s="16">
        <v>91</v>
      </c>
      <c r="J177" s="16">
        <v>83</v>
      </c>
      <c r="K177" s="16">
        <v>25</v>
      </c>
      <c r="L177" s="16">
        <v>19</v>
      </c>
      <c r="M177" s="81">
        <v>47.206249999999997</v>
      </c>
      <c r="N177" s="96">
        <v>47.206249999999997</v>
      </c>
      <c r="O177" s="64">
        <v>2530</v>
      </c>
      <c r="P177" s="65">
        <f>Table2245789101123[[#This Row],[PEMBULATAN]]*O177</f>
        <v>119431.8125</v>
      </c>
    </row>
    <row r="178" spans="1:16" ht="24.75" customHeight="1" x14ac:dyDescent="0.2">
      <c r="A178" s="14"/>
      <c r="B178" s="75"/>
      <c r="C178" s="73" t="s">
        <v>304</v>
      </c>
      <c r="D178" s="78" t="s">
        <v>126</v>
      </c>
      <c r="E178" s="13">
        <v>44531</v>
      </c>
      <c r="F178" s="76" t="s">
        <v>127</v>
      </c>
      <c r="G178" s="13">
        <v>44534</v>
      </c>
      <c r="H178" s="10" t="s">
        <v>1042</v>
      </c>
      <c r="I178" s="16">
        <v>42</v>
      </c>
      <c r="J178" s="16">
        <v>32</v>
      </c>
      <c r="K178" s="16">
        <v>20</v>
      </c>
      <c r="L178" s="16">
        <v>7</v>
      </c>
      <c r="M178" s="81">
        <v>6.72</v>
      </c>
      <c r="N178" s="96">
        <v>7</v>
      </c>
      <c r="O178" s="64">
        <v>2530</v>
      </c>
      <c r="P178" s="65">
        <f>Table2245789101123[[#This Row],[PEMBULATAN]]*O178</f>
        <v>17710</v>
      </c>
    </row>
    <row r="179" spans="1:16" ht="24.75" customHeight="1" x14ac:dyDescent="0.2">
      <c r="A179" s="14"/>
      <c r="B179" s="75"/>
      <c r="C179" s="73" t="s">
        <v>305</v>
      </c>
      <c r="D179" s="78" t="s">
        <v>126</v>
      </c>
      <c r="E179" s="13">
        <v>44531</v>
      </c>
      <c r="F179" s="76" t="s">
        <v>127</v>
      </c>
      <c r="G179" s="13">
        <v>44534</v>
      </c>
      <c r="H179" s="10" t="s">
        <v>1042</v>
      </c>
      <c r="I179" s="16">
        <v>92</v>
      </c>
      <c r="J179" s="16">
        <v>62</v>
      </c>
      <c r="K179" s="16">
        <v>42</v>
      </c>
      <c r="L179" s="16">
        <v>25</v>
      </c>
      <c r="M179" s="81">
        <v>59.892000000000003</v>
      </c>
      <c r="N179" s="96">
        <v>59.892000000000003</v>
      </c>
      <c r="O179" s="64">
        <v>2530</v>
      </c>
      <c r="P179" s="65">
        <f>Table2245789101123[[#This Row],[PEMBULATAN]]*O179</f>
        <v>151526.76</v>
      </c>
    </row>
    <row r="180" spans="1:16" ht="24.75" customHeight="1" x14ac:dyDescent="0.2">
      <c r="A180" s="14"/>
      <c r="B180" s="75"/>
      <c r="C180" s="73" t="s">
        <v>306</v>
      </c>
      <c r="D180" s="78" t="s">
        <v>126</v>
      </c>
      <c r="E180" s="13">
        <v>44531</v>
      </c>
      <c r="F180" s="76" t="s">
        <v>127</v>
      </c>
      <c r="G180" s="13">
        <v>44534</v>
      </c>
      <c r="H180" s="10" t="s">
        <v>1042</v>
      </c>
      <c r="I180" s="16">
        <v>91</v>
      </c>
      <c r="J180" s="16">
        <v>51</v>
      </c>
      <c r="K180" s="16">
        <v>30</v>
      </c>
      <c r="L180" s="16">
        <v>27</v>
      </c>
      <c r="M180" s="81">
        <v>34.807499999999997</v>
      </c>
      <c r="N180" s="96">
        <v>34.807499999999997</v>
      </c>
      <c r="O180" s="64">
        <v>2530</v>
      </c>
      <c r="P180" s="65">
        <f>Table2245789101123[[#This Row],[PEMBULATAN]]*O180</f>
        <v>88062.974999999991</v>
      </c>
    </row>
    <row r="181" spans="1:16" ht="24.75" customHeight="1" x14ac:dyDescent="0.2">
      <c r="A181" s="14"/>
      <c r="B181" s="75"/>
      <c r="C181" s="73" t="s">
        <v>307</v>
      </c>
      <c r="D181" s="78" t="s">
        <v>126</v>
      </c>
      <c r="E181" s="13">
        <v>44531</v>
      </c>
      <c r="F181" s="76" t="s">
        <v>127</v>
      </c>
      <c r="G181" s="13">
        <v>44534</v>
      </c>
      <c r="H181" s="10" t="s">
        <v>1042</v>
      </c>
      <c r="I181" s="16">
        <v>91</v>
      </c>
      <c r="J181" s="16">
        <v>70</v>
      </c>
      <c r="K181" s="16">
        <v>25</v>
      </c>
      <c r="L181" s="16">
        <v>24</v>
      </c>
      <c r="M181" s="81">
        <v>39.8125</v>
      </c>
      <c r="N181" s="96">
        <v>39.8125</v>
      </c>
      <c r="O181" s="64">
        <v>2530</v>
      </c>
      <c r="P181" s="65">
        <f>Table2245789101123[[#This Row],[PEMBULATAN]]*O181</f>
        <v>100725.625</v>
      </c>
    </row>
    <row r="182" spans="1:16" ht="24.75" customHeight="1" x14ac:dyDescent="0.2">
      <c r="A182" s="14"/>
      <c r="B182" s="75"/>
      <c r="C182" s="73" t="s">
        <v>308</v>
      </c>
      <c r="D182" s="78" t="s">
        <v>126</v>
      </c>
      <c r="E182" s="13">
        <v>44531</v>
      </c>
      <c r="F182" s="76" t="s">
        <v>127</v>
      </c>
      <c r="G182" s="13">
        <v>44534</v>
      </c>
      <c r="H182" s="10" t="s">
        <v>1042</v>
      </c>
      <c r="I182" s="16">
        <v>86</v>
      </c>
      <c r="J182" s="16">
        <v>52</v>
      </c>
      <c r="K182" s="16">
        <v>34</v>
      </c>
      <c r="L182" s="16">
        <v>26</v>
      </c>
      <c r="M182" s="81">
        <v>38.012</v>
      </c>
      <c r="N182" s="96">
        <v>38.012</v>
      </c>
      <c r="O182" s="64">
        <v>2530</v>
      </c>
      <c r="P182" s="65">
        <f>Table2245789101123[[#This Row],[PEMBULATAN]]*O182</f>
        <v>96170.36</v>
      </c>
    </row>
    <row r="183" spans="1:16" ht="24.75" customHeight="1" x14ac:dyDescent="0.2">
      <c r="A183" s="14"/>
      <c r="B183" s="75"/>
      <c r="C183" s="73" t="s">
        <v>309</v>
      </c>
      <c r="D183" s="78" t="s">
        <v>126</v>
      </c>
      <c r="E183" s="13">
        <v>44531</v>
      </c>
      <c r="F183" s="76" t="s">
        <v>127</v>
      </c>
      <c r="G183" s="13">
        <v>44534</v>
      </c>
      <c r="H183" s="10" t="s">
        <v>1042</v>
      </c>
      <c r="I183" s="16">
        <v>75</v>
      </c>
      <c r="J183" s="16">
        <v>61</v>
      </c>
      <c r="K183" s="16">
        <v>28</v>
      </c>
      <c r="L183" s="16">
        <v>12</v>
      </c>
      <c r="M183" s="81">
        <v>32.024999999999999</v>
      </c>
      <c r="N183" s="96">
        <v>32.024999999999999</v>
      </c>
      <c r="O183" s="64">
        <v>2530</v>
      </c>
      <c r="P183" s="65">
        <f>Table2245789101123[[#This Row],[PEMBULATAN]]*O183</f>
        <v>81023.25</v>
      </c>
    </row>
    <row r="184" spans="1:16" ht="24.75" customHeight="1" x14ac:dyDescent="0.2">
      <c r="A184" s="14"/>
      <c r="B184" s="75"/>
      <c r="C184" s="73" t="s">
        <v>310</v>
      </c>
      <c r="D184" s="78" t="s">
        <v>126</v>
      </c>
      <c r="E184" s="13">
        <v>44531</v>
      </c>
      <c r="F184" s="76" t="s">
        <v>127</v>
      </c>
      <c r="G184" s="13">
        <v>44534</v>
      </c>
      <c r="H184" s="10" t="s">
        <v>1042</v>
      </c>
      <c r="I184" s="16">
        <v>97</v>
      </c>
      <c r="J184" s="16">
        <v>56</v>
      </c>
      <c r="K184" s="16">
        <v>27</v>
      </c>
      <c r="L184" s="16">
        <v>23</v>
      </c>
      <c r="M184" s="81">
        <v>36.665999999999997</v>
      </c>
      <c r="N184" s="96">
        <v>36.665999999999997</v>
      </c>
      <c r="O184" s="64">
        <v>2530</v>
      </c>
      <c r="P184" s="65">
        <f>Table2245789101123[[#This Row],[PEMBULATAN]]*O184</f>
        <v>92764.98</v>
      </c>
    </row>
    <row r="185" spans="1:16" ht="24.75" customHeight="1" x14ac:dyDescent="0.2">
      <c r="A185" s="14"/>
      <c r="B185" s="75"/>
      <c r="C185" s="73" t="s">
        <v>311</v>
      </c>
      <c r="D185" s="78" t="s">
        <v>126</v>
      </c>
      <c r="E185" s="13">
        <v>44531</v>
      </c>
      <c r="F185" s="76" t="s">
        <v>127</v>
      </c>
      <c r="G185" s="13">
        <v>44534</v>
      </c>
      <c r="H185" s="10" t="s">
        <v>1042</v>
      </c>
      <c r="I185" s="16">
        <v>70</v>
      </c>
      <c r="J185" s="16">
        <v>42</v>
      </c>
      <c r="K185" s="16">
        <v>18</v>
      </c>
      <c r="L185" s="16">
        <v>7</v>
      </c>
      <c r="M185" s="81">
        <v>13.23</v>
      </c>
      <c r="N185" s="96">
        <v>13.23</v>
      </c>
      <c r="O185" s="64">
        <v>2530</v>
      </c>
      <c r="P185" s="65">
        <f>Table2245789101123[[#This Row],[PEMBULATAN]]*O185</f>
        <v>33471.9</v>
      </c>
    </row>
    <row r="186" spans="1:16" ht="24.75" customHeight="1" x14ac:dyDescent="0.2">
      <c r="A186" s="14"/>
      <c r="B186" s="75"/>
      <c r="C186" s="73" t="s">
        <v>312</v>
      </c>
      <c r="D186" s="78" t="s">
        <v>126</v>
      </c>
      <c r="E186" s="13">
        <v>44531</v>
      </c>
      <c r="F186" s="76" t="s">
        <v>127</v>
      </c>
      <c r="G186" s="13">
        <v>44534</v>
      </c>
      <c r="H186" s="10" t="s">
        <v>1042</v>
      </c>
      <c r="I186" s="16">
        <v>48</v>
      </c>
      <c r="J186" s="16">
        <v>32</v>
      </c>
      <c r="K186" s="16">
        <v>25</v>
      </c>
      <c r="L186" s="16">
        <v>6</v>
      </c>
      <c r="M186" s="81">
        <v>9.6</v>
      </c>
      <c r="N186" s="96">
        <v>9.6</v>
      </c>
      <c r="O186" s="64">
        <v>2530</v>
      </c>
      <c r="P186" s="65">
        <f>Table2245789101123[[#This Row],[PEMBULATAN]]*O186</f>
        <v>24288</v>
      </c>
    </row>
    <row r="187" spans="1:16" ht="24.75" customHeight="1" x14ac:dyDescent="0.2">
      <c r="A187" s="14"/>
      <c r="B187" s="75"/>
      <c r="C187" s="73" t="s">
        <v>313</v>
      </c>
      <c r="D187" s="78" t="s">
        <v>126</v>
      </c>
      <c r="E187" s="13">
        <v>44531</v>
      </c>
      <c r="F187" s="76" t="s">
        <v>127</v>
      </c>
      <c r="G187" s="13">
        <v>44534</v>
      </c>
      <c r="H187" s="10" t="s">
        <v>1042</v>
      </c>
      <c r="I187" s="16">
        <v>102</v>
      </c>
      <c r="J187" s="16">
        <v>44</v>
      </c>
      <c r="K187" s="16">
        <v>26</v>
      </c>
      <c r="L187" s="16">
        <v>18</v>
      </c>
      <c r="M187" s="81">
        <v>29.172000000000001</v>
      </c>
      <c r="N187" s="96">
        <v>29.172000000000001</v>
      </c>
      <c r="O187" s="64">
        <v>2530</v>
      </c>
      <c r="P187" s="65">
        <f>Table2245789101123[[#This Row],[PEMBULATAN]]*O187</f>
        <v>73805.16</v>
      </c>
    </row>
    <row r="188" spans="1:16" ht="24.75" customHeight="1" x14ac:dyDescent="0.2">
      <c r="A188" s="14"/>
      <c r="B188" s="75"/>
      <c r="C188" s="73" t="s">
        <v>314</v>
      </c>
      <c r="D188" s="78" t="s">
        <v>126</v>
      </c>
      <c r="E188" s="13">
        <v>44531</v>
      </c>
      <c r="F188" s="76" t="s">
        <v>127</v>
      </c>
      <c r="G188" s="13">
        <v>44534</v>
      </c>
      <c r="H188" s="10" t="s">
        <v>1042</v>
      </c>
      <c r="I188" s="16">
        <v>81</v>
      </c>
      <c r="J188" s="16">
        <v>6</v>
      </c>
      <c r="K188" s="16">
        <v>3</v>
      </c>
      <c r="L188" s="16">
        <v>3</v>
      </c>
      <c r="M188" s="81">
        <v>0.36449999999999999</v>
      </c>
      <c r="N188" s="96">
        <v>4</v>
      </c>
      <c r="O188" s="64">
        <v>2530</v>
      </c>
      <c r="P188" s="65">
        <f>Table2245789101123[[#This Row],[PEMBULATAN]]*O188</f>
        <v>10120</v>
      </c>
    </row>
    <row r="189" spans="1:16" ht="24.75" customHeight="1" x14ac:dyDescent="0.2">
      <c r="A189" s="14"/>
      <c r="B189" s="75"/>
      <c r="C189" s="73" t="s">
        <v>315</v>
      </c>
      <c r="D189" s="78" t="s">
        <v>126</v>
      </c>
      <c r="E189" s="13">
        <v>44531</v>
      </c>
      <c r="F189" s="76" t="s">
        <v>127</v>
      </c>
      <c r="G189" s="13">
        <v>44534</v>
      </c>
      <c r="H189" s="10" t="s">
        <v>1042</v>
      </c>
      <c r="I189" s="16">
        <v>33</v>
      </c>
      <c r="J189" s="16">
        <v>31</v>
      </c>
      <c r="K189" s="16">
        <v>36</v>
      </c>
      <c r="L189" s="16">
        <v>26</v>
      </c>
      <c r="M189" s="81">
        <v>9.2070000000000007</v>
      </c>
      <c r="N189" s="96">
        <v>26</v>
      </c>
      <c r="O189" s="64">
        <v>2530</v>
      </c>
      <c r="P189" s="65">
        <f>Table2245789101123[[#This Row],[PEMBULATAN]]*O189</f>
        <v>65780</v>
      </c>
    </row>
    <row r="190" spans="1:16" ht="24.75" customHeight="1" x14ac:dyDescent="0.2">
      <c r="A190" s="14"/>
      <c r="B190" s="75"/>
      <c r="C190" s="73" t="s">
        <v>316</v>
      </c>
      <c r="D190" s="78" t="s">
        <v>126</v>
      </c>
      <c r="E190" s="13">
        <v>44531</v>
      </c>
      <c r="F190" s="76" t="s">
        <v>127</v>
      </c>
      <c r="G190" s="13">
        <v>44534</v>
      </c>
      <c r="H190" s="10" t="s">
        <v>1042</v>
      </c>
      <c r="I190" s="16">
        <v>84</v>
      </c>
      <c r="J190" s="16">
        <v>58</v>
      </c>
      <c r="K190" s="16">
        <v>38</v>
      </c>
      <c r="L190" s="16">
        <v>18</v>
      </c>
      <c r="M190" s="81">
        <v>46.283999999999999</v>
      </c>
      <c r="N190" s="96">
        <v>46.283999999999999</v>
      </c>
      <c r="O190" s="64">
        <v>2530</v>
      </c>
      <c r="P190" s="65">
        <f>Table2245789101123[[#This Row],[PEMBULATAN]]*O190</f>
        <v>117098.52</v>
      </c>
    </row>
    <row r="191" spans="1:16" ht="24.75" customHeight="1" x14ac:dyDescent="0.2">
      <c r="A191" s="14"/>
      <c r="B191" s="75"/>
      <c r="C191" s="73" t="s">
        <v>317</v>
      </c>
      <c r="D191" s="78" t="s">
        <v>126</v>
      </c>
      <c r="E191" s="13">
        <v>44531</v>
      </c>
      <c r="F191" s="76" t="s">
        <v>127</v>
      </c>
      <c r="G191" s="13">
        <v>44534</v>
      </c>
      <c r="H191" s="10" t="s">
        <v>1042</v>
      </c>
      <c r="I191" s="16">
        <v>71</v>
      </c>
      <c r="J191" s="16">
        <v>46</v>
      </c>
      <c r="K191" s="16">
        <v>34</v>
      </c>
      <c r="L191" s="16">
        <v>11</v>
      </c>
      <c r="M191" s="81">
        <v>27.760999999999999</v>
      </c>
      <c r="N191" s="96">
        <v>27.760999999999999</v>
      </c>
      <c r="O191" s="64">
        <v>2530</v>
      </c>
      <c r="P191" s="65">
        <f>Table2245789101123[[#This Row],[PEMBULATAN]]*O191</f>
        <v>70235.33</v>
      </c>
    </row>
    <row r="192" spans="1:16" ht="24.75" customHeight="1" x14ac:dyDescent="0.2">
      <c r="A192" s="14"/>
      <c r="B192" s="75"/>
      <c r="C192" s="73" t="s">
        <v>318</v>
      </c>
      <c r="D192" s="78" t="s">
        <v>126</v>
      </c>
      <c r="E192" s="13">
        <v>44531</v>
      </c>
      <c r="F192" s="76" t="s">
        <v>127</v>
      </c>
      <c r="G192" s="13">
        <v>44534</v>
      </c>
      <c r="H192" s="10" t="s">
        <v>1042</v>
      </c>
      <c r="I192" s="16">
        <v>74</v>
      </c>
      <c r="J192" s="16">
        <v>58</v>
      </c>
      <c r="K192" s="16">
        <v>41</v>
      </c>
      <c r="L192" s="16">
        <v>40</v>
      </c>
      <c r="M192" s="81">
        <v>43.993000000000002</v>
      </c>
      <c r="N192" s="96">
        <v>43.993000000000002</v>
      </c>
      <c r="O192" s="64">
        <v>2530</v>
      </c>
      <c r="P192" s="65">
        <f>Table2245789101123[[#This Row],[PEMBULATAN]]*O192</f>
        <v>111302.29000000001</v>
      </c>
    </row>
    <row r="193" spans="1:16" ht="24.75" customHeight="1" x14ac:dyDescent="0.2">
      <c r="A193" s="14"/>
      <c r="B193" s="75"/>
      <c r="C193" s="73" t="s">
        <v>319</v>
      </c>
      <c r="D193" s="78" t="s">
        <v>126</v>
      </c>
      <c r="E193" s="13">
        <v>44531</v>
      </c>
      <c r="F193" s="76" t="s">
        <v>127</v>
      </c>
      <c r="G193" s="13">
        <v>44534</v>
      </c>
      <c r="H193" s="10" t="s">
        <v>1042</v>
      </c>
      <c r="I193" s="16">
        <v>71</v>
      </c>
      <c r="J193" s="16">
        <v>58</v>
      </c>
      <c r="K193" s="16">
        <v>28</v>
      </c>
      <c r="L193" s="16">
        <v>12</v>
      </c>
      <c r="M193" s="81">
        <v>28.826000000000001</v>
      </c>
      <c r="N193" s="96">
        <v>28.826000000000001</v>
      </c>
      <c r="O193" s="64">
        <v>2530</v>
      </c>
      <c r="P193" s="65">
        <f>Table2245789101123[[#This Row],[PEMBULATAN]]*O193</f>
        <v>72929.78</v>
      </c>
    </row>
    <row r="194" spans="1:16" ht="24.75" customHeight="1" x14ac:dyDescent="0.2">
      <c r="A194" s="14"/>
      <c r="B194" s="75"/>
      <c r="C194" s="73" t="s">
        <v>320</v>
      </c>
      <c r="D194" s="78" t="s">
        <v>126</v>
      </c>
      <c r="E194" s="13">
        <v>44531</v>
      </c>
      <c r="F194" s="76" t="s">
        <v>127</v>
      </c>
      <c r="G194" s="13">
        <v>44534</v>
      </c>
      <c r="H194" s="10" t="s">
        <v>1042</v>
      </c>
      <c r="I194" s="16">
        <v>85</v>
      </c>
      <c r="J194" s="16">
        <v>60</v>
      </c>
      <c r="K194" s="16">
        <v>41</v>
      </c>
      <c r="L194" s="16">
        <v>33</v>
      </c>
      <c r="M194" s="81">
        <v>52.274999999999999</v>
      </c>
      <c r="N194" s="96">
        <v>52.274999999999999</v>
      </c>
      <c r="O194" s="64">
        <v>2530</v>
      </c>
      <c r="P194" s="65">
        <f>Table2245789101123[[#This Row],[PEMBULATAN]]*O194</f>
        <v>132255.75</v>
      </c>
    </row>
    <row r="195" spans="1:16" ht="24.75" customHeight="1" x14ac:dyDescent="0.2">
      <c r="A195" s="14"/>
      <c r="B195" s="98"/>
      <c r="C195" s="73" t="s">
        <v>321</v>
      </c>
      <c r="D195" s="78" t="s">
        <v>126</v>
      </c>
      <c r="E195" s="13">
        <v>44531</v>
      </c>
      <c r="F195" s="76" t="s">
        <v>127</v>
      </c>
      <c r="G195" s="13">
        <v>44534</v>
      </c>
      <c r="H195" s="10" t="s">
        <v>1042</v>
      </c>
      <c r="I195" s="16">
        <v>67</v>
      </c>
      <c r="J195" s="16">
        <v>45</v>
      </c>
      <c r="K195" s="16">
        <v>23</v>
      </c>
      <c r="L195" s="16">
        <v>12</v>
      </c>
      <c r="M195" s="81">
        <v>17.33625</v>
      </c>
      <c r="N195" s="96">
        <v>18</v>
      </c>
      <c r="O195" s="64">
        <v>2530</v>
      </c>
      <c r="P195" s="65">
        <f>Table2245789101123[[#This Row],[PEMBULATAN]]*O195</f>
        <v>45540</v>
      </c>
    </row>
    <row r="196" spans="1:16" ht="24.75" customHeight="1" x14ac:dyDescent="0.2">
      <c r="A196" s="14"/>
      <c r="B196" s="98" t="s">
        <v>322</v>
      </c>
      <c r="C196" s="73" t="s">
        <v>323</v>
      </c>
      <c r="D196" s="78" t="s">
        <v>126</v>
      </c>
      <c r="E196" s="13">
        <v>44531</v>
      </c>
      <c r="F196" s="76" t="s">
        <v>127</v>
      </c>
      <c r="G196" s="13">
        <v>44534</v>
      </c>
      <c r="H196" s="10" t="s">
        <v>1042</v>
      </c>
      <c r="I196" s="16">
        <v>60</v>
      </c>
      <c r="J196" s="16">
        <v>54</v>
      </c>
      <c r="K196" s="16">
        <v>30</v>
      </c>
      <c r="L196" s="16">
        <v>8</v>
      </c>
      <c r="M196" s="81">
        <v>24.3</v>
      </c>
      <c r="N196" s="96">
        <v>25</v>
      </c>
      <c r="O196" s="64">
        <v>2530</v>
      </c>
      <c r="P196" s="65">
        <f>Table2245789101123[[#This Row],[PEMBULATAN]]*O196</f>
        <v>63250</v>
      </c>
    </row>
    <row r="197" spans="1:16" ht="24.75" customHeight="1" x14ac:dyDescent="0.2">
      <c r="A197" s="14"/>
      <c r="B197" s="75" t="s">
        <v>324</v>
      </c>
      <c r="C197" s="73" t="s">
        <v>325</v>
      </c>
      <c r="D197" s="78" t="s">
        <v>126</v>
      </c>
      <c r="E197" s="13">
        <v>44531</v>
      </c>
      <c r="F197" s="76" t="s">
        <v>127</v>
      </c>
      <c r="G197" s="13">
        <v>44534</v>
      </c>
      <c r="H197" s="10" t="s">
        <v>1042</v>
      </c>
      <c r="I197" s="16">
        <v>57</v>
      </c>
      <c r="J197" s="16">
        <v>40</v>
      </c>
      <c r="K197" s="16">
        <v>20</v>
      </c>
      <c r="L197" s="16">
        <v>7</v>
      </c>
      <c r="M197" s="81">
        <v>11.4</v>
      </c>
      <c r="N197" s="96">
        <v>12</v>
      </c>
      <c r="O197" s="64">
        <v>2530</v>
      </c>
      <c r="P197" s="65">
        <f>Table2245789101123[[#This Row],[PEMBULATAN]]*O197</f>
        <v>30360</v>
      </c>
    </row>
    <row r="198" spans="1:16" ht="24.75" customHeight="1" x14ac:dyDescent="0.2">
      <c r="A198" s="14"/>
      <c r="B198" s="75"/>
      <c r="C198" s="73" t="s">
        <v>326</v>
      </c>
      <c r="D198" s="78" t="s">
        <v>126</v>
      </c>
      <c r="E198" s="13">
        <v>44531</v>
      </c>
      <c r="F198" s="76" t="s">
        <v>127</v>
      </c>
      <c r="G198" s="13">
        <v>44534</v>
      </c>
      <c r="H198" s="10" t="s">
        <v>1042</v>
      </c>
      <c r="I198" s="16">
        <v>82</v>
      </c>
      <c r="J198" s="16">
        <v>53</v>
      </c>
      <c r="K198" s="16">
        <v>20</v>
      </c>
      <c r="L198" s="16">
        <v>8</v>
      </c>
      <c r="M198" s="81">
        <v>21.73</v>
      </c>
      <c r="N198" s="96">
        <v>21.73</v>
      </c>
      <c r="O198" s="64">
        <v>2530</v>
      </c>
      <c r="P198" s="65">
        <f>Table2245789101123[[#This Row],[PEMBULATAN]]*O198</f>
        <v>54976.9</v>
      </c>
    </row>
    <row r="199" spans="1:16" ht="24.75" customHeight="1" x14ac:dyDescent="0.2">
      <c r="A199" s="14"/>
      <c r="B199" s="75"/>
      <c r="C199" s="73" t="s">
        <v>327</v>
      </c>
      <c r="D199" s="78" t="s">
        <v>126</v>
      </c>
      <c r="E199" s="13">
        <v>44531</v>
      </c>
      <c r="F199" s="76" t="s">
        <v>127</v>
      </c>
      <c r="G199" s="13">
        <v>44534</v>
      </c>
      <c r="H199" s="10" t="s">
        <v>1042</v>
      </c>
      <c r="I199" s="16">
        <v>48</v>
      </c>
      <c r="J199" s="16">
        <v>30</v>
      </c>
      <c r="K199" s="16">
        <v>26</v>
      </c>
      <c r="L199" s="16">
        <v>5</v>
      </c>
      <c r="M199" s="81">
        <v>9.36</v>
      </c>
      <c r="N199" s="96">
        <v>10</v>
      </c>
      <c r="O199" s="64">
        <v>2530</v>
      </c>
      <c r="P199" s="65">
        <f>Table2245789101123[[#This Row],[PEMBULATAN]]*O199</f>
        <v>25300</v>
      </c>
    </row>
    <row r="200" spans="1:16" ht="24.75" customHeight="1" x14ac:dyDescent="0.2">
      <c r="A200" s="14"/>
      <c r="B200" s="75"/>
      <c r="C200" s="73" t="s">
        <v>328</v>
      </c>
      <c r="D200" s="78" t="s">
        <v>126</v>
      </c>
      <c r="E200" s="13">
        <v>44531</v>
      </c>
      <c r="F200" s="76" t="s">
        <v>127</v>
      </c>
      <c r="G200" s="13">
        <v>44534</v>
      </c>
      <c r="H200" s="10" t="s">
        <v>1042</v>
      </c>
      <c r="I200" s="16">
        <v>52</v>
      </c>
      <c r="J200" s="16">
        <v>33</v>
      </c>
      <c r="K200" s="16">
        <v>15</v>
      </c>
      <c r="L200" s="16">
        <v>4</v>
      </c>
      <c r="M200" s="81">
        <v>6.4349999999999996</v>
      </c>
      <c r="N200" s="96">
        <v>7</v>
      </c>
      <c r="O200" s="64">
        <v>2530</v>
      </c>
      <c r="P200" s="65">
        <f>Table2245789101123[[#This Row],[PEMBULATAN]]*O200</f>
        <v>17710</v>
      </c>
    </row>
    <row r="201" spans="1:16" ht="24.75" customHeight="1" x14ac:dyDescent="0.2">
      <c r="A201" s="14"/>
      <c r="B201" s="75"/>
      <c r="C201" s="73" t="s">
        <v>329</v>
      </c>
      <c r="D201" s="78" t="s">
        <v>126</v>
      </c>
      <c r="E201" s="13">
        <v>44531</v>
      </c>
      <c r="F201" s="76" t="s">
        <v>127</v>
      </c>
      <c r="G201" s="13">
        <v>44534</v>
      </c>
      <c r="H201" s="10" t="s">
        <v>1042</v>
      </c>
      <c r="I201" s="16">
        <v>52</v>
      </c>
      <c r="J201" s="16">
        <v>33</v>
      </c>
      <c r="K201" s="16">
        <v>15</v>
      </c>
      <c r="L201" s="16">
        <v>4</v>
      </c>
      <c r="M201" s="81">
        <v>6.4349999999999996</v>
      </c>
      <c r="N201" s="96">
        <v>7</v>
      </c>
      <c r="O201" s="64">
        <v>2530</v>
      </c>
      <c r="P201" s="65">
        <f>Table2245789101123[[#This Row],[PEMBULATAN]]*O201</f>
        <v>17710</v>
      </c>
    </row>
    <row r="202" spans="1:16" ht="24.75" customHeight="1" x14ac:dyDescent="0.2">
      <c r="A202" s="14"/>
      <c r="B202" s="75"/>
      <c r="C202" s="73" t="s">
        <v>330</v>
      </c>
      <c r="D202" s="78" t="s">
        <v>126</v>
      </c>
      <c r="E202" s="13">
        <v>44531</v>
      </c>
      <c r="F202" s="76" t="s">
        <v>127</v>
      </c>
      <c r="G202" s="13">
        <v>44534</v>
      </c>
      <c r="H202" s="10" t="s">
        <v>1042</v>
      </c>
      <c r="I202" s="16">
        <v>67</v>
      </c>
      <c r="J202" s="16">
        <v>52</v>
      </c>
      <c r="K202" s="16">
        <v>33</v>
      </c>
      <c r="L202" s="16">
        <v>15</v>
      </c>
      <c r="M202" s="81">
        <v>28.742999999999999</v>
      </c>
      <c r="N202" s="96">
        <v>28.742999999999999</v>
      </c>
      <c r="O202" s="64">
        <v>2530</v>
      </c>
      <c r="P202" s="65">
        <f>Table2245789101123[[#This Row],[PEMBULATAN]]*O202</f>
        <v>72719.789999999994</v>
      </c>
    </row>
    <row r="203" spans="1:16" ht="24.75" customHeight="1" x14ac:dyDescent="0.2">
      <c r="A203" s="14"/>
      <c r="B203" s="75"/>
      <c r="C203" s="73" t="s">
        <v>331</v>
      </c>
      <c r="D203" s="78" t="s">
        <v>126</v>
      </c>
      <c r="E203" s="13">
        <v>44531</v>
      </c>
      <c r="F203" s="76" t="s">
        <v>127</v>
      </c>
      <c r="G203" s="13">
        <v>44534</v>
      </c>
      <c r="H203" s="10" t="s">
        <v>1042</v>
      </c>
      <c r="I203" s="16">
        <v>22</v>
      </c>
      <c r="J203" s="16">
        <v>19</v>
      </c>
      <c r="K203" s="16">
        <v>4</v>
      </c>
      <c r="L203" s="16">
        <v>1</v>
      </c>
      <c r="M203" s="81">
        <v>0.41799999999999998</v>
      </c>
      <c r="N203" s="96">
        <v>2</v>
      </c>
      <c r="O203" s="64">
        <v>2530</v>
      </c>
      <c r="P203" s="65">
        <f>Table2245789101123[[#This Row],[PEMBULATAN]]*O203</f>
        <v>5060</v>
      </c>
    </row>
    <row r="204" spans="1:16" ht="24.75" customHeight="1" x14ac:dyDescent="0.2">
      <c r="A204" s="14"/>
      <c r="B204" s="75"/>
      <c r="C204" s="73" t="s">
        <v>332</v>
      </c>
      <c r="D204" s="78" t="s">
        <v>126</v>
      </c>
      <c r="E204" s="13">
        <v>44531</v>
      </c>
      <c r="F204" s="76" t="s">
        <v>127</v>
      </c>
      <c r="G204" s="13">
        <v>44534</v>
      </c>
      <c r="H204" s="10" t="s">
        <v>1042</v>
      </c>
      <c r="I204" s="16">
        <v>58</v>
      </c>
      <c r="J204" s="16">
        <v>41</v>
      </c>
      <c r="K204" s="16">
        <v>22</v>
      </c>
      <c r="L204" s="16">
        <v>8</v>
      </c>
      <c r="M204" s="81">
        <v>13.079000000000001</v>
      </c>
      <c r="N204" s="96">
        <v>13.079000000000001</v>
      </c>
      <c r="O204" s="64">
        <v>2530</v>
      </c>
      <c r="P204" s="65">
        <f>Table2245789101123[[#This Row],[PEMBULATAN]]*O204</f>
        <v>33089.870000000003</v>
      </c>
    </row>
    <row r="205" spans="1:16" ht="24.75" customHeight="1" x14ac:dyDescent="0.2">
      <c r="A205" s="14"/>
      <c r="B205" s="75"/>
      <c r="C205" s="73" t="s">
        <v>333</v>
      </c>
      <c r="D205" s="78" t="s">
        <v>126</v>
      </c>
      <c r="E205" s="13">
        <v>44531</v>
      </c>
      <c r="F205" s="76" t="s">
        <v>127</v>
      </c>
      <c r="G205" s="13">
        <v>44534</v>
      </c>
      <c r="H205" s="10" t="s">
        <v>1042</v>
      </c>
      <c r="I205" s="16">
        <v>97</v>
      </c>
      <c r="J205" s="16">
        <v>45</v>
      </c>
      <c r="K205" s="16">
        <v>38</v>
      </c>
      <c r="L205" s="16">
        <v>29</v>
      </c>
      <c r="M205" s="81">
        <v>41.467500000000001</v>
      </c>
      <c r="N205" s="96">
        <v>42</v>
      </c>
      <c r="O205" s="64">
        <v>2530</v>
      </c>
      <c r="P205" s="65">
        <f>Table2245789101123[[#This Row],[PEMBULATAN]]*O205</f>
        <v>106260</v>
      </c>
    </row>
    <row r="206" spans="1:16" ht="24.75" customHeight="1" x14ac:dyDescent="0.2">
      <c r="A206" s="14"/>
      <c r="B206" s="75"/>
      <c r="C206" s="73" t="s">
        <v>334</v>
      </c>
      <c r="D206" s="78" t="s">
        <v>126</v>
      </c>
      <c r="E206" s="13">
        <v>44531</v>
      </c>
      <c r="F206" s="76" t="s">
        <v>127</v>
      </c>
      <c r="G206" s="13">
        <v>44534</v>
      </c>
      <c r="H206" s="10" t="s">
        <v>1042</v>
      </c>
      <c r="I206" s="16">
        <v>41</v>
      </c>
      <c r="J206" s="16">
        <v>22</v>
      </c>
      <c r="K206" s="16">
        <v>11</v>
      </c>
      <c r="L206" s="16">
        <v>4</v>
      </c>
      <c r="M206" s="81">
        <v>2.4805000000000001</v>
      </c>
      <c r="N206" s="96">
        <v>5</v>
      </c>
      <c r="O206" s="64">
        <v>2530</v>
      </c>
      <c r="P206" s="65">
        <f>Table2245789101123[[#This Row],[PEMBULATAN]]*O206</f>
        <v>12650</v>
      </c>
    </row>
    <row r="207" spans="1:16" ht="24.75" customHeight="1" x14ac:dyDescent="0.2">
      <c r="A207" s="14"/>
      <c r="B207" s="75"/>
      <c r="C207" s="73" t="s">
        <v>335</v>
      </c>
      <c r="D207" s="78" t="s">
        <v>126</v>
      </c>
      <c r="E207" s="13">
        <v>44531</v>
      </c>
      <c r="F207" s="76" t="s">
        <v>127</v>
      </c>
      <c r="G207" s="13">
        <v>44534</v>
      </c>
      <c r="H207" s="10" t="s">
        <v>1042</v>
      </c>
      <c r="I207" s="16">
        <v>54</v>
      </c>
      <c r="J207" s="16">
        <v>42</v>
      </c>
      <c r="K207" s="16">
        <v>21</v>
      </c>
      <c r="L207" s="16">
        <v>16</v>
      </c>
      <c r="M207" s="81">
        <v>11.907</v>
      </c>
      <c r="N207" s="96">
        <v>16</v>
      </c>
      <c r="O207" s="64">
        <v>2530</v>
      </c>
      <c r="P207" s="65">
        <f>Table2245789101123[[#This Row],[PEMBULATAN]]*O207</f>
        <v>40480</v>
      </c>
    </row>
    <row r="208" spans="1:16" ht="24.75" customHeight="1" x14ac:dyDescent="0.2">
      <c r="A208" s="14"/>
      <c r="B208" s="98"/>
      <c r="C208" s="73" t="s">
        <v>336</v>
      </c>
      <c r="D208" s="78" t="s">
        <v>126</v>
      </c>
      <c r="E208" s="13">
        <v>44531</v>
      </c>
      <c r="F208" s="76" t="s">
        <v>127</v>
      </c>
      <c r="G208" s="13">
        <v>44534</v>
      </c>
      <c r="H208" s="10" t="s">
        <v>1042</v>
      </c>
      <c r="I208" s="16">
        <v>8</v>
      </c>
      <c r="J208" s="16">
        <v>8</v>
      </c>
      <c r="K208" s="16">
        <v>36</v>
      </c>
      <c r="L208" s="16">
        <v>18</v>
      </c>
      <c r="M208" s="81">
        <v>0.57599999999999996</v>
      </c>
      <c r="N208" s="96">
        <v>18</v>
      </c>
      <c r="O208" s="64">
        <v>2530</v>
      </c>
      <c r="P208" s="65">
        <f>Table2245789101123[[#This Row],[PEMBULATAN]]*O208</f>
        <v>45540</v>
      </c>
    </row>
    <row r="209" spans="1:16" ht="24.75" customHeight="1" x14ac:dyDescent="0.2">
      <c r="A209" s="14"/>
      <c r="B209" s="75" t="s">
        <v>337</v>
      </c>
      <c r="C209" s="73" t="s">
        <v>338</v>
      </c>
      <c r="D209" s="78" t="s">
        <v>126</v>
      </c>
      <c r="E209" s="13">
        <v>44531</v>
      </c>
      <c r="F209" s="76" t="s">
        <v>127</v>
      </c>
      <c r="G209" s="13">
        <v>44534</v>
      </c>
      <c r="H209" s="10" t="s">
        <v>1042</v>
      </c>
      <c r="I209" s="16">
        <v>40</v>
      </c>
      <c r="J209" s="16">
        <v>30</v>
      </c>
      <c r="K209" s="16">
        <v>15</v>
      </c>
      <c r="L209" s="16">
        <v>10</v>
      </c>
      <c r="M209" s="81">
        <v>4.5</v>
      </c>
      <c r="N209" s="96">
        <v>11</v>
      </c>
      <c r="O209" s="64">
        <v>2530</v>
      </c>
      <c r="P209" s="65">
        <f>Table2245789101123[[#This Row],[PEMBULATAN]]*O209</f>
        <v>27830</v>
      </c>
    </row>
    <row r="210" spans="1:16" ht="24.75" customHeight="1" x14ac:dyDescent="0.2">
      <c r="A210" s="14"/>
      <c r="B210" s="75"/>
      <c r="C210" s="73" t="s">
        <v>339</v>
      </c>
      <c r="D210" s="78" t="s">
        <v>126</v>
      </c>
      <c r="E210" s="13">
        <v>44531</v>
      </c>
      <c r="F210" s="76" t="s">
        <v>127</v>
      </c>
      <c r="G210" s="13">
        <v>44534</v>
      </c>
      <c r="H210" s="10" t="s">
        <v>1042</v>
      </c>
      <c r="I210" s="16">
        <v>42</v>
      </c>
      <c r="J210" s="16">
        <v>33</v>
      </c>
      <c r="K210" s="16">
        <v>24</v>
      </c>
      <c r="L210" s="16">
        <v>10</v>
      </c>
      <c r="M210" s="81">
        <v>8.3160000000000007</v>
      </c>
      <c r="N210" s="96">
        <v>11</v>
      </c>
      <c r="O210" s="64">
        <v>2530</v>
      </c>
      <c r="P210" s="65">
        <f>Table2245789101123[[#This Row],[PEMBULATAN]]*O210</f>
        <v>27830</v>
      </c>
    </row>
    <row r="211" spans="1:16" ht="24.75" customHeight="1" x14ac:dyDescent="0.2">
      <c r="A211" s="14"/>
      <c r="B211" s="75"/>
      <c r="C211" s="73" t="s">
        <v>340</v>
      </c>
      <c r="D211" s="78" t="s">
        <v>126</v>
      </c>
      <c r="E211" s="13">
        <v>44531</v>
      </c>
      <c r="F211" s="76" t="s">
        <v>127</v>
      </c>
      <c r="G211" s="13">
        <v>44534</v>
      </c>
      <c r="H211" s="10" t="s">
        <v>1042</v>
      </c>
      <c r="I211" s="16">
        <v>42</v>
      </c>
      <c r="J211" s="16">
        <v>33</v>
      </c>
      <c r="K211" s="16">
        <v>24</v>
      </c>
      <c r="L211" s="16">
        <v>10</v>
      </c>
      <c r="M211" s="81">
        <v>8.3160000000000007</v>
      </c>
      <c r="N211" s="96">
        <v>11</v>
      </c>
      <c r="O211" s="64">
        <v>2530</v>
      </c>
      <c r="P211" s="65">
        <f>Table2245789101123[[#This Row],[PEMBULATAN]]*O211</f>
        <v>27830</v>
      </c>
    </row>
    <row r="212" spans="1:16" ht="24.75" customHeight="1" x14ac:dyDescent="0.2">
      <c r="A212" s="14"/>
      <c r="B212" s="75"/>
      <c r="C212" s="73" t="s">
        <v>341</v>
      </c>
      <c r="D212" s="78" t="s">
        <v>126</v>
      </c>
      <c r="E212" s="13">
        <v>44531</v>
      </c>
      <c r="F212" s="76" t="s">
        <v>127</v>
      </c>
      <c r="G212" s="13">
        <v>44534</v>
      </c>
      <c r="H212" s="10" t="s">
        <v>1042</v>
      </c>
      <c r="I212" s="16">
        <v>42</v>
      </c>
      <c r="J212" s="16">
        <v>33</v>
      </c>
      <c r="K212" s="16">
        <v>24</v>
      </c>
      <c r="L212" s="16">
        <v>9</v>
      </c>
      <c r="M212" s="81">
        <v>8.3160000000000007</v>
      </c>
      <c r="N212" s="96">
        <v>10</v>
      </c>
      <c r="O212" s="64">
        <v>2530</v>
      </c>
      <c r="P212" s="65">
        <f>Table2245789101123[[#This Row],[PEMBULATAN]]*O212</f>
        <v>25300</v>
      </c>
    </row>
    <row r="213" spans="1:16" ht="24.75" customHeight="1" x14ac:dyDescent="0.2">
      <c r="A213" s="14"/>
      <c r="B213" s="75"/>
      <c r="C213" s="73" t="s">
        <v>342</v>
      </c>
      <c r="D213" s="78" t="s">
        <v>126</v>
      </c>
      <c r="E213" s="13">
        <v>44531</v>
      </c>
      <c r="F213" s="76" t="s">
        <v>127</v>
      </c>
      <c r="G213" s="13">
        <v>44534</v>
      </c>
      <c r="H213" s="10" t="s">
        <v>1042</v>
      </c>
      <c r="I213" s="16">
        <v>42</v>
      </c>
      <c r="J213" s="16">
        <v>33</v>
      </c>
      <c r="K213" s="16">
        <v>24</v>
      </c>
      <c r="L213" s="16">
        <v>10</v>
      </c>
      <c r="M213" s="81">
        <v>8.3160000000000007</v>
      </c>
      <c r="N213" s="96">
        <v>11</v>
      </c>
      <c r="O213" s="64">
        <v>2530</v>
      </c>
      <c r="P213" s="65">
        <f>Table2245789101123[[#This Row],[PEMBULATAN]]*O213</f>
        <v>27830</v>
      </c>
    </row>
    <row r="214" spans="1:16" ht="24.75" customHeight="1" x14ac:dyDescent="0.2">
      <c r="A214" s="14"/>
      <c r="B214" s="75"/>
      <c r="C214" s="73" t="s">
        <v>343</v>
      </c>
      <c r="D214" s="78" t="s">
        <v>126</v>
      </c>
      <c r="E214" s="13">
        <v>44531</v>
      </c>
      <c r="F214" s="76" t="s">
        <v>127</v>
      </c>
      <c r="G214" s="13">
        <v>44534</v>
      </c>
      <c r="H214" s="10" t="s">
        <v>1042</v>
      </c>
      <c r="I214" s="16">
        <v>42</v>
      </c>
      <c r="J214" s="16">
        <v>33</v>
      </c>
      <c r="K214" s="16">
        <v>24</v>
      </c>
      <c r="L214" s="16">
        <v>10</v>
      </c>
      <c r="M214" s="81">
        <v>8.3160000000000007</v>
      </c>
      <c r="N214" s="96">
        <v>11</v>
      </c>
      <c r="O214" s="64">
        <v>2530</v>
      </c>
      <c r="P214" s="65">
        <f>Table2245789101123[[#This Row],[PEMBULATAN]]*O214</f>
        <v>27830</v>
      </c>
    </row>
    <row r="215" spans="1:16" ht="24.75" customHeight="1" x14ac:dyDescent="0.2">
      <c r="A215" s="14"/>
      <c r="B215" s="75"/>
      <c r="C215" s="73" t="s">
        <v>344</v>
      </c>
      <c r="D215" s="78" t="s">
        <v>126</v>
      </c>
      <c r="E215" s="13">
        <v>44531</v>
      </c>
      <c r="F215" s="76" t="s">
        <v>127</v>
      </c>
      <c r="G215" s="13">
        <v>44534</v>
      </c>
      <c r="H215" s="10" t="s">
        <v>1042</v>
      </c>
      <c r="I215" s="16">
        <v>35</v>
      </c>
      <c r="J215" s="16">
        <v>35</v>
      </c>
      <c r="K215" s="16">
        <v>18</v>
      </c>
      <c r="L215" s="16">
        <v>12</v>
      </c>
      <c r="M215" s="81">
        <v>5.5125000000000002</v>
      </c>
      <c r="N215" s="96">
        <v>12</v>
      </c>
      <c r="O215" s="64">
        <v>2530</v>
      </c>
      <c r="P215" s="65">
        <f>Table2245789101123[[#This Row],[PEMBULATAN]]*O215</f>
        <v>30360</v>
      </c>
    </row>
    <row r="216" spans="1:16" ht="24.75" customHeight="1" x14ac:dyDescent="0.2">
      <c r="A216" s="14"/>
      <c r="B216" s="75"/>
      <c r="C216" s="73" t="s">
        <v>345</v>
      </c>
      <c r="D216" s="78" t="s">
        <v>126</v>
      </c>
      <c r="E216" s="13">
        <v>44531</v>
      </c>
      <c r="F216" s="76" t="s">
        <v>127</v>
      </c>
      <c r="G216" s="13">
        <v>44534</v>
      </c>
      <c r="H216" s="10" t="s">
        <v>1042</v>
      </c>
      <c r="I216" s="16">
        <v>35</v>
      </c>
      <c r="J216" s="16">
        <v>35</v>
      </c>
      <c r="K216" s="16">
        <v>18</v>
      </c>
      <c r="L216" s="16">
        <v>12</v>
      </c>
      <c r="M216" s="81">
        <v>5.5125000000000002</v>
      </c>
      <c r="N216" s="96">
        <v>12</v>
      </c>
      <c r="O216" s="64">
        <v>2530</v>
      </c>
      <c r="P216" s="65">
        <f>Table2245789101123[[#This Row],[PEMBULATAN]]*O216</f>
        <v>30360</v>
      </c>
    </row>
    <row r="217" spans="1:16" ht="24.75" customHeight="1" x14ac:dyDescent="0.2">
      <c r="A217" s="14"/>
      <c r="B217" s="75"/>
      <c r="C217" s="73" t="s">
        <v>346</v>
      </c>
      <c r="D217" s="78" t="s">
        <v>126</v>
      </c>
      <c r="E217" s="13">
        <v>44531</v>
      </c>
      <c r="F217" s="76" t="s">
        <v>127</v>
      </c>
      <c r="G217" s="13">
        <v>44534</v>
      </c>
      <c r="H217" s="10" t="s">
        <v>1042</v>
      </c>
      <c r="I217" s="16">
        <v>35</v>
      </c>
      <c r="J217" s="16">
        <v>35</v>
      </c>
      <c r="K217" s="16">
        <v>18</v>
      </c>
      <c r="L217" s="16">
        <v>12</v>
      </c>
      <c r="M217" s="81">
        <v>5.5125000000000002</v>
      </c>
      <c r="N217" s="96">
        <v>12</v>
      </c>
      <c r="O217" s="64">
        <v>2530</v>
      </c>
      <c r="P217" s="65">
        <f>Table2245789101123[[#This Row],[PEMBULATAN]]*O217</f>
        <v>30360</v>
      </c>
    </row>
    <row r="218" spans="1:16" ht="24.75" customHeight="1" x14ac:dyDescent="0.2">
      <c r="A218" s="14"/>
      <c r="B218" s="75"/>
      <c r="C218" s="73" t="s">
        <v>347</v>
      </c>
      <c r="D218" s="78" t="s">
        <v>126</v>
      </c>
      <c r="E218" s="13">
        <v>44531</v>
      </c>
      <c r="F218" s="76" t="s">
        <v>127</v>
      </c>
      <c r="G218" s="13">
        <v>44534</v>
      </c>
      <c r="H218" s="10" t="s">
        <v>1042</v>
      </c>
      <c r="I218" s="16">
        <v>35</v>
      </c>
      <c r="J218" s="16">
        <v>35</v>
      </c>
      <c r="K218" s="16">
        <v>18</v>
      </c>
      <c r="L218" s="16">
        <v>12</v>
      </c>
      <c r="M218" s="81">
        <v>5.5125000000000002</v>
      </c>
      <c r="N218" s="96">
        <v>12</v>
      </c>
      <c r="O218" s="64">
        <v>2530</v>
      </c>
      <c r="P218" s="65">
        <f>Table2245789101123[[#This Row],[PEMBULATAN]]*O218</f>
        <v>30360</v>
      </c>
    </row>
    <row r="219" spans="1:16" ht="24.75" customHeight="1" x14ac:dyDescent="0.2">
      <c r="A219" s="14"/>
      <c r="B219" s="75"/>
      <c r="C219" s="73" t="s">
        <v>348</v>
      </c>
      <c r="D219" s="78" t="s">
        <v>126</v>
      </c>
      <c r="E219" s="13">
        <v>44531</v>
      </c>
      <c r="F219" s="76" t="s">
        <v>127</v>
      </c>
      <c r="G219" s="13">
        <v>44534</v>
      </c>
      <c r="H219" s="10" t="s">
        <v>1042</v>
      </c>
      <c r="I219" s="16">
        <v>40</v>
      </c>
      <c r="J219" s="16">
        <v>35</v>
      </c>
      <c r="K219" s="16">
        <v>17</v>
      </c>
      <c r="L219" s="16">
        <v>10</v>
      </c>
      <c r="M219" s="81">
        <v>5.95</v>
      </c>
      <c r="N219" s="96">
        <v>10</v>
      </c>
      <c r="O219" s="64">
        <v>2530</v>
      </c>
      <c r="P219" s="65">
        <f>Table2245789101123[[#This Row],[PEMBULATAN]]*O219</f>
        <v>25300</v>
      </c>
    </row>
    <row r="220" spans="1:16" ht="24.75" customHeight="1" x14ac:dyDescent="0.2">
      <c r="A220" s="14"/>
      <c r="B220" s="75"/>
      <c r="C220" s="73" t="s">
        <v>349</v>
      </c>
      <c r="D220" s="78" t="s">
        <v>126</v>
      </c>
      <c r="E220" s="13">
        <v>44531</v>
      </c>
      <c r="F220" s="76" t="s">
        <v>127</v>
      </c>
      <c r="G220" s="13">
        <v>44534</v>
      </c>
      <c r="H220" s="10" t="s">
        <v>1042</v>
      </c>
      <c r="I220" s="16">
        <v>57</v>
      </c>
      <c r="J220" s="16">
        <v>41</v>
      </c>
      <c r="K220" s="16">
        <v>4</v>
      </c>
      <c r="L220" s="16">
        <v>10</v>
      </c>
      <c r="M220" s="81">
        <v>2.3370000000000002</v>
      </c>
      <c r="N220" s="96">
        <v>11</v>
      </c>
      <c r="O220" s="64">
        <v>2530</v>
      </c>
      <c r="P220" s="65">
        <f>Table2245789101123[[#This Row],[PEMBULATAN]]*O220</f>
        <v>27830</v>
      </c>
    </row>
    <row r="221" spans="1:16" ht="24.75" customHeight="1" x14ac:dyDescent="0.2">
      <c r="A221" s="14"/>
      <c r="B221" s="75"/>
      <c r="C221" s="73" t="s">
        <v>350</v>
      </c>
      <c r="D221" s="78" t="s">
        <v>126</v>
      </c>
      <c r="E221" s="13">
        <v>44531</v>
      </c>
      <c r="F221" s="76" t="s">
        <v>127</v>
      </c>
      <c r="G221" s="13">
        <v>44534</v>
      </c>
      <c r="H221" s="10" t="s">
        <v>1042</v>
      </c>
      <c r="I221" s="16">
        <v>75</v>
      </c>
      <c r="J221" s="16">
        <v>41</v>
      </c>
      <c r="K221" s="16">
        <v>6</v>
      </c>
      <c r="L221" s="16">
        <v>10</v>
      </c>
      <c r="M221" s="81">
        <v>4.6124999999999998</v>
      </c>
      <c r="N221" s="96">
        <v>10</v>
      </c>
      <c r="O221" s="64">
        <v>2530</v>
      </c>
      <c r="P221" s="65">
        <f>Table2245789101123[[#This Row],[PEMBULATAN]]*O221</f>
        <v>25300</v>
      </c>
    </row>
    <row r="222" spans="1:16" ht="24.75" customHeight="1" x14ac:dyDescent="0.2">
      <c r="A222" s="14"/>
      <c r="B222" s="75"/>
      <c r="C222" s="73" t="s">
        <v>351</v>
      </c>
      <c r="D222" s="78" t="s">
        <v>126</v>
      </c>
      <c r="E222" s="13">
        <v>44531</v>
      </c>
      <c r="F222" s="76" t="s">
        <v>127</v>
      </c>
      <c r="G222" s="13">
        <v>44534</v>
      </c>
      <c r="H222" s="10" t="s">
        <v>1042</v>
      </c>
      <c r="I222" s="16">
        <v>75</v>
      </c>
      <c r="J222" s="16">
        <v>41</v>
      </c>
      <c r="K222" s="16">
        <v>6</v>
      </c>
      <c r="L222" s="16">
        <v>10</v>
      </c>
      <c r="M222" s="81">
        <v>4.6124999999999998</v>
      </c>
      <c r="N222" s="96">
        <v>10</v>
      </c>
      <c r="O222" s="64">
        <v>2530</v>
      </c>
      <c r="P222" s="65">
        <f>Table2245789101123[[#This Row],[PEMBULATAN]]*O222</f>
        <v>25300</v>
      </c>
    </row>
    <row r="223" spans="1:16" ht="24.75" customHeight="1" x14ac:dyDescent="0.2">
      <c r="A223" s="14"/>
      <c r="B223" s="75"/>
      <c r="C223" s="73" t="s">
        <v>352</v>
      </c>
      <c r="D223" s="78" t="s">
        <v>126</v>
      </c>
      <c r="E223" s="13">
        <v>44531</v>
      </c>
      <c r="F223" s="76" t="s">
        <v>127</v>
      </c>
      <c r="G223" s="13">
        <v>44534</v>
      </c>
      <c r="H223" s="10" t="s">
        <v>1042</v>
      </c>
      <c r="I223" s="16">
        <v>42</v>
      </c>
      <c r="J223" s="16">
        <v>42</v>
      </c>
      <c r="K223" s="16">
        <v>22</v>
      </c>
      <c r="L223" s="16">
        <v>10</v>
      </c>
      <c r="M223" s="81">
        <v>9.702</v>
      </c>
      <c r="N223" s="96">
        <v>10</v>
      </c>
      <c r="O223" s="64">
        <v>2530</v>
      </c>
      <c r="P223" s="65">
        <f>Table2245789101123[[#This Row],[PEMBULATAN]]*O223</f>
        <v>25300</v>
      </c>
    </row>
    <row r="224" spans="1:16" ht="24.75" customHeight="1" x14ac:dyDescent="0.2">
      <c r="A224" s="14"/>
      <c r="B224" s="75"/>
      <c r="C224" s="73" t="s">
        <v>353</v>
      </c>
      <c r="D224" s="78" t="s">
        <v>126</v>
      </c>
      <c r="E224" s="13">
        <v>44531</v>
      </c>
      <c r="F224" s="76" t="s">
        <v>127</v>
      </c>
      <c r="G224" s="13">
        <v>44534</v>
      </c>
      <c r="H224" s="10" t="s">
        <v>1042</v>
      </c>
      <c r="I224" s="16">
        <v>46</v>
      </c>
      <c r="J224" s="16">
        <v>60</v>
      </c>
      <c r="K224" s="16">
        <v>24</v>
      </c>
      <c r="L224" s="16">
        <v>1</v>
      </c>
      <c r="M224" s="81">
        <v>16.559999999999999</v>
      </c>
      <c r="N224" s="96">
        <v>16.559999999999999</v>
      </c>
      <c r="O224" s="64">
        <v>2530</v>
      </c>
      <c r="P224" s="65">
        <f>Table2245789101123[[#This Row],[PEMBULATAN]]*O224</f>
        <v>41896.799999999996</v>
      </c>
    </row>
    <row r="225" spans="1:16" ht="24.75" customHeight="1" x14ac:dyDescent="0.2">
      <c r="A225" s="14"/>
      <c r="B225" s="75"/>
      <c r="C225" s="73" t="s">
        <v>354</v>
      </c>
      <c r="D225" s="78" t="s">
        <v>126</v>
      </c>
      <c r="E225" s="13">
        <v>44531</v>
      </c>
      <c r="F225" s="76" t="s">
        <v>127</v>
      </c>
      <c r="G225" s="13">
        <v>44534</v>
      </c>
      <c r="H225" s="10" t="s">
        <v>1042</v>
      </c>
      <c r="I225" s="16">
        <v>42</v>
      </c>
      <c r="J225" s="16">
        <v>33</v>
      </c>
      <c r="K225" s="16">
        <v>24</v>
      </c>
      <c r="L225" s="16">
        <v>9</v>
      </c>
      <c r="M225" s="81">
        <v>8.3160000000000007</v>
      </c>
      <c r="N225" s="72">
        <v>10</v>
      </c>
      <c r="O225" s="64">
        <v>2530</v>
      </c>
      <c r="P225" s="65">
        <f>Table2245789101123[[#This Row],[PEMBULATAN]]*O225</f>
        <v>25300</v>
      </c>
    </row>
    <row r="226" spans="1:16" ht="22.5" customHeight="1" x14ac:dyDescent="0.2">
      <c r="A226" s="118" t="s">
        <v>30</v>
      </c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20"/>
      <c r="M226" s="79">
        <f>SUBTOTAL(109,Table2245789101123[KG VOLUME])</f>
        <v>4186.9422500000001</v>
      </c>
      <c r="N226" s="68">
        <f>SUM(N3:N225)</f>
        <v>4454.3482500000009</v>
      </c>
      <c r="O226" s="121">
        <f>SUM(P3:P225)</f>
        <v>11269501.0725</v>
      </c>
      <c r="P226" s="122"/>
    </row>
    <row r="227" spans="1:16" ht="18" customHeight="1" x14ac:dyDescent="0.2">
      <c r="A227" s="86"/>
      <c r="B227" s="56" t="s">
        <v>42</v>
      </c>
      <c r="C227" s="55"/>
      <c r="D227" s="57" t="s">
        <v>43</v>
      </c>
      <c r="E227" s="86"/>
      <c r="F227" s="86"/>
      <c r="G227" s="86"/>
      <c r="H227" s="86"/>
      <c r="I227" s="86"/>
      <c r="J227" s="86"/>
      <c r="K227" s="86"/>
      <c r="L227" s="86"/>
      <c r="M227" s="87"/>
      <c r="N227" s="88" t="s">
        <v>51</v>
      </c>
      <c r="O227" s="89"/>
      <c r="P227" s="89">
        <f>O226*10%</f>
        <v>1126950.1072500001</v>
      </c>
    </row>
    <row r="228" spans="1:16" ht="18" customHeight="1" thickBot="1" x14ac:dyDescent="0.25">
      <c r="A228" s="86"/>
      <c r="B228" s="56"/>
      <c r="C228" s="55"/>
      <c r="D228" s="57"/>
      <c r="E228" s="86"/>
      <c r="F228" s="86"/>
      <c r="G228" s="86"/>
      <c r="H228" s="86"/>
      <c r="I228" s="86"/>
      <c r="J228" s="86"/>
      <c r="K228" s="86"/>
      <c r="L228" s="86"/>
      <c r="M228" s="87"/>
      <c r="N228" s="90" t="s">
        <v>52</v>
      </c>
      <c r="O228" s="91"/>
      <c r="P228" s="91">
        <f>O226-P227</f>
        <v>10142550.96525</v>
      </c>
    </row>
    <row r="229" spans="1:16" ht="18" customHeight="1" x14ac:dyDescent="0.2">
      <c r="A229" s="11"/>
      <c r="H229" s="63"/>
      <c r="N229" s="62" t="s">
        <v>31</v>
      </c>
      <c r="P229" s="69">
        <f>P228*1%</f>
        <v>101425.50965250001</v>
      </c>
    </row>
    <row r="230" spans="1:16" ht="18" customHeight="1" thickBot="1" x14ac:dyDescent="0.25">
      <c r="A230" s="11"/>
      <c r="H230" s="63"/>
      <c r="N230" s="62" t="s">
        <v>53</v>
      </c>
      <c r="P230" s="71">
        <f>P228*2%</f>
        <v>202851.01930500002</v>
      </c>
    </row>
    <row r="231" spans="1:16" ht="18" customHeight="1" x14ac:dyDescent="0.2">
      <c r="A231" s="11"/>
      <c r="H231" s="63"/>
      <c r="N231" s="66" t="s">
        <v>32</v>
      </c>
      <c r="O231" s="67"/>
      <c r="P231" s="70">
        <f>P228+P229-P230</f>
        <v>10041125.455597499</v>
      </c>
    </row>
    <row r="233" spans="1:16" x14ac:dyDescent="0.2">
      <c r="A233" s="11"/>
      <c r="H233" s="63"/>
      <c r="P233" s="71"/>
    </row>
    <row r="234" spans="1:16" x14ac:dyDescent="0.2">
      <c r="A234" s="11"/>
      <c r="H234" s="63"/>
      <c r="O234" s="58"/>
      <c r="P234" s="71"/>
    </row>
    <row r="235" spans="1:16" s="3" customFormat="1" x14ac:dyDescent="0.25">
      <c r="A235" s="11"/>
      <c r="B235" s="2"/>
      <c r="C235" s="2"/>
      <c r="E235" s="12"/>
      <c r="H235" s="63"/>
      <c r="N235" s="15"/>
      <c r="O235" s="15"/>
      <c r="P235" s="15"/>
    </row>
    <row r="236" spans="1:16" s="3" customFormat="1" x14ac:dyDescent="0.25">
      <c r="A236" s="11"/>
      <c r="B236" s="2"/>
      <c r="C236" s="2"/>
      <c r="E236" s="12"/>
      <c r="H236" s="63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3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3"/>
      <c r="N238" s="15"/>
      <c r="O238" s="15"/>
      <c r="P238" s="15"/>
    </row>
    <row r="239" spans="1:16" s="3" customFormat="1" x14ac:dyDescent="0.25">
      <c r="A239" s="11"/>
      <c r="B239" s="2"/>
      <c r="C239" s="2"/>
      <c r="E239" s="12"/>
      <c r="H239" s="63"/>
      <c r="N239" s="15"/>
      <c r="O239" s="15"/>
      <c r="P239" s="15"/>
    </row>
    <row r="240" spans="1:16" s="3" customFormat="1" x14ac:dyDescent="0.25">
      <c r="A240" s="11"/>
      <c r="B240" s="2"/>
      <c r="C240" s="2"/>
      <c r="E240" s="12"/>
      <c r="H240" s="63"/>
      <c r="N240" s="15"/>
      <c r="O240" s="15"/>
      <c r="P240" s="15"/>
    </row>
    <row r="241" spans="1:16" s="3" customFormat="1" x14ac:dyDescent="0.25">
      <c r="A241" s="11"/>
      <c r="B241" s="2"/>
      <c r="C241" s="2"/>
      <c r="E241" s="12"/>
      <c r="H241" s="63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3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3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3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3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3"/>
      <c r="N246" s="15"/>
      <c r="O246" s="15"/>
      <c r="P246" s="15"/>
    </row>
  </sheetData>
  <mergeCells count="2">
    <mergeCell ref="A226:L226"/>
    <mergeCell ref="O226:P226"/>
  </mergeCells>
  <conditionalFormatting sqref="B3:B225">
    <cfRule type="duplicateValues" dxfId="839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9"/>
  <sheetViews>
    <sheetView zoomScale="110" zoomScaleNormal="110" workbookViewId="0">
      <pane xSplit="3" ySplit="2" topLeftCell="D61" activePane="bottomRight" state="frozen"/>
      <selection pane="topRight" activeCell="B1" sqref="B1"/>
      <selection pane="bottomLeft" activeCell="A3" sqref="A3"/>
      <selection pane="bottomRight" activeCell="O70" sqref="O7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403962</v>
      </c>
      <c r="B3" s="74" t="s">
        <v>3050</v>
      </c>
      <c r="C3" s="9" t="s">
        <v>3051</v>
      </c>
      <c r="D3" s="76" t="s">
        <v>126</v>
      </c>
      <c r="E3" s="13">
        <v>44541</v>
      </c>
      <c r="F3" s="76" t="s">
        <v>127</v>
      </c>
      <c r="G3" s="13">
        <v>44544</v>
      </c>
      <c r="H3" s="10" t="s">
        <v>2748</v>
      </c>
      <c r="I3" s="1">
        <v>77</v>
      </c>
      <c r="J3" s="1">
        <v>38</v>
      </c>
      <c r="K3" s="1">
        <v>17</v>
      </c>
      <c r="L3" s="1">
        <v>6</v>
      </c>
      <c r="M3" s="80">
        <v>12.435499999999999</v>
      </c>
      <c r="N3" s="96">
        <v>13</v>
      </c>
      <c r="O3" s="64">
        <v>2530</v>
      </c>
      <c r="P3" s="65">
        <f>Table224578910112345678910111213141516171819202122232425262728293031[[#This Row],[PEMBULATAN]]*O3</f>
        <v>32890</v>
      </c>
    </row>
    <row r="4" spans="1:16" ht="26.25" customHeight="1" x14ac:dyDescent="0.2">
      <c r="A4" s="14"/>
      <c r="B4" s="75"/>
      <c r="C4" s="9" t="s">
        <v>3052</v>
      </c>
      <c r="D4" s="76" t="s">
        <v>126</v>
      </c>
      <c r="E4" s="13">
        <v>44541</v>
      </c>
      <c r="F4" s="76" t="s">
        <v>127</v>
      </c>
      <c r="G4" s="13">
        <v>44544</v>
      </c>
      <c r="H4" s="10" t="s">
        <v>2748</v>
      </c>
      <c r="I4" s="1">
        <v>68</v>
      </c>
      <c r="J4" s="1">
        <v>42</v>
      </c>
      <c r="K4" s="1">
        <v>32</v>
      </c>
      <c r="L4" s="1">
        <v>10</v>
      </c>
      <c r="M4" s="80">
        <v>22.847999999999999</v>
      </c>
      <c r="N4" s="96">
        <v>22.847999999999999</v>
      </c>
      <c r="O4" s="64">
        <v>2530</v>
      </c>
      <c r="P4" s="65">
        <f>Table224578910112345678910111213141516171819202122232425262728293031[[#This Row],[PEMBULATAN]]*O4</f>
        <v>57805.439999999995</v>
      </c>
    </row>
    <row r="5" spans="1:16" ht="26.25" customHeight="1" x14ac:dyDescent="0.2">
      <c r="A5" s="14"/>
      <c r="B5" s="75"/>
      <c r="C5" s="73" t="s">
        <v>3053</v>
      </c>
      <c r="D5" s="78" t="s">
        <v>126</v>
      </c>
      <c r="E5" s="13">
        <v>44541</v>
      </c>
      <c r="F5" s="76" t="s">
        <v>127</v>
      </c>
      <c r="G5" s="13">
        <v>44544</v>
      </c>
      <c r="H5" s="77" t="s">
        <v>2748</v>
      </c>
      <c r="I5" s="16">
        <v>147</v>
      </c>
      <c r="J5" s="16">
        <v>80</v>
      </c>
      <c r="K5" s="16">
        <v>34</v>
      </c>
      <c r="L5" s="16">
        <v>40</v>
      </c>
      <c r="M5" s="81">
        <v>99.96</v>
      </c>
      <c r="N5" s="96">
        <v>99.96</v>
      </c>
      <c r="O5" s="64">
        <v>2530</v>
      </c>
      <c r="P5" s="65">
        <f>Table224578910112345678910111213141516171819202122232425262728293031[[#This Row],[PEMBULATAN]]*O5</f>
        <v>252898.8</v>
      </c>
    </row>
    <row r="6" spans="1:16" ht="26.25" customHeight="1" x14ac:dyDescent="0.2">
      <c r="A6" s="14"/>
      <c r="B6" s="75"/>
      <c r="C6" s="73" t="s">
        <v>3054</v>
      </c>
      <c r="D6" s="78" t="s">
        <v>126</v>
      </c>
      <c r="E6" s="13">
        <v>44541</v>
      </c>
      <c r="F6" s="76" t="s">
        <v>127</v>
      </c>
      <c r="G6" s="13">
        <v>44544</v>
      </c>
      <c r="H6" s="77" t="s">
        <v>2748</v>
      </c>
      <c r="I6" s="16">
        <v>62</v>
      </c>
      <c r="J6" s="16">
        <v>24</v>
      </c>
      <c r="K6" s="16">
        <v>24</v>
      </c>
      <c r="L6" s="16">
        <v>7</v>
      </c>
      <c r="M6" s="81">
        <v>8.9280000000000008</v>
      </c>
      <c r="N6" s="96">
        <v>8.9280000000000008</v>
      </c>
      <c r="O6" s="64">
        <v>2530</v>
      </c>
      <c r="P6" s="65">
        <f>Table224578910112345678910111213141516171819202122232425262728293031[[#This Row],[PEMBULATAN]]*O6</f>
        <v>22587.840000000004</v>
      </c>
    </row>
    <row r="7" spans="1:16" ht="26.25" customHeight="1" x14ac:dyDescent="0.2">
      <c r="A7" s="14"/>
      <c r="B7" s="75"/>
      <c r="C7" s="73" t="s">
        <v>3055</v>
      </c>
      <c r="D7" s="78" t="s">
        <v>126</v>
      </c>
      <c r="E7" s="13">
        <v>44541</v>
      </c>
      <c r="F7" s="76" t="s">
        <v>127</v>
      </c>
      <c r="G7" s="13">
        <v>44544</v>
      </c>
      <c r="H7" s="77" t="s">
        <v>2748</v>
      </c>
      <c r="I7" s="16">
        <v>60</v>
      </c>
      <c r="J7" s="16">
        <v>37</v>
      </c>
      <c r="K7" s="16">
        <v>30</v>
      </c>
      <c r="L7" s="16">
        <v>6</v>
      </c>
      <c r="M7" s="81">
        <v>16.649999999999999</v>
      </c>
      <c r="N7" s="96">
        <v>16.649999999999999</v>
      </c>
      <c r="O7" s="64">
        <v>2530</v>
      </c>
      <c r="P7" s="65">
        <f>Table224578910112345678910111213141516171819202122232425262728293031[[#This Row],[PEMBULATAN]]*O7</f>
        <v>42124.5</v>
      </c>
    </row>
    <row r="8" spans="1:16" ht="26.25" customHeight="1" x14ac:dyDescent="0.2">
      <c r="A8" s="14"/>
      <c r="B8" s="75"/>
      <c r="C8" s="73" t="s">
        <v>3056</v>
      </c>
      <c r="D8" s="78" t="s">
        <v>126</v>
      </c>
      <c r="E8" s="13">
        <v>44541</v>
      </c>
      <c r="F8" s="76" t="s">
        <v>127</v>
      </c>
      <c r="G8" s="13">
        <v>44544</v>
      </c>
      <c r="H8" s="77" t="s">
        <v>2748</v>
      </c>
      <c r="I8" s="16">
        <v>123</v>
      </c>
      <c r="J8" s="16">
        <v>52</v>
      </c>
      <c r="K8" s="16">
        <v>20</v>
      </c>
      <c r="L8" s="16">
        <v>22</v>
      </c>
      <c r="M8" s="81">
        <v>31.98</v>
      </c>
      <c r="N8" s="96">
        <v>31.98</v>
      </c>
      <c r="O8" s="64">
        <v>2530</v>
      </c>
      <c r="P8" s="65">
        <f>Table224578910112345678910111213141516171819202122232425262728293031[[#This Row],[PEMBULATAN]]*O8</f>
        <v>80909.399999999994</v>
      </c>
    </row>
    <row r="9" spans="1:16" ht="26.25" customHeight="1" x14ac:dyDescent="0.2">
      <c r="A9" s="14"/>
      <c r="B9" s="75"/>
      <c r="C9" s="73" t="s">
        <v>3057</v>
      </c>
      <c r="D9" s="78" t="s">
        <v>126</v>
      </c>
      <c r="E9" s="13">
        <v>44541</v>
      </c>
      <c r="F9" s="76" t="s">
        <v>127</v>
      </c>
      <c r="G9" s="13">
        <v>44544</v>
      </c>
      <c r="H9" s="77" t="s">
        <v>2748</v>
      </c>
      <c r="I9" s="16">
        <v>52</v>
      </c>
      <c r="J9" s="16">
        <v>32</v>
      </c>
      <c r="K9" s="16">
        <v>23</v>
      </c>
      <c r="L9" s="16">
        <v>6</v>
      </c>
      <c r="M9" s="81">
        <v>9.5679999999999996</v>
      </c>
      <c r="N9" s="96">
        <v>9.5679999999999996</v>
      </c>
      <c r="O9" s="64">
        <v>2530</v>
      </c>
      <c r="P9" s="65">
        <f>Table224578910112345678910111213141516171819202122232425262728293031[[#This Row],[PEMBULATAN]]*O9</f>
        <v>24207.039999999997</v>
      </c>
    </row>
    <row r="10" spans="1:16" ht="26.25" customHeight="1" x14ac:dyDescent="0.2">
      <c r="A10" s="14"/>
      <c r="B10" s="75"/>
      <c r="C10" s="73" t="s">
        <v>3058</v>
      </c>
      <c r="D10" s="78" t="s">
        <v>126</v>
      </c>
      <c r="E10" s="13">
        <v>44541</v>
      </c>
      <c r="F10" s="76" t="s">
        <v>127</v>
      </c>
      <c r="G10" s="13">
        <v>44544</v>
      </c>
      <c r="H10" s="77" t="s">
        <v>2748</v>
      </c>
      <c r="I10" s="16">
        <v>104</v>
      </c>
      <c r="J10" s="16">
        <v>14</v>
      </c>
      <c r="K10" s="16">
        <v>14</v>
      </c>
      <c r="L10" s="16">
        <v>3</v>
      </c>
      <c r="M10" s="81">
        <v>5.0960000000000001</v>
      </c>
      <c r="N10" s="96">
        <v>5.0960000000000001</v>
      </c>
      <c r="O10" s="64">
        <v>2530</v>
      </c>
      <c r="P10" s="65">
        <f>Table224578910112345678910111213141516171819202122232425262728293031[[#This Row],[PEMBULATAN]]*O10</f>
        <v>12892.880000000001</v>
      </c>
    </row>
    <row r="11" spans="1:16" ht="26.25" customHeight="1" x14ac:dyDescent="0.2">
      <c r="A11" s="14"/>
      <c r="B11" s="75"/>
      <c r="C11" s="73" t="s">
        <v>3059</v>
      </c>
      <c r="D11" s="78" t="s">
        <v>126</v>
      </c>
      <c r="E11" s="13">
        <v>44541</v>
      </c>
      <c r="F11" s="76" t="s">
        <v>127</v>
      </c>
      <c r="G11" s="13">
        <v>44544</v>
      </c>
      <c r="H11" s="77" t="s">
        <v>2748</v>
      </c>
      <c r="I11" s="16">
        <v>44</v>
      </c>
      <c r="J11" s="16">
        <v>32</v>
      </c>
      <c r="K11" s="16">
        <v>32</v>
      </c>
      <c r="L11" s="16">
        <v>6</v>
      </c>
      <c r="M11" s="81">
        <v>11.263999999999999</v>
      </c>
      <c r="N11" s="96">
        <v>11.263999999999999</v>
      </c>
      <c r="O11" s="64">
        <v>2530</v>
      </c>
      <c r="P11" s="65">
        <f>Table224578910112345678910111213141516171819202122232425262728293031[[#This Row],[PEMBULATAN]]*O11</f>
        <v>28497.919999999998</v>
      </c>
    </row>
    <row r="12" spans="1:16" ht="26.25" customHeight="1" x14ac:dyDescent="0.2">
      <c r="A12" s="14"/>
      <c r="B12" s="75"/>
      <c r="C12" s="73" t="s">
        <v>3060</v>
      </c>
      <c r="D12" s="78" t="s">
        <v>126</v>
      </c>
      <c r="E12" s="13">
        <v>44541</v>
      </c>
      <c r="F12" s="76" t="s">
        <v>127</v>
      </c>
      <c r="G12" s="13">
        <v>44544</v>
      </c>
      <c r="H12" s="77" t="s">
        <v>2748</v>
      </c>
      <c r="I12" s="16">
        <v>72</v>
      </c>
      <c r="J12" s="16">
        <v>35</v>
      </c>
      <c r="K12" s="16">
        <v>25</v>
      </c>
      <c r="L12" s="16">
        <v>5</v>
      </c>
      <c r="M12" s="81">
        <v>15.75</v>
      </c>
      <c r="N12" s="96">
        <v>15.75</v>
      </c>
      <c r="O12" s="64">
        <v>2530</v>
      </c>
      <c r="P12" s="65">
        <f>Table224578910112345678910111213141516171819202122232425262728293031[[#This Row],[PEMBULATAN]]*O12</f>
        <v>39847.5</v>
      </c>
    </row>
    <row r="13" spans="1:16" ht="26.25" customHeight="1" x14ac:dyDescent="0.2">
      <c r="A13" s="14"/>
      <c r="B13" s="75"/>
      <c r="C13" s="73" t="s">
        <v>3061</v>
      </c>
      <c r="D13" s="78" t="s">
        <v>126</v>
      </c>
      <c r="E13" s="13">
        <v>44541</v>
      </c>
      <c r="F13" s="76" t="s">
        <v>127</v>
      </c>
      <c r="G13" s="13">
        <v>44544</v>
      </c>
      <c r="H13" s="77" t="s">
        <v>2748</v>
      </c>
      <c r="I13" s="16">
        <v>50</v>
      </c>
      <c r="J13" s="16">
        <v>50</v>
      </c>
      <c r="K13" s="16">
        <v>32</v>
      </c>
      <c r="L13" s="16">
        <v>2</v>
      </c>
      <c r="M13" s="81">
        <v>20</v>
      </c>
      <c r="N13" s="96">
        <v>20</v>
      </c>
      <c r="O13" s="64">
        <v>2530</v>
      </c>
      <c r="P13" s="65">
        <f>Table224578910112345678910111213141516171819202122232425262728293031[[#This Row],[PEMBULATAN]]*O13</f>
        <v>50600</v>
      </c>
    </row>
    <row r="14" spans="1:16" ht="26.25" customHeight="1" x14ac:dyDescent="0.2">
      <c r="A14" s="14"/>
      <c r="B14" s="75"/>
      <c r="C14" s="73" t="s">
        <v>3062</v>
      </c>
      <c r="D14" s="78" t="s">
        <v>126</v>
      </c>
      <c r="E14" s="13">
        <v>44541</v>
      </c>
      <c r="F14" s="76" t="s">
        <v>127</v>
      </c>
      <c r="G14" s="13">
        <v>44544</v>
      </c>
      <c r="H14" s="77" t="s">
        <v>2748</v>
      </c>
      <c r="I14" s="16">
        <v>64</v>
      </c>
      <c r="J14" s="16">
        <v>40</v>
      </c>
      <c r="K14" s="16">
        <v>29</v>
      </c>
      <c r="L14" s="16">
        <v>9</v>
      </c>
      <c r="M14" s="81">
        <v>18.559999999999999</v>
      </c>
      <c r="N14" s="96">
        <v>18.559999999999999</v>
      </c>
      <c r="O14" s="64">
        <v>2530</v>
      </c>
      <c r="P14" s="65">
        <f>Table224578910112345678910111213141516171819202122232425262728293031[[#This Row],[PEMBULATAN]]*O14</f>
        <v>46956.799999999996</v>
      </c>
    </row>
    <row r="15" spans="1:16" ht="26.25" customHeight="1" x14ac:dyDescent="0.2">
      <c r="A15" s="14"/>
      <c r="B15" s="75"/>
      <c r="C15" s="73" t="s">
        <v>3063</v>
      </c>
      <c r="D15" s="78" t="s">
        <v>126</v>
      </c>
      <c r="E15" s="13">
        <v>44541</v>
      </c>
      <c r="F15" s="76" t="s">
        <v>127</v>
      </c>
      <c r="G15" s="13">
        <v>44544</v>
      </c>
      <c r="H15" s="77" t="s">
        <v>2748</v>
      </c>
      <c r="I15" s="16">
        <v>126</v>
      </c>
      <c r="J15" s="16">
        <v>22</v>
      </c>
      <c r="K15" s="16">
        <v>8</v>
      </c>
      <c r="L15" s="16">
        <v>1</v>
      </c>
      <c r="M15" s="81">
        <v>5.5439999999999996</v>
      </c>
      <c r="N15" s="96">
        <v>5.5439999999999996</v>
      </c>
      <c r="O15" s="64">
        <v>2530</v>
      </c>
      <c r="P15" s="65">
        <f>Table224578910112345678910111213141516171819202122232425262728293031[[#This Row],[PEMBULATAN]]*O15</f>
        <v>14026.32</v>
      </c>
    </row>
    <row r="16" spans="1:16" ht="26.25" customHeight="1" x14ac:dyDescent="0.2">
      <c r="A16" s="14"/>
      <c r="B16" s="75"/>
      <c r="C16" s="73" t="s">
        <v>3064</v>
      </c>
      <c r="D16" s="78" t="s">
        <v>126</v>
      </c>
      <c r="E16" s="13">
        <v>44541</v>
      </c>
      <c r="F16" s="76" t="s">
        <v>127</v>
      </c>
      <c r="G16" s="13">
        <v>44544</v>
      </c>
      <c r="H16" s="77" t="s">
        <v>2748</v>
      </c>
      <c r="I16" s="16">
        <v>48</v>
      </c>
      <c r="J16" s="16">
        <v>45</v>
      </c>
      <c r="K16" s="16">
        <v>27</v>
      </c>
      <c r="L16" s="16">
        <v>9</v>
      </c>
      <c r="M16" s="81">
        <v>14.58</v>
      </c>
      <c r="N16" s="96">
        <v>14.58</v>
      </c>
      <c r="O16" s="64">
        <v>2530</v>
      </c>
      <c r="P16" s="65">
        <f>Table224578910112345678910111213141516171819202122232425262728293031[[#This Row],[PEMBULATAN]]*O16</f>
        <v>36887.4</v>
      </c>
    </row>
    <row r="17" spans="1:16" ht="26.25" customHeight="1" x14ac:dyDescent="0.2">
      <c r="A17" s="14"/>
      <c r="B17" s="75"/>
      <c r="C17" s="73" t="s">
        <v>3065</v>
      </c>
      <c r="D17" s="78" t="s">
        <v>126</v>
      </c>
      <c r="E17" s="13">
        <v>44541</v>
      </c>
      <c r="F17" s="76" t="s">
        <v>127</v>
      </c>
      <c r="G17" s="13">
        <v>44544</v>
      </c>
      <c r="H17" s="77" t="s">
        <v>2748</v>
      </c>
      <c r="I17" s="16">
        <v>40</v>
      </c>
      <c r="J17" s="16">
        <v>40</v>
      </c>
      <c r="K17" s="16">
        <v>32</v>
      </c>
      <c r="L17" s="16">
        <v>3</v>
      </c>
      <c r="M17" s="81">
        <v>12.8</v>
      </c>
      <c r="N17" s="96">
        <v>12.8</v>
      </c>
      <c r="O17" s="64">
        <v>2530</v>
      </c>
      <c r="P17" s="65">
        <f>Table224578910112345678910111213141516171819202122232425262728293031[[#This Row],[PEMBULATAN]]*O17</f>
        <v>32384</v>
      </c>
    </row>
    <row r="18" spans="1:16" ht="26.25" customHeight="1" x14ac:dyDescent="0.2">
      <c r="A18" s="14"/>
      <c r="B18" s="75"/>
      <c r="C18" s="73" t="s">
        <v>3066</v>
      </c>
      <c r="D18" s="78" t="s">
        <v>126</v>
      </c>
      <c r="E18" s="13">
        <v>44541</v>
      </c>
      <c r="F18" s="76" t="s">
        <v>127</v>
      </c>
      <c r="G18" s="13">
        <v>44544</v>
      </c>
      <c r="H18" s="77" t="s">
        <v>2748</v>
      </c>
      <c r="I18" s="16">
        <v>108</v>
      </c>
      <c r="J18" s="16">
        <v>30</v>
      </c>
      <c r="K18" s="16">
        <v>30</v>
      </c>
      <c r="L18" s="16">
        <v>13</v>
      </c>
      <c r="M18" s="81">
        <v>24.3</v>
      </c>
      <c r="N18" s="96">
        <v>25</v>
      </c>
      <c r="O18" s="64">
        <v>2530</v>
      </c>
      <c r="P18" s="65">
        <f>Table224578910112345678910111213141516171819202122232425262728293031[[#This Row],[PEMBULATAN]]*O18</f>
        <v>63250</v>
      </c>
    </row>
    <row r="19" spans="1:16" ht="26.25" customHeight="1" x14ac:dyDescent="0.2">
      <c r="A19" s="14"/>
      <c r="B19" s="75"/>
      <c r="C19" s="73" t="s">
        <v>3067</v>
      </c>
      <c r="D19" s="78" t="s">
        <v>126</v>
      </c>
      <c r="E19" s="13">
        <v>44541</v>
      </c>
      <c r="F19" s="76" t="s">
        <v>127</v>
      </c>
      <c r="G19" s="13">
        <v>44544</v>
      </c>
      <c r="H19" s="77" t="s">
        <v>2748</v>
      </c>
      <c r="I19" s="16">
        <v>84</v>
      </c>
      <c r="J19" s="16">
        <v>18</v>
      </c>
      <c r="K19" s="16">
        <v>12</v>
      </c>
      <c r="L19" s="16">
        <v>11</v>
      </c>
      <c r="M19" s="81">
        <v>4.5359999999999996</v>
      </c>
      <c r="N19" s="96">
        <v>11</v>
      </c>
      <c r="O19" s="64">
        <v>2530</v>
      </c>
      <c r="P19" s="65">
        <f>Table224578910112345678910111213141516171819202122232425262728293031[[#This Row],[PEMBULATAN]]*O19</f>
        <v>27830</v>
      </c>
    </row>
    <row r="20" spans="1:16" ht="26.25" customHeight="1" x14ac:dyDescent="0.2">
      <c r="A20" s="14"/>
      <c r="B20" s="75"/>
      <c r="C20" s="73" t="s">
        <v>3068</v>
      </c>
      <c r="D20" s="78" t="s">
        <v>126</v>
      </c>
      <c r="E20" s="13">
        <v>44541</v>
      </c>
      <c r="F20" s="76" t="s">
        <v>127</v>
      </c>
      <c r="G20" s="13">
        <v>44544</v>
      </c>
      <c r="H20" s="77" t="s">
        <v>2748</v>
      </c>
      <c r="I20" s="16">
        <v>88</v>
      </c>
      <c r="J20" s="16">
        <v>52</v>
      </c>
      <c r="K20" s="16">
        <v>29</v>
      </c>
      <c r="L20" s="16">
        <v>10</v>
      </c>
      <c r="M20" s="81">
        <v>33.176000000000002</v>
      </c>
      <c r="N20" s="96">
        <v>33.176000000000002</v>
      </c>
      <c r="O20" s="64">
        <v>2530</v>
      </c>
      <c r="P20" s="65">
        <f>Table224578910112345678910111213141516171819202122232425262728293031[[#This Row],[PEMBULATAN]]*O20</f>
        <v>83935.28</v>
      </c>
    </row>
    <row r="21" spans="1:16" ht="26.25" customHeight="1" x14ac:dyDescent="0.2">
      <c r="A21" s="14"/>
      <c r="B21" s="75"/>
      <c r="C21" s="73" t="s">
        <v>3069</v>
      </c>
      <c r="D21" s="78" t="s">
        <v>126</v>
      </c>
      <c r="E21" s="13">
        <v>44541</v>
      </c>
      <c r="F21" s="76" t="s">
        <v>127</v>
      </c>
      <c r="G21" s="13">
        <v>44544</v>
      </c>
      <c r="H21" s="77" t="s">
        <v>2748</v>
      </c>
      <c r="I21" s="16">
        <v>37</v>
      </c>
      <c r="J21" s="16">
        <v>37</v>
      </c>
      <c r="K21" s="16">
        <v>32</v>
      </c>
      <c r="L21" s="16">
        <v>1</v>
      </c>
      <c r="M21" s="81">
        <v>10.952</v>
      </c>
      <c r="N21" s="96">
        <v>10.952</v>
      </c>
      <c r="O21" s="64">
        <v>2530</v>
      </c>
      <c r="P21" s="65">
        <f>Table224578910112345678910111213141516171819202122232425262728293031[[#This Row],[PEMBULATAN]]*O21</f>
        <v>27708.560000000001</v>
      </c>
    </row>
    <row r="22" spans="1:16" ht="26.25" customHeight="1" x14ac:dyDescent="0.2">
      <c r="A22" s="14"/>
      <c r="B22" s="75"/>
      <c r="C22" s="73" t="s">
        <v>3070</v>
      </c>
      <c r="D22" s="78" t="s">
        <v>126</v>
      </c>
      <c r="E22" s="13">
        <v>44541</v>
      </c>
      <c r="F22" s="76" t="s">
        <v>127</v>
      </c>
      <c r="G22" s="13">
        <v>44544</v>
      </c>
      <c r="H22" s="77" t="s">
        <v>2748</v>
      </c>
      <c r="I22" s="16">
        <v>62</v>
      </c>
      <c r="J22" s="16">
        <v>41</v>
      </c>
      <c r="K22" s="16">
        <v>38</v>
      </c>
      <c r="L22" s="16">
        <v>50</v>
      </c>
      <c r="M22" s="81">
        <v>24.149000000000001</v>
      </c>
      <c r="N22" s="96">
        <v>50</v>
      </c>
      <c r="O22" s="64">
        <v>2530</v>
      </c>
      <c r="P22" s="65">
        <f>Table224578910112345678910111213141516171819202122232425262728293031[[#This Row],[PEMBULATAN]]*O22</f>
        <v>126500</v>
      </c>
    </row>
    <row r="23" spans="1:16" ht="26.25" customHeight="1" x14ac:dyDescent="0.2">
      <c r="A23" s="14"/>
      <c r="B23" s="75"/>
      <c r="C23" s="73" t="s">
        <v>3071</v>
      </c>
      <c r="D23" s="78" t="s">
        <v>126</v>
      </c>
      <c r="E23" s="13">
        <v>44541</v>
      </c>
      <c r="F23" s="76" t="s">
        <v>127</v>
      </c>
      <c r="G23" s="13">
        <v>44544</v>
      </c>
      <c r="H23" s="77" t="s">
        <v>2748</v>
      </c>
      <c r="I23" s="16">
        <v>85</v>
      </c>
      <c r="J23" s="16">
        <v>54</v>
      </c>
      <c r="K23" s="16">
        <v>32</v>
      </c>
      <c r="L23" s="16">
        <v>25</v>
      </c>
      <c r="M23" s="81">
        <v>36.72</v>
      </c>
      <c r="N23" s="96">
        <v>36.72</v>
      </c>
      <c r="O23" s="64">
        <v>2530</v>
      </c>
      <c r="P23" s="65">
        <f>Table224578910112345678910111213141516171819202122232425262728293031[[#This Row],[PEMBULATAN]]*O23</f>
        <v>92901.599999999991</v>
      </c>
    </row>
    <row r="24" spans="1:16" ht="26.25" customHeight="1" x14ac:dyDescent="0.2">
      <c r="A24" s="14"/>
      <c r="B24" s="75"/>
      <c r="C24" s="73" t="s">
        <v>3072</v>
      </c>
      <c r="D24" s="78" t="s">
        <v>126</v>
      </c>
      <c r="E24" s="13">
        <v>44541</v>
      </c>
      <c r="F24" s="76" t="s">
        <v>127</v>
      </c>
      <c r="G24" s="13">
        <v>44544</v>
      </c>
      <c r="H24" s="77" t="s">
        <v>2748</v>
      </c>
      <c r="I24" s="16">
        <v>87</v>
      </c>
      <c r="J24" s="16">
        <v>58</v>
      </c>
      <c r="K24" s="16">
        <v>28</v>
      </c>
      <c r="L24" s="16">
        <v>11</v>
      </c>
      <c r="M24" s="81">
        <v>35.322000000000003</v>
      </c>
      <c r="N24" s="96">
        <v>36</v>
      </c>
      <c r="O24" s="64">
        <v>2530</v>
      </c>
      <c r="P24" s="65">
        <f>Table224578910112345678910111213141516171819202122232425262728293031[[#This Row],[PEMBULATAN]]*O24</f>
        <v>91080</v>
      </c>
    </row>
    <row r="25" spans="1:16" ht="26.25" customHeight="1" x14ac:dyDescent="0.2">
      <c r="A25" s="14"/>
      <c r="B25" s="75"/>
      <c r="C25" s="73" t="s">
        <v>3073</v>
      </c>
      <c r="D25" s="78" t="s">
        <v>126</v>
      </c>
      <c r="E25" s="13">
        <v>44541</v>
      </c>
      <c r="F25" s="76" t="s">
        <v>127</v>
      </c>
      <c r="G25" s="13">
        <v>44544</v>
      </c>
      <c r="H25" s="77" t="s">
        <v>2748</v>
      </c>
      <c r="I25" s="16">
        <v>72</v>
      </c>
      <c r="J25" s="16">
        <v>56</v>
      </c>
      <c r="K25" s="16">
        <v>27</v>
      </c>
      <c r="L25" s="16">
        <v>12</v>
      </c>
      <c r="M25" s="81">
        <v>27.216000000000001</v>
      </c>
      <c r="N25" s="96">
        <v>27.216000000000001</v>
      </c>
      <c r="O25" s="64">
        <v>2530</v>
      </c>
      <c r="P25" s="65">
        <f>Table224578910112345678910111213141516171819202122232425262728293031[[#This Row],[PEMBULATAN]]*O25</f>
        <v>68856.479999999996</v>
      </c>
    </row>
    <row r="26" spans="1:16" ht="26.25" customHeight="1" x14ac:dyDescent="0.2">
      <c r="A26" s="14"/>
      <c r="B26" s="75"/>
      <c r="C26" s="73" t="s">
        <v>3074</v>
      </c>
      <c r="D26" s="78" t="s">
        <v>126</v>
      </c>
      <c r="E26" s="13">
        <v>44541</v>
      </c>
      <c r="F26" s="76" t="s">
        <v>127</v>
      </c>
      <c r="G26" s="13">
        <v>44544</v>
      </c>
      <c r="H26" s="77" t="s">
        <v>2748</v>
      </c>
      <c r="I26" s="16">
        <v>42</v>
      </c>
      <c r="J26" s="16">
        <v>32</v>
      </c>
      <c r="K26" s="16">
        <v>26</v>
      </c>
      <c r="L26" s="16">
        <v>3</v>
      </c>
      <c r="M26" s="81">
        <v>8.7360000000000007</v>
      </c>
      <c r="N26" s="96">
        <v>8.7360000000000007</v>
      </c>
      <c r="O26" s="64">
        <v>2530</v>
      </c>
      <c r="P26" s="65">
        <f>Table224578910112345678910111213141516171819202122232425262728293031[[#This Row],[PEMBULATAN]]*O26</f>
        <v>22102.080000000002</v>
      </c>
    </row>
    <row r="27" spans="1:16" ht="26.25" customHeight="1" x14ac:dyDescent="0.2">
      <c r="A27" s="14"/>
      <c r="B27" s="75"/>
      <c r="C27" s="73" t="s">
        <v>3075</v>
      </c>
      <c r="D27" s="78" t="s">
        <v>126</v>
      </c>
      <c r="E27" s="13">
        <v>44541</v>
      </c>
      <c r="F27" s="76" t="s">
        <v>127</v>
      </c>
      <c r="G27" s="13">
        <v>44544</v>
      </c>
      <c r="H27" s="77" t="s">
        <v>2748</v>
      </c>
      <c r="I27" s="16">
        <v>90</v>
      </c>
      <c r="J27" s="16">
        <v>62</v>
      </c>
      <c r="K27" s="16">
        <v>22</v>
      </c>
      <c r="L27" s="16">
        <v>7</v>
      </c>
      <c r="M27" s="81">
        <v>30.69</v>
      </c>
      <c r="N27" s="96">
        <v>30.69</v>
      </c>
      <c r="O27" s="64">
        <v>2530</v>
      </c>
      <c r="P27" s="65">
        <f>Table224578910112345678910111213141516171819202122232425262728293031[[#This Row],[PEMBULATAN]]*O27</f>
        <v>77645.7</v>
      </c>
    </row>
    <row r="28" spans="1:16" ht="26.25" customHeight="1" x14ac:dyDescent="0.2">
      <c r="A28" s="14"/>
      <c r="B28" s="75"/>
      <c r="C28" s="73" t="s">
        <v>3076</v>
      </c>
      <c r="D28" s="78" t="s">
        <v>126</v>
      </c>
      <c r="E28" s="13">
        <v>44541</v>
      </c>
      <c r="F28" s="76" t="s">
        <v>127</v>
      </c>
      <c r="G28" s="13">
        <v>44544</v>
      </c>
      <c r="H28" s="77" t="s">
        <v>2748</v>
      </c>
      <c r="I28" s="16">
        <v>45</v>
      </c>
      <c r="J28" s="16">
        <v>38</v>
      </c>
      <c r="K28" s="16">
        <v>13</v>
      </c>
      <c r="L28" s="16">
        <v>3</v>
      </c>
      <c r="M28" s="81">
        <v>5.5575000000000001</v>
      </c>
      <c r="N28" s="96">
        <v>5.5575000000000001</v>
      </c>
      <c r="O28" s="64">
        <v>2530</v>
      </c>
      <c r="P28" s="65">
        <f>Table224578910112345678910111213141516171819202122232425262728293031[[#This Row],[PEMBULATAN]]*O28</f>
        <v>14060.475</v>
      </c>
    </row>
    <row r="29" spans="1:16" ht="26.25" customHeight="1" x14ac:dyDescent="0.2">
      <c r="A29" s="14"/>
      <c r="B29" s="75"/>
      <c r="C29" s="73" t="s">
        <v>3077</v>
      </c>
      <c r="D29" s="78" t="s">
        <v>126</v>
      </c>
      <c r="E29" s="13">
        <v>44541</v>
      </c>
      <c r="F29" s="76" t="s">
        <v>127</v>
      </c>
      <c r="G29" s="13">
        <v>44544</v>
      </c>
      <c r="H29" s="77" t="s">
        <v>2748</v>
      </c>
      <c r="I29" s="16">
        <v>47</v>
      </c>
      <c r="J29" s="16">
        <v>37</v>
      </c>
      <c r="K29" s="16">
        <v>10</v>
      </c>
      <c r="L29" s="16">
        <v>1</v>
      </c>
      <c r="M29" s="81">
        <v>4.3475000000000001</v>
      </c>
      <c r="N29" s="96">
        <v>5</v>
      </c>
      <c r="O29" s="64">
        <v>2530</v>
      </c>
      <c r="P29" s="65">
        <f>Table224578910112345678910111213141516171819202122232425262728293031[[#This Row],[PEMBULATAN]]*O29</f>
        <v>12650</v>
      </c>
    </row>
    <row r="30" spans="1:16" ht="26.25" customHeight="1" x14ac:dyDescent="0.2">
      <c r="A30" s="14"/>
      <c r="B30" s="14"/>
      <c r="C30" s="9" t="s">
        <v>3078</v>
      </c>
      <c r="D30" s="76" t="s">
        <v>126</v>
      </c>
      <c r="E30" s="13">
        <v>44541</v>
      </c>
      <c r="F30" s="76" t="s">
        <v>127</v>
      </c>
      <c r="G30" s="13">
        <v>44544</v>
      </c>
      <c r="H30" s="10" t="s">
        <v>2748</v>
      </c>
      <c r="I30" s="1">
        <v>95</v>
      </c>
      <c r="J30" s="1">
        <v>58</v>
      </c>
      <c r="K30" s="1">
        <v>32</v>
      </c>
      <c r="L30" s="1">
        <v>16</v>
      </c>
      <c r="M30" s="80">
        <v>44.08</v>
      </c>
      <c r="N30" s="96">
        <v>44.08</v>
      </c>
      <c r="O30" s="64">
        <v>2530</v>
      </c>
      <c r="P30" s="65">
        <f>Table224578910112345678910111213141516171819202122232425262728293031[[#This Row],[PEMBULATAN]]*O30</f>
        <v>111522.4</v>
      </c>
    </row>
    <row r="31" spans="1:16" ht="26.25" customHeight="1" x14ac:dyDescent="0.2">
      <c r="A31" s="14"/>
      <c r="B31" s="14"/>
      <c r="C31" s="73" t="s">
        <v>3079</v>
      </c>
      <c r="D31" s="78" t="s">
        <v>126</v>
      </c>
      <c r="E31" s="13">
        <v>44541</v>
      </c>
      <c r="F31" s="76" t="s">
        <v>127</v>
      </c>
      <c r="G31" s="13">
        <v>44544</v>
      </c>
      <c r="H31" s="77" t="s">
        <v>2748</v>
      </c>
      <c r="I31" s="16">
        <v>102</v>
      </c>
      <c r="J31" s="16">
        <v>54</v>
      </c>
      <c r="K31" s="16">
        <v>42</v>
      </c>
      <c r="L31" s="16">
        <v>40</v>
      </c>
      <c r="M31" s="81">
        <v>57.834000000000003</v>
      </c>
      <c r="N31" s="96">
        <v>57.834000000000003</v>
      </c>
      <c r="O31" s="64">
        <v>2530</v>
      </c>
      <c r="P31" s="65">
        <f>Table224578910112345678910111213141516171819202122232425262728293031[[#This Row],[PEMBULATAN]]*O31</f>
        <v>146320.02000000002</v>
      </c>
    </row>
    <row r="32" spans="1:16" ht="26.25" customHeight="1" x14ac:dyDescent="0.2">
      <c r="A32" s="14"/>
      <c r="B32" s="14"/>
      <c r="C32" s="73" t="s">
        <v>3080</v>
      </c>
      <c r="D32" s="78" t="s">
        <v>126</v>
      </c>
      <c r="E32" s="13">
        <v>44541</v>
      </c>
      <c r="F32" s="76" t="s">
        <v>127</v>
      </c>
      <c r="G32" s="13">
        <v>44544</v>
      </c>
      <c r="H32" s="77" t="s">
        <v>2748</v>
      </c>
      <c r="I32" s="16">
        <v>87</v>
      </c>
      <c r="J32" s="16">
        <v>58</v>
      </c>
      <c r="K32" s="16">
        <v>22</v>
      </c>
      <c r="L32" s="16">
        <v>4</v>
      </c>
      <c r="M32" s="81">
        <v>27.753</v>
      </c>
      <c r="N32" s="96">
        <v>27.753</v>
      </c>
      <c r="O32" s="64">
        <v>2530</v>
      </c>
      <c r="P32" s="65">
        <f>Table224578910112345678910111213141516171819202122232425262728293031[[#This Row],[PEMBULATAN]]*O32</f>
        <v>70215.09</v>
      </c>
    </row>
    <row r="33" spans="1:16" ht="26.25" customHeight="1" x14ac:dyDescent="0.2">
      <c r="A33" s="14"/>
      <c r="B33" s="14"/>
      <c r="C33" s="73" t="s">
        <v>3081</v>
      </c>
      <c r="D33" s="78" t="s">
        <v>126</v>
      </c>
      <c r="E33" s="13">
        <v>44541</v>
      </c>
      <c r="F33" s="76" t="s">
        <v>127</v>
      </c>
      <c r="G33" s="13">
        <v>44544</v>
      </c>
      <c r="H33" s="77" t="s">
        <v>2748</v>
      </c>
      <c r="I33" s="16">
        <v>58</v>
      </c>
      <c r="J33" s="16">
        <v>40</v>
      </c>
      <c r="K33" s="16">
        <v>12</v>
      </c>
      <c r="L33" s="16">
        <v>3</v>
      </c>
      <c r="M33" s="81">
        <v>6.96</v>
      </c>
      <c r="N33" s="96">
        <v>6.96</v>
      </c>
      <c r="O33" s="64">
        <v>2530</v>
      </c>
      <c r="P33" s="65">
        <f>Table224578910112345678910111213141516171819202122232425262728293031[[#This Row],[PEMBULATAN]]*O33</f>
        <v>17608.8</v>
      </c>
    </row>
    <row r="34" spans="1:16" ht="26.25" customHeight="1" x14ac:dyDescent="0.2">
      <c r="A34" s="14"/>
      <c r="B34" s="14"/>
      <c r="C34" s="73" t="s">
        <v>3082</v>
      </c>
      <c r="D34" s="78" t="s">
        <v>126</v>
      </c>
      <c r="E34" s="13">
        <v>44541</v>
      </c>
      <c r="F34" s="76" t="s">
        <v>127</v>
      </c>
      <c r="G34" s="13">
        <v>44544</v>
      </c>
      <c r="H34" s="77" t="s">
        <v>2748</v>
      </c>
      <c r="I34" s="16">
        <v>52</v>
      </c>
      <c r="J34" s="16">
        <v>35</v>
      </c>
      <c r="K34" s="16">
        <v>27</v>
      </c>
      <c r="L34" s="16">
        <v>10</v>
      </c>
      <c r="M34" s="81">
        <v>12.285</v>
      </c>
      <c r="N34" s="96">
        <v>12.285</v>
      </c>
      <c r="O34" s="64">
        <v>2530</v>
      </c>
      <c r="P34" s="65">
        <f>Table224578910112345678910111213141516171819202122232425262728293031[[#This Row],[PEMBULATAN]]*O34</f>
        <v>31081.05</v>
      </c>
    </row>
    <row r="35" spans="1:16" ht="26.25" customHeight="1" x14ac:dyDescent="0.2">
      <c r="A35" s="14"/>
      <c r="B35" s="14"/>
      <c r="C35" s="73" t="s">
        <v>3083</v>
      </c>
      <c r="D35" s="78" t="s">
        <v>126</v>
      </c>
      <c r="E35" s="13">
        <v>44541</v>
      </c>
      <c r="F35" s="76" t="s">
        <v>127</v>
      </c>
      <c r="G35" s="13">
        <v>44544</v>
      </c>
      <c r="H35" s="77" t="s">
        <v>2748</v>
      </c>
      <c r="I35" s="16">
        <v>102</v>
      </c>
      <c r="J35" s="16">
        <v>58</v>
      </c>
      <c r="K35" s="16">
        <v>35</v>
      </c>
      <c r="L35" s="16">
        <v>15</v>
      </c>
      <c r="M35" s="81">
        <v>51.765000000000001</v>
      </c>
      <c r="N35" s="96">
        <v>51.765000000000001</v>
      </c>
      <c r="O35" s="64">
        <v>2530</v>
      </c>
      <c r="P35" s="65">
        <f>Table224578910112345678910111213141516171819202122232425262728293031[[#This Row],[PEMBULATAN]]*O35</f>
        <v>130965.45</v>
      </c>
    </row>
    <row r="36" spans="1:16" ht="26.25" customHeight="1" x14ac:dyDescent="0.2">
      <c r="A36" s="14"/>
      <c r="B36" s="14"/>
      <c r="C36" s="73" t="s">
        <v>3084</v>
      </c>
      <c r="D36" s="78" t="s">
        <v>126</v>
      </c>
      <c r="E36" s="13">
        <v>44541</v>
      </c>
      <c r="F36" s="76" t="s">
        <v>127</v>
      </c>
      <c r="G36" s="13">
        <v>44544</v>
      </c>
      <c r="H36" s="77" t="s">
        <v>2748</v>
      </c>
      <c r="I36" s="16">
        <v>50</v>
      </c>
      <c r="J36" s="16">
        <v>47</v>
      </c>
      <c r="K36" s="16">
        <v>21</v>
      </c>
      <c r="L36" s="16">
        <v>2</v>
      </c>
      <c r="M36" s="81">
        <v>12.3375</v>
      </c>
      <c r="N36" s="96">
        <v>13</v>
      </c>
      <c r="O36" s="64">
        <v>2530</v>
      </c>
      <c r="P36" s="65">
        <f>Table224578910112345678910111213141516171819202122232425262728293031[[#This Row],[PEMBULATAN]]*O36</f>
        <v>32890</v>
      </c>
    </row>
    <row r="37" spans="1:16" ht="26.25" customHeight="1" x14ac:dyDescent="0.2">
      <c r="A37" s="14"/>
      <c r="B37" s="14"/>
      <c r="C37" s="73" t="s">
        <v>3085</v>
      </c>
      <c r="D37" s="78" t="s">
        <v>126</v>
      </c>
      <c r="E37" s="13">
        <v>44541</v>
      </c>
      <c r="F37" s="76" t="s">
        <v>127</v>
      </c>
      <c r="G37" s="13">
        <v>44544</v>
      </c>
      <c r="H37" s="77" t="s">
        <v>2748</v>
      </c>
      <c r="I37" s="16">
        <v>76</v>
      </c>
      <c r="J37" s="16">
        <v>48</v>
      </c>
      <c r="K37" s="16">
        <v>23</v>
      </c>
      <c r="L37" s="16">
        <v>15</v>
      </c>
      <c r="M37" s="81">
        <v>20.975999999999999</v>
      </c>
      <c r="N37" s="96">
        <v>20.975999999999999</v>
      </c>
      <c r="O37" s="64">
        <v>2530</v>
      </c>
      <c r="P37" s="65">
        <f>Table224578910112345678910111213141516171819202122232425262728293031[[#This Row],[PEMBULATAN]]*O37</f>
        <v>53069.279999999999</v>
      </c>
    </row>
    <row r="38" spans="1:16" ht="26.25" customHeight="1" x14ac:dyDescent="0.2">
      <c r="A38" s="14"/>
      <c r="B38" s="14"/>
      <c r="C38" s="73" t="s">
        <v>3086</v>
      </c>
      <c r="D38" s="78" t="s">
        <v>126</v>
      </c>
      <c r="E38" s="13">
        <v>44541</v>
      </c>
      <c r="F38" s="76" t="s">
        <v>127</v>
      </c>
      <c r="G38" s="13">
        <v>44544</v>
      </c>
      <c r="H38" s="77" t="s">
        <v>2748</v>
      </c>
      <c r="I38" s="16">
        <v>85</v>
      </c>
      <c r="J38" s="16">
        <v>53</v>
      </c>
      <c r="K38" s="16">
        <v>35</v>
      </c>
      <c r="L38" s="16">
        <v>21</v>
      </c>
      <c r="M38" s="81">
        <v>39.418750000000003</v>
      </c>
      <c r="N38" s="96">
        <v>40</v>
      </c>
      <c r="O38" s="64">
        <v>2530</v>
      </c>
      <c r="P38" s="65">
        <f>Table224578910112345678910111213141516171819202122232425262728293031[[#This Row],[PEMBULATAN]]*O38</f>
        <v>101200</v>
      </c>
    </row>
    <row r="39" spans="1:16" ht="26.25" customHeight="1" x14ac:dyDescent="0.2">
      <c r="A39" s="14"/>
      <c r="B39" s="14"/>
      <c r="C39" s="73" t="s">
        <v>3087</v>
      </c>
      <c r="D39" s="78" t="s">
        <v>126</v>
      </c>
      <c r="E39" s="13">
        <v>44541</v>
      </c>
      <c r="F39" s="76" t="s">
        <v>127</v>
      </c>
      <c r="G39" s="13">
        <v>44544</v>
      </c>
      <c r="H39" s="77" t="s">
        <v>2748</v>
      </c>
      <c r="I39" s="16">
        <v>92</v>
      </c>
      <c r="J39" s="16">
        <v>53</v>
      </c>
      <c r="K39" s="16">
        <v>32</v>
      </c>
      <c r="L39" s="16">
        <v>12</v>
      </c>
      <c r="M39" s="81">
        <v>39.008000000000003</v>
      </c>
      <c r="N39" s="96">
        <v>39.008000000000003</v>
      </c>
      <c r="O39" s="64">
        <v>2530</v>
      </c>
      <c r="P39" s="65">
        <f>Table224578910112345678910111213141516171819202122232425262728293031[[#This Row],[PEMBULATAN]]*O39</f>
        <v>98690.240000000005</v>
      </c>
    </row>
    <row r="40" spans="1:16" ht="26.25" customHeight="1" x14ac:dyDescent="0.2">
      <c r="A40" s="14"/>
      <c r="B40" s="14"/>
      <c r="C40" s="73" t="s">
        <v>3088</v>
      </c>
      <c r="D40" s="78" t="s">
        <v>126</v>
      </c>
      <c r="E40" s="13">
        <v>44541</v>
      </c>
      <c r="F40" s="76" t="s">
        <v>127</v>
      </c>
      <c r="G40" s="13">
        <v>44544</v>
      </c>
      <c r="H40" s="77" t="s">
        <v>2748</v>
      </c>
      <c r="I40" s="16">
        <v>78</v>
      </c>
      <c r="J40" s="16">
        <v>54</v>
      </c>
      <c r="K40" s="16">
        <v>12</v>
      </c>
      <c r="L40" s="16">
        <v>6</v>
      </c>
      <c r="M40" s="81">
        <v>12.635999999999999</v>
      </c>
      <c r="N40" s="96">
        <v>12.635999999999999</v>
      </c>
      <c r="O40" s="64">
        <v>2530</v>
      </c>
      <c r="P40" s="65">
        <f>Table224578910112345678910111213141516171819202122232425262728293031[[#This Row],[PEMBULATAN]]*O40</f>
        <v>31969.079999999998</v>
      </c>
    </row>
    <row r="41" spans="1:16" ht="26.25" customHeight="1" x14ac:dyDescent="0.2">
      <c r="A41" s="14"/>
      <c r="B41" s="14"/>
      <c r="C41" s="73" t="s">
        <v>3089</v>
      </c>
      <c r="D41" s="78" t="s">
        <v>126</v>
      </c>
      <c r="E41" s="13">
        <v>44541</v>
      </c>
      <c r="F41" s="76" t="s">
        <v>127</v>
      </c>
      <c r="G41" s="13">
        <v>44544</v>
      </c>
      <c r="H41" s="77" t="s">
        <v>2748</v>
      </c>
      <c r="I41" s="16">
        <v>20</v>
      </c>
      <c r="J41" s="16">
        <v>18</v>
      </c>
      <c r="K41" s="16">
        <v>8</v>
      </c>
      <c r="L41" s="16">
        <v>1</v>
      </c>
      <c r="M41" s="81">
        <v>0.72</v>
      </c>
      <c r="N41" s="96">
        <v>1</v>
      </c>
      <c r="O41" s="64">
        <v>2530</v>
      </c>
      <c r="P41" s="65">
        <f>Table224578910112345678910111213141516171819202122232425262728293031[[#This Row],[PEMBULATAN]]*O41</f>
        <v>2530</v>
      </c>
    </row>
    <row r="42" spans="1:16" ht="26.25" customHeight="1" x14ac:dyDescent="0.2">
      <c r="A42" s="14"/>
      <c r="B42" s="14"/>
      <c r="C42" s="73" t="s">
        <v>3090</v>
      </c>
      <c r="D42" s="78" t="s">
        <v>126</v>
      </c>
      <c r="E42" s="13">
        <v>44541</v>
      </c>
      <c r="F42" s="76" t="s">
        <v>127</v>
      </c>
      <c r="G42" s="13">
        <v>44544</v>
      </c>
      <c r="H42" s="77" t="s">
        <v>2748</v>
      </c>
      <c r="I42" s="16">
        <v>30</v>
      </c>
      <c r="J42" s="16">
        <v>24</v>
      </c>
      <c r="K42" s="16">
        <v>12</v>
      </c>
      <c r="L42" s="16">
        <v>2</v>
      </c>
      <c r="M42" s="81">
        <v>2.16</v>
      </c>
      <c r="N42" s="96">
        <v>2.16</v>
      </c>
      <c r="O42" s="64">
        <v>2530</v>
      </c>
      <c r="P42" s="65">
        <f>Table224578910112345678910111213141516171819202122232425262728293031[[#This Row],[PEMBULATAN]]*O42</f>
        <v>5464.8</v>
      </c>
    </row>
    <row r="43" spans="1:16" ht="26.25" customHeight="1" x14ac:dyDescent="0.2">
      <c r="A43" s="14"/>
      <c r="B43" s="14"/>
      <c r="C43" s="73" t="s">
        <v>3091</v>
      </c>
      <c r="D43" s="78" t="s">
        <v>126</v>
      </c>
      <c r="E43" s="13">
        <v>44541</v>
      </c>
      <c r="F43" s="76" t="s">
        <v>127</v>
      </c>
      <c r="G43" s="13">
        <v>44544</v>
      </c>
      <c r="H43" s="77" t="s">
        <v>2748</v>
      </c>
      <c r="I43" s="16">
        <v>70</v>
      </c>
      <c r="J43" s="16">
        <v>50</v>
      </c>
      <c r="K43" s="16">
        <v>24</v>
      </c>
      <c r="L43" s="16">
        <v>11</v>
      </c>
      <c r="M43" s="81">
        <v>21</v>
      </c>
      <c r="N43" s="96">
        <v>21</v>
      </c>
      <c r="O43" s="64">
        <v>2530</v>
      </c>
      <c r="P43" s="65">
        <f>Table224578910112345678910111213141516171819202122232425262728293031[[#This Row],[PEMBULATAN]]*O43</f>
        <v>53130</v>
      </c>
    </row>
    <row r="44" spans="1:16" ht="26.25" customHeight="1" x14ac:dyDescent="0.2">
      <c r="A44" s="14"/>
      <c r="B44" s="14"/>
      <c r="C44" s="73" t="s">
        <v>3092</v>
      </c>
      <c r="D44" s="78" t="s">
        <v>126</v>
      </c>
      <c r="E44" s="13">
        <v>44541</v>
      </c>
      <c r="F44" s="76" t="s">
        <v>127</v>
      </c>
      <c r="G44" s="13">
        <v>44544</v>
      </c>
      <c r="H44" s="77" t="s">
        <v>2748</v>
      </c>
      <c r="I44" s="16">
        <v>88</v>
      </c>
      <c r="J44" s="16">
        <v>65</v>
      </c>
      <c r="K44" s="16">
        <v>28</v>
      </c>
      <c r="L44" s="16">
        <v>16</v>
      </c>
      <c r="M44" s="81">
        <v>40.04</v>
      </c>
      <c r="N44" s="96">
        <v>40.04</v>
      </c>
      <c r="O44" s="64">
        <v>2530</v>
      </c>
      <c r="P44" s="65">
        <f>Table224578910112345678910111213141516171819202122232425262728293031[[#This Row],[PEMBULATAN]]*O44</f>
        <v>101301.2</v>
      </c>
    </row>
    <row r="45" spans="1:16" ht="26.25" customHeight="1" x14ac:dyDescent="0.2">
      <c r="A45" s="14"/>
      <c r="B45" s="14"/>
      <c r="C45" s="73" t="s">
        <v>3093</v>
      </c>
      <c r="D45" s="78" t="s">
        <v>126</v>
      </c>
      <c r="E45" s="13">
        <v>44541</v>
      </c>
      <c r="F45" s="76" t="s">
        <v>127</v>
      </c>
      <c r="G45" s="13">
        <v>44544</v>
      </c>
      <c r="H45" s="77" t="s">
        <v>2748</v>
      </c>
      <c r="I45" s="16">
        <v>106</v>
      </c>
      <c r="J45" s="16">
        <v>57</v>
      </c>
      <c r="K45" s="16">
        <v>44</v>
      </c>
      <c r="L45" s="16">
        <v>24</v>
      </c>
      <c r="M45" s="81">
        <v>66.462000000000003</v>
      </c>
      <c r="N45" s="96">
        <v>67</v>
      </c>
      <c r="O45" s="64">
        <v>2530</v>
      </c>
      <c r="P45" s="65">
        <f>Table224578910112345678910111213141516171819202122232425262728293031[[#This Row],[PEMBULATAN]]*O45</f>
        <v>169510</v>
      </c>
    </row>
    <row r="46" spans="1:16" ht="26.25" customHeight="1" x14ac:dyDescent="0.2">
      <c r="A46" s="14"/>
      <c r="B46" s="14"/>
      <c r="C46" s="73" t="s">
        <v>3094</v>
      </c>
      <c r="D46" s="78" t="s">
        <v>126</v>
      </c>
      <c r="E46" s="13">
        <v>44541</v>
      </c>
      <c r="F46" s="76" t="s">
        <v>127</v>
      </c>
      <c r="G46" s="13">
        <v>44544</v>
      </c>
      <c r="H46" s="77" t="s">
        <v>2748</v>
      </c>
      <c r="I46" s="16">
        <v>84</v>
      </c>
      <c r="J46" s="16">
        <v>53</v>
      </c>
      <c r="K46" s="16">
        <v>24</v>
      </c>
      <c r="L46" s="16">
        <v>21</v>
      </c>
      <c r="M46" s="81">
        <v>26.712</v>
      </c>
      <c r="N46" s="96">
        <v>26.712</v>
      </c>
      <c r="O46" s="64">
        <v>2530</v>
      </c>
      <c r="P46" s="65">
        <f>Table224578910112345678910111213141516171819202122232425262728293031[[#This Row],[PEMBULATAN]]*O46</f>
        <v>67581.36</v>
      </c>
    </row>
    <row r="47" spans="1:16" ht="26.25" customHeight="1" x14ac:dyDescent="0.2">
      <c r="A47" s="14"/>
      <c r="B47" s="14"/>
      <c r="C47" s="73" t="s">
        <v>3095</v>
      </c>
      <c r="D47" s="78" t="s">
        <v>126</v>
      </c>
      <c r="E47" s="13">
        <v>44541</v>
      </c>
      <c r="F47" s="76" t="s">
        <v>127</v>
      </c>
      <c r="G47" s="13">
        <v>44544</v>
      </c>
      <c r="H47" s="77" t="s">
        <v>2748</v>
      </c>
      <c r="I47" s="16">
        <v>96</v>
      </c>
      <c r="J47" s="16">
        <v>42</v>
      </c>
      <c r="K47" s="16">
        <v>37</v>
      </c>
      <c r="L47" s="16">
        <v>8</v>
      </c>
      <c r="M47" s="81">
        <v>37.295999999999999</v>
      </c>
      <c r="N47" s="96">
        <v>38</v>
      </c>
      <c r="O47" s="64">
        <v>2530</v>
      </c>
      <c r="P47" s="65">
        <f>Table224578910112345678910111213141516171819202122232425262728293031[[#This Row],[PEMBULATAN]]*O47</f>
        <v>96140</v>
      </c>
    </row>
    <row r="48" spans="1:16" ht="26.25" customHeight="1" x14ac:dyDescent="0.2">
      <c r="A48" s="14"/>
      <c r="B48" s="14"/>
      <c r="C48" s="73" t="s">
        <v>3096</v>
      </c>
      <c r="D48" s="78" t="s">
        <v>126</v>
      </c>
      <c r="E48" s="13">
        <v>44541</v>
      </c>
      <c r="F48" s="76" t="s">
        <v>127</v>
      </c>
      <c r="G48" s="13">
        <v>44544</v>
      </c>
      <c r="H48" s="77" t="s">
        <v>2748</v>
      </c>
      <c r="I48" s="16">
        <v>56</v>
      </c>
      <c r="J48" s="16">
        <v>33</v>
      </c>
      <c r="K48" s="16">
        <v>28</v>
      </c>
      <c r="L48" s="16">
        <v>8</v>
      </c>
      <c r="M48" s="81">
        <v>12.936</v>
      </c>
      <c r="N48" s="96">
        <v>12.936</v>
      </c>
      <c r="O48" s="64">
        <v>2530</v>
      </c>
      <c r="P48" s="65">
        <f>Table224578910112345678910111213141516171819202122232425262728293031[[#This Row],[PEMBULATAN]]*O48</f>
        <v>32728.079999999998</v>
      </c>
    </row>
    <row r="49" spans="1:16" ht="26.25" customHeight="1" x14ac:dyDescent="0.2">
      <c r="A49" s="14"/>
      <c r="B49" s="14"/>
      <c r="C49" s="73" t="s">
        <v>3097</v>
      </c>
      <c r="D49" s="78" t="s">
        <v>126</v>
      </c>
      <c r="E49" s="13">
        <v>44541</v>
      </c>
      <c r="F49" s="76" t="s">
        <v>127</v>
      </c>
      <c r="G49" s="13">
        <v>44544</v>
      </c>
      <c r="H49" s="77" t="s">
        <v>2748</v>
      </c>
      <c r="I49" s="16">
        <v>65</v>
      </c>
      <c r="J49" s="16">
        <v>38</v>
      </c>
      <c r="K49" s="16">
        <v>22</v>
      </c>
      <c r="L49" s="16">
        <v>6</v>
      </c>
      <c r="M49" s="81">
        <v>13.585000000000001</v>
      </c>
      <c r="N49" s="96">
        <v>13.585000000000001</v>
      </c>
      <c r="O49" s="64">
        <v>2530</v>
      </c>
      <c r="P49" s="65">
        <f>Table224578910112345678910111213141516171819202122232425262728293031[[#This Row],[PEMBULATAN]]*O49</f>
        <v>34370.050000000003</v>
      </c>
    </row>
    <row r="50" spans="1:16" ht="26.25" customHeight="1" x14ac:dyDescent="0.2">
      <c r="A50" s="14"/>
      <c r="B50" s="14"/>
      <c r="C50" s="73" t="s">
        <v>3098</v>
      </c>
      <c r="D50" s="78" t="s">
        <v>126</v>
      </c>
      <c r="E50" s="13">
        <v>44541</v>
      </c>
      <c r="F50" s="76" t="s">
        <v>127</v>
      </c>
      <c r="G50" s="13">
        <v>44544</v>
      </c>
      <c r="H50" s="77" t="s">
        <v>2748</v>
      </c>
      <c r="I50" s="16">
        <v>70</v>
      </c>
      <c r="J50" s="16">
        <v>50</v>
      </c>
      <c r="K50" s="16">
        <v>18</v>
      </c>
      <c r="L50" s="16">
        <v>3</v>
      </c>
      <c r="M50" s="81">
        <v>15.75</v>
      </c>
      <c r="N50" s="96">
        <v>15.75</v>
      </c>
      <c r="O50" s="64">
        <v>2530</v>
      </c>
      <c r="P50" s="65">
        <f>Table224578910112345678910111213141516171819202122232425262728293031[[#This Row],[PEMBULATAN]]*O50</f>
        <v>39847.5</v>
      </c>
    </row>
    <row r="51" spans="1:16" ht="26.25" customHeight="1" x14ac:dyDescent="0.2">
      <c r="A51" s="14"/>
      <c r="B51" s="14"/>
      <c r="C51" s="73" t="s">
        <v>3099</v>
      </c>
      <c r="D51" s="78" t="s">
        <v>126</v>
      </c>
      <c r="E51" s="13">
        <v>44541</v>
      </c>
      <c r="F51" s="76" t="s">
        <v>127</v>
      </c>
      <c r="G51" s="13">
        <v>44544</v>
      </c>
      <c r="H51" s="77" t="s">
        <v>2748</v>
      </c>
      <c r="I51" s="16">
        <v>60</v>
      </c>
      <c r="J51" s="16">
        <v>36</v>
      </c>
      <c r="K51" s="16">
        <v>15</v>
      </c>
      <c r="L51" s="16">
        <v>3</v>
      </c>
      <c r="M51" s="81">
        <v>8.1</v>
      </c>
      <c r="N51" s="96">
        <v>8.1</v>
      </c>
      <c r="O51" s="64">
        <v>2530</v>
      </c>
      <c r="P51" s="65">
        <f>Table224578910112345678910111213141516171819202122232425262728293031[[#This Row],[PEMBULATAN]]*O51</f>
        <v>20493</v>
      </c>
    </row>
    <row r="52" spans="1:16" ht="26.25" customHeight="1" x14ac:dyDescent="0.2">
      <c r="A52" s="14"/>
      <c r="B52" s="14"/>
      <c r="C52" s="73" t="s">
        <v>3100</v>
      </c>
      <c r="D52" s="78" t="s">
        <v>126</v>
      </c>
      <c r="E52" s="13">
        <v>44541</v>
      </c>
      <c r="F52" s="76" t="s">
        <v>127</v>
      </c>
      <c r="G52" s="13">
        <v>44544</v>
      </c>
      <c r="H52" s="77" t="s">
        <v>2748</v>
      </c>
      <c r="I52" s="16">
        <v>64</v>
      </c>
      <c r="J52" s="16">
        <v>52</v>
      </c>
      <c r="K52" s="16">
        <v>22</v>
      </c>
      <c r="L52" s="16">
        <v>7</v>
      </c>
      <c r="M52" s="81">
        <v>18.303999999999998</v>
      </c>
      <c r="N52" s="96">
        <v>19</v>
      </c>
      <c r="O52" s="64">
        <v>2530</v>
      </c>
      <c r="P52" s="65">
        <f>Table224578910112345678910111213141516171819202122232425262728293031[[#This Row],[PEMBULATAN]]*O52</f>
        <v>48070</v>
      </c>
    </row>
    <row r="53" spans="1:16" ht="26.25" customHeight="1" x14ac:dyDescent="0.2">
      <c r="A53" s="14"/>
      <c r="B53" s="14"/>
      <c r="C53" s="73" t="s">
        <v>3101</v>
      </c>
      <c r="D53" s="78" t="s">
        <v>126</v>
      </c>
      <c r="E53" s="13">
        <v>44541</v>
      </c>
      <c r="F53" s="76" t="s">
        <v>127</v>
      </c>
      <c r="G53" s="13">
        <v>44544</v>
      </c>
      <c r="H53" s="77" t="s">
        <v>2748</v>
      </c>
      <c r="I53" s="16">
        <v>68</v>
      </c>
      <c r="J53" s="16">
        <v>55</v>
      </c>
      <c r="K53" s="16">
        <v>25</v>
      </c>
      <c r="L53" s="16">
        <v>5</v>
      </c>
      <c r="M53" s="81">
        <v>23.375</v>
      </c>
      <c r="N53" s="96">
        <v>24</v>
      </c>
      <c r="O53" s="64">
        <v>2530</v>
      </c>
      <c r="P53" s="65">
        <f>Table224578910112345678910111213141516171819202122232425262728293031[[#This Row],[PEMBULATAN]]*O53</f>
        <v>60720</v>
      </c>
    </row>
    <row r="54" spans="1:16" ht="26.25" customHeight="1" x14ac:dyDescent="0.2">
      <c r="A54" s="14"/>
      <c r="B54" s="14"/>
      <c r="C54" s="73" t="s">
        <v>3102</v>
      </c>
      <c r="D54" s="78" t="s">
        <v>126</v>
      </c>
      <c r="E54" s="13">
        <v>44541</v>
      </c>
      <c r="F54" s="76" t="s">
        <v>127</v>
      </c>
      <c r="G54" s="13">
        <v>44544</v>
      </c>
      <c r="H54" s="77" t="s">
        <v>2748</v>
      </c>
      <c r="I54" s="16">
        <v>78</v>
      </c>
      <c r="J54" s="16">
        <v>46</v>
      </c>
      <c r="K54" s="16">
        <v>32</v>
      </c>
      <c r="L54" s="16">
        <v>9</v>
      </c>
      <c r="M54" s="81">
        <v>28.704000000000001</v>
      </c>
      <c r="N54" s="96">
        <v>28.704000000000001</v>
      </c>
      <c r="O54" s="64">
        <v>2530</v>
      </c>
      <c r="P54" s="65">
        <f>Table224578910112345678910111213141516171819202122232425262728293031[[#This Row],[PEMBULATAN]]*O54</f>
        <v>72621.119999999995</v>
      </c>
    </row>
    <row r="55" spans="1:16" ht="26.25" customHeight="1" x14ac:dyDescent="0.2">
      <c r="A55" s="14"/>
      <c r="B55" s="14"/>
      <c r="C55" s="73" t="s">
        <v>3103</v>
      </c>
      <c r="D55" s="78" t="s">
        <v>126</v>
      </c>
      <c r="E55" s="13">
        <v>44541</v>
      </c>
      <c r="F55" s="76" t="s">
        <v>127</v>
      </c>
      <c r="G55" s="13">
        <v>44544</v>
      </c>
      <c r="H55" s="77" t="s">
        <v>2748</v>
      </c>
      <c r="I55" s="16">
        <v>92</v>
      </c>
      <c r="J55" s="16">
        <v>38</v>
      </c>
      <c r="K55" s="16">
        <v>27</v>
      </c>
      <c r="L55" s="16">
        <v>13</v>
      </c>
      <c r="M55" s="81">
        <v>23.597999999999999</v>
      </c>
      <c r="N55" s="96">
        <v>23.597999999999999</v>
      </c>
      <c r="O55" s="64">
        <v>2530</v>
      </c>
      <c r="P55" s="65">
        <f>Table224578910112345678910111213141516171819202122232425262728293031[[#This Row],[PEMBULATAN]]*O55</f>
        <v>59702.939999999995</v>
      </c>
    </row>
    <row r="56" spans="1:16" ht="26.25" customHeight="1" x14ac:dyDescent="0.2">
      <c r="A56" s="14"/>
      <c r="B56" s="14"/>
      <c r="C56" s="73" t="s">
        <v>3104</v>
      </c>
      <c r="D56" s="78" t="s">
        <v>126</v>
      </c>
      <c r="E56" s="13">
        <v>44541</v>
      </c>
      <c r="F56" s="76" t="s">
        <v>127</v>
      </c>
      <c r="G56" s="13">
        <v>44544</v>
      </c>
      <c r="H56" s="77" t="s">
        <v>2748</v>
      </c>
      <c r="I56" s="16">
        <v>84</v>
      </c>
      <c r="J56" s="16">
        <v>57</v>
      </c>
      <c r="K56" s="16">
        <v>45</v>
      </c>
      <c r="L56" s="16">
        <v>8</v>
      </c>
      <c r="M56" s="81">
        <v>53.865000000000002</v>
      </c>
      <c r="N56" s="96">
        <v>53.865000000000002</v>
      </c>
      <c r="O56" s="64">
        <v>2530</v>
      </c>
      <c r="P56" s="65">
        <f>Table224578910112345678910111213141516171819202122232425262728293031[[#This Row],[PEMBULATAN]]*O56</f>
        <v>136278.45000000001</v>
      </c>
    </row>
    <row r="57" spans="1:16" ht="26.25" customHeight="1" x14ac:dyDescent="0.2">
      <c r="A57" s="14"/>
      <c r="B57" s="14"/>
      <c r="C57" s="73" t="s">
        <v>3105</v>
      </c>
      <c r="D57" s="78" t="s">
        <v>126</v>
      </c>
      <c r="E57" s="13">
        <v>44541</v>
      </c>
      <c r="F57" s="76" t="s">
        <v>127</v>
      </c>
      <c r="G57" s="13">
        <v>44544</v>
      </c>
      <c r="H57" s="77" t="s">
        <v>2748</v>
      </c>
      <c r="I57" s="16">
        <v>100</v>
      </c>
      <c r="J57" s="16">
        <v>65</v>
      </c>
      <c r="K57" s="16">
        <v>42</v>
      </c>
      <c r="L57" s="16">
        <v>19</v>
      </c>
      <c r="M57" s="81">
        <v>68.25</v>
      </c>
      <c r="N57" s="96">
        <v>68.25</v>
      </c>
      <c r="O57" s="64">
        <v>2530</v>
      </c>
      <c r="P57" s="65">
        <f>Table224578910112345678910111213141516171819202122232425262728293031[[#This Row],[PEMBULATAN]]*O57</f>
        <v>172672.5</v>
      </c>
    </row>
    <row r="58" spans="1:16" ht="26.25" customHeight="1" x14ac:dyDescent="0.2">
      <c r="A58" s="14"/>
      <c r="B58" s="14"/>
      <c r="C58" s="73" t="s">
        <v>3106</v>
      </c>
      <c r="D58" s="78" t="s">
        <v>126</v>
      </c>
      <c r="E58" s="13">
        <v>44541</v>
      </c>
      <c r="F58" s="76" t="s">
        <v>127</v>
      </c>
      <c r="G58" s="13">
        <v>44544</v>
      </c>
      <c r="H58" s="77" t="s">
        <v>2748</v>
      </c>
      <c r="I58" s="16">
        <v>90</v>
      </c>
      <c r="J58" s="16">
        <v>48</v>
      </c>
      <c r="K58" s="16">
        <v>25</v>
      </c>
      <c r="L58" s="16">
        <v>8</v>
      </c>
      <c r="M58" s="81">
        <v>27</v>
      </c>
      <c r="N58" s="96">
        <v>27</v>
      </c>
      <c r="O58" s="64">
        <v>2530</v>
      </c>
      <c r="P58" s="65">
        <f>Table224578910112345678910111213141516171819202122232425262728293031[[#This Row],[PEMBULATAN]]*O58</f>
        <v>68310</v>
      </c>
    </row>
    <row r="59" spans="1:16" ht="26.25" customHeight="1" x14ac:dyDescent="0.2">
      <c r="A59" s="14"/>
      <c r="B59" s="14"/>
      <c r="C59" s="73" t="s">
        <v>3107</v>
      </c>
      <c r="D59" s="78" t="s">
        <v>126</v>
      </c>
      <c r="E59" s="13">
        <v>44541</v>
      </c>
      <c r="F59" s="76" t="s">
        <v>127</v>
      </c>
      <c r="G59" s="13">
        <v>44544</v>
      </c>
      <c r="H59" s="77" t="s">
        <v>2748</v>
      </c>
      <c r="I59" s="16">
        <v>81</v>
      </c>
      <c r="J59" s="16">
        <v>55</v>
      </c>
      <c r="K59" s="16">
        <v>26</v>
      </c>
      <c r="L59" s="16">
        <v>13</v>
      </c>
      <c r="M59" s="81">
        <v>28.9575</v>
      </c>
      <c r="N59" s="96">
        <v>28.9575</v>
      </c>
      <c r="O59" s="64">
        <v>2530</v>
      </c>
      <c r="P59" s="65">
        <f>Table224578910112345678910111213141516171819202122232425262728293031[[#This Row],[PEMBULATAN]]*O59</f>
        <v>73262.475000000006</v>
      </c>
    </row>
    <row r="60" spans="1:16" ht="26.25" customHeight="1" x14ac:dyDescent="0.2">
      <c r="A60" s="14"/>
      <c r="B60" s="14"/>
      <c r="C60" s="73" t="s">
        <v>3108</v>
      </c>
      <c r="D60" s="78" t="s">
        <v>126</v>
      </c>
      <c r="E60" s="13">
        <v>44541</v>
      </c>
      <c r="F60" s="76" t="s">
        <v>127</v>
      </c>
      <c r="G60" s="13">
        <v>44544</v>
      </c>
      <c r="H60" s="77" t="s">
        <v>2748</v>
      </c>
      <c r="I60" s="16">
        <v>84</v>
      </c>
      <c r="J60" s="16">
        <v>52</v>
      </c>
      <c r="K60" s="16">
        <v>17</v>
      </c>
      <c r="L60" s="16">
        <v>6</v>
      </c>
      <c r="M60" s="81">
        <v>18.564</v>
      </c>
      <c r="N60" s="96">
        <v>18.564</v>
      </c>
      <c r="O60" s="64">
        <v>2530</v>
      </c>
      <c r="P60" s="65">
        <f>Table224578910112345678910111213141516171819202122232425262728293031[[#This Row],[PEMBULATAN]]*O60</f>
        <v>46966.92</v>
      </c>
    </row>
    <row r="61" spans="1:16" ht="26.25" customHeight="1" x14ac:dyDescent="0.2">
      <c r="A61" s="14"/>
      <c r="B61" s="14"/>
      <c r="C61" s="73" t="s">
        <v>3109</v>
      </c>
      <c r="D61" s="78" t="s">
        <v>126</v>
      </c>
      <c r="E61" s="13">
        <v>44541</v>
      </c>
      <c r="F61" s="76" t="s">
        <v>127</v>
      </c>
      <c r="G61" s="13">
        <v>44544</v>
      </c>
      <c r="H61" s="77" t="s">
        <v>2748</v>
      </c>
      <c r="I61" s="16">
        <v>20</v>
      </c>
      <c r="J61" s="16">
        <v>12</v>
      </c>
      <c r="K61" s="16">
        <v>8</v>
      </c>
      <c r="L61" s="16">
        <v>1</v>
      </c>
      <c r="M61" s="81">
        <v>0.48</v>
      </c>
      <c r="N61" s="96">
        <v>2</v>
      </c>
      <c r="O61" s="64">
        <v>2530</v>
      </c>
      <c r="P61" s="65">
        <f>Table224578910112345678910111213141516171819202122232425262728293031[[#This Row],[PEMBULATAN]]*O61</f>
        <v>5060</v>
      </c>
    </row>
    <row r="62" spans="1:16" ht="26.25" customHeight="1" x14ac:dyDescent="0.2">
      <c r="A62" s="14"/>
      <c r="B62" s="14"/>
      <c r="C62" s="73" t="s">
        <v>3110</v>
      </c>
      <c r="D62" s="78" t="s">
        <v>126</v>
      </c>
      <c r="E62" s="13">
        <v>44541</v>
      </c>
      <c r="F62" s="76" t="s">
        <v>127</v>
      </c>
      <c r="G62" s="13">
        <v>44544</v>
      </c>
      <c r="H62" s="77" t="s">
        <v>2748</v>
      </c>
      <c r="I62" s="16">
        <v>63</v>
      </c>
      <c r="J62" s="16">
        <v>47</v>
      </c>
      <c r="K62" s="16">
        <v>26</v>
      </c>
      <c r="L62" s="16">
        <v>6</v>
      </c>
      <c r="M62" s="81">
        <v>19.246500000000001</v>
      </c>
      <c r="N62" s="96">
        <v>19.246500000000001</v>
      </c>
      <c r="O62" s="64">
        <v>2530</v>
      </c>
      <c r="P62" s="65">
        <f>Table224578910112345678910111213141516171819202122232425262728293031[[#This Row],[PEMBULATAN]]*O62</f>
        <v>48693.645000000004</v>
      </c>
    </row>
    <row r="63" spans="1:16" ht="26.25" customHeight="1" x14ac:dyDescent="0.2">
      <c r="A63" s="14"/>
      <c r="B63" s="14"/>
      <c r="C63" s="73" t="s">
        <v>3111</v>
      </c>
      <c r="D63" s="78" t="s">
        <v>126</v>
      </c>
      <c r="E63" s="13">
        <v>44541</v>
      </c>
      <c r="F63" s="76" t="s">
        <v>127</v>
      </c>
      <c r="G63" s="13">
        <v>44544</v>
      </c>
      <c r="H63" s="77" t="s">
        <v>2748</v>
      </c>
      <c r="I63" s="16">
        <v>70</v>
      </c>
      <c r="J63" s="16">
        <v>47</v>
      </c>
      <c r="K63" s="16">
        <v>28</v>
      </c>
      <c r="L63" s="16">
        <v>21</v>
      </c>
      <c r="M63" s="81">
        <v>23.03</v>
      </c>
      <c r="N63" s="96">
        <v>23.03</v>
      </c>
      <c r="O63" s="64">
        <v>2530</v>
      </c>
      <c r="P63" s="65">
        <f>Table224578910112345678910111213141516171819202122232425262728293031[[#This Row],[PEMBULATAN]]*O63</f>
        <v>58265.9</v>
      </c>
    </row>
    <row r="64" spans="1:16" ht="26.25" customHeight="1" x14ac:dyDescent="0.2">
      <c r="A64" s="14"/>
      <c r="B64" s="14"/>
      <c r="C64" s="73" t="s">
        <v>3112</v>
      </c>
      <c r="D64" s="78" t="s">
        <v>126</v>
      </c>
      <c r="E64" s="13">
        <v>44541</v>
      </c>
      <c r="F64" s="76" t="s">
        <v>127</v>
      </c>
      <c r="G64" s="13">
        <v>44544</v>
      </c>
      <c r="H64" s="77" t="s">
        <v>2748</v>
      </c>
      <c r="I64" s="16">
        <v>58</v>
      </c>
      <c r="J64" s="16">
        <v>48</v>
      </c>
      <c r="K64" s="16">
        <v>22</v>
      </c>
      <c r="L64" s="16">
        <v>7</v>
      </c>
      <c r="M64" s="81">
        <v>15.311999999999999</v>
      </c>
      <c r="N64" s="96">
        <v>16</v>
      </c>
      <c r="O64" s="64">
        <v>2530</v>
      </c>
      <c r="P64" s="65">
        <f>Table224578910112345678910111213141516171819202122232425262728293031[[#This Row],[PEMBULATAN]]*O64</f>
        <v>40480</v>
      </c>
    </row>
    <row r="65" spans="1:16" ht="26.25" customHeight="1" x14ac:dyDescent="0.2">
      <c r="A65" s="14"/>
      <c r="B65" s="97"/>
      <c r="C65" s="73" t="s">
        <v>3113</v>
      </c>
      <c r="D65" s="78" t="s">
        <v>126</v>
      </c>
      <c r="E65" s="13">
        <v>44541</v>
      </c>
      <c r="F65" s="76" t="s">
        <v>127</v>
      </c>
      <c r="G65" s="13">
        <v>44544</v>
      </c>
      <c r="H65" s="77" t="s">
        <v>2748</v>
      </c>
      <c r="I65" s="16">
        <v>82</v>
      </c>
      <c r="J65" s="16">
        <v>52</v>
      </c>
      <c r="K65" s="16">
        <v>24</v>
      </c>
      <c r="L65" s="16">
        <v>7</v>
      </c>
      <c r="M65" s="81">
        <v>25.584</v>
      </c>
      <c r="N65" s="96">
        <v>25.584</v>
      </c>
      <c r="O65" s="64">
        <v>2530</v>
      </c>
      <c r="P65" s="65">
        <f>Table224578910112345678910111213141516171819202122232425262728293031[[#This Row],[PEMBULATAN]]*O65</f>
        <v>64727.519999999997</v>
      </c>
    </row>
    <row r="66" spans="1:16" ht="26.25" customHeight="1" x14ac:dyDescent="0.2">
      <c r="A66" s="14"/>
      <c r="B66" s="14" t="s">
        <v>3114</v>
      </c>
      <c r="C66" s="73" t="s">
        <v>3115</v>
      </c>
      <c r="D66" s="78" t="s">
        <v>126</v>
      </c>
      <c r="E66" s="13">
        <v>44541</v>
      </c>
      <c r="F66" s="76" t="s">
        <v>127</v>
      </c>
      <c r="G66" s="13">
        <v>44544</v>
      </c>
      <c r="H66" s="77" t="s">
        <v>2748</v>
      </c>
      <c r="I66" s="16">
        <v>36</v>
      </c>
      <c r="J66" s="16">
        <v>36</v>
      </c>
      <c r="K66" s="16">
        <v>20</v>
      </c>
      <c r="L66" s="16">
        <v>3</v>
      </c>
      <c r="M66" s="81">
        <v>6.48</v>
      </c>
      <c r="N66" s="96">
        <v>7</v>
      </c>
      <c r="O66" s="64">
        <v>2530</v>
      </c>
      <c r="P66" s="65">
        <f>Table224578910112345678910111213141516171819202122232425262728293031[[#This Row],[PEMBULATAN]]*O66</f>
        <v>17710</v>
      </c>
    </row>
    <row r="67" spans="1:16" ht="26.25" customHeight="1" x14ac:dyDescent="0.2">
      <c r="A67" s="14"/>
      <c r="B67" s="14"/>
      <c r="C67" s="73" t="s">
        <v>3116</v>
      </c>
      <c r="D67" s="78" t="s">
        <v>126</v>
      </c>
      <c r="E67" s="13">
        <v>44541</v>
      </c>
      <c r="F67" s="76" t="s">
        <v>127</v>
      </c>
      <c r="G67" s="13">
        <v>44544</v>
      </c>
      <c r="H67" s="77" t="s">
        <v>2748</v>
      </c>
      <c r="I67" s="16">
        <v>64</v>
      </c>
      <c r="J67" s="16">
        <v>47</v>
      </c>
      <c r="K67" s="16">
        <v>21</v>
      </c>
      <c r="L67" s="16">
        <v>10</v>
      </c>
      <c r="M67" s="81">
        <v>15.792</v>
      </c>
      <c r="N67" s="96">
        <v>15.792</v>
      </c>
      <c r="O67" s="64">
        <v>2530</v>
      </c>
      <c r="P67" s="65">
        <f>Table224578910112345678910111213141516171819202122232425262728293031[[#This Row],[PEMBULATAN]]*O67</f>
        <v>39953.760000000002</v>
      </c>
    </row>
    <row r="68" spans="1:16" ht="26.25" customHeight="1" x14ac:dyDescent="0.2">
      <c r="A68" s="14"/>
      <c r="B68" s="14"/>
      <c r="C68" s="73" t="s">
        <v>3117</v>
      </c>
      <c r="D68" s="78" t="s">
        <v>126</v>
      </c>
      <c r="E68" s="13">
        <v>44541</v>
      </c>
      <c r="F68" s="76" t="s">
        <v>127</v>
      </c>
      <c r="G68" s="13">
        <v>44544</v>
      </c>
      <c r="H68" s="77" t="s">
        <v>2748</v>
      </c>
      <c r="I68" s="16">
        <v>25</v>
      </c>
      <c r="J68" s="16">
        <v>20</v>
      </c>
      <c r="K68" s="16">
        <v>8</v>
      </c>
      <c r="L68" s="16">
        <v>1</v>
      </c>
      <c r="M68" s="81">
        <v>1</v>
      </c>
      <c r="N68" s="96">
        <v>1</v>
      </c>
      <c r="O68" s="64">
        <v>2530</v>
      </c>
      <c r="P68" s="65">
        <f>Table224578910112345678910111213141516171819202122232425262728293031[[#This Row],[PEMBULATAN]]*O68</f>
        <v>2530</v>
      </c>
    </row>
    <row r="69" spans="1:16" ht="22.5" customHeight="1" x14ac:dyDescent="0.2">
      <c r="A69" s="118" t="s">
        <v>30</v>
      </c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20"/>
      <c r="M69" s="79">
        <f>SUBTOTAL(109,Table224578910112345678910111213141516171819202122232425262728293031[KG VOLUME])</f>
        <v>1519.0217499999999</v>
      </c>
      <c r="N69" s="68">
        <f>SUM(N3:N68)</f>
        <v>1560.7465</v>
      </c>
      <c r="O69" s="121">
        <f>SUM(P3:P68)</f>
        <v>3948688.6450000005</v>
      </c>
      <c r="P69" s="122"/>
    </row>
    <row r="70" spans="1:16" ht="18" customHeight="1" x14ac:dyDescent="0.2">
      <c r="A70" s="86"/>
      <c r="B70" s="56" t="s">
        <v>42</v>
      </c>
      <c r="C70" s="55"/>
      <c r="D70" s="57" t="s">
        <v>43</v>
      </c>
      <c r="E70" s="86"/>
      <c r="F70" s="86"/>
      <c r="G70" s="86"/>
      <c r="H70" s="86"/>
      <c r="I70" s="86"/>
      <c r="J70" s="86"/>
      <c r="K70" s="86"/>
      <c r="L70" s="86"/>
      <c r="M70" s="87"/>
      <c r="N70" s="88" t="s">
        <v>51</v>
      </c>
      <c r="O70" s="89"/>
      <c r="P70" s="89">
        <f>O69*10%</f>
        <v>394868.86450000008</v>
      </c>
    </row>
    <row r="71" spans="1:16" ht="18" customHeight="1" thickBot="1" x14ac:dyDescent="0.25">
      <c r="A71" s="86"/>
      <c r="B71" s="56"/>
      <c r="C71" s="55"/>
      <c r="D71" s="57"/>
      <c r="E71" s="86"/>
      <c r="F71" s="86"/>
      <c r="G71" s="86"/>
      <c r="H71" s="86"/>
      <c r="I71" s="86"/>
      <c r="J71" s="86"/>
      <c r="K71" s="86"/>
      <c r="L71" s="86"/>
      <c r="M71" s="87"/>
      <c r="N71" s="90" t="s">
        <v>52</v>
      </c>
      <c r="O71" s="91"/>
      <c r="P71" s="91">
        <f>O69-P70</f>
        <v>3553819.7805000003</v>
      </c>
    </row>
    <row r="72" spans="1:16" ht="18" customHeight="1" x14ac:dyDescent="0.2">
      <c r="A72" s="11"/>
      <c r="H72" s="63"/>
      <c r="N72" s="62" t="s">
        <v>31</v>
      </c>
      <c r="P72" s="69">
        <f>P71*1%</f>
        <v>35538.197805000003</v>
      </c>
    </row>
    <row r="73" spans="1:16" ht="18" customHeight="1" thickBot="1" x14ac:dyDescent="0.25">
      <c r="A73" s="11"/>
      <c r="H73" s="63"/>
      <c r="N73" s="62" t="s">
        <v>53</v>
      </c>
      <c r="P73" s="71">
        <f>P71*2%</f>
        <v>71076.395610000007</v>
      </c>
    </row>
    <row r="74" spans="1:16" ht="18" customHeight="1" x14ac:dyDescent="0.2">
      <c r="A74" s="11"/>
      <c r="H74" s="63"/>
      <c r="N74" s="66" t="s">
        <v>32</v>
      </c>
      <c r="O74" s="67"/>
      <c r="P74" s="70">
        <f>P71+P72-P73</f>
        <v>3518281.5826950003</v>
      </c>
    </row>
    <row r="76" spans="1:16" x14ac:dyDescent="0.2">
      <c r="A76" s="11"/>
      <c r="H76" s="63"/>
      <c r="P76" s="71"/>
    </row>
    <row r="77" spans="1:16" x14ac:dyDescent="0.2">
      <c r="A77" s="11"/>
      <c r="H77" s="63"/>
      <c r="O77" s="58"/>
      <c r="P77" s="71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</sheetData>
  <mergeCells count="2">
    <mergeCell ref="A69:L69"/>
    <mergeCell ref="O69:P69"/>
  </mergeCells>
  <conditionalFormatting sqref="B3">
    <cfRule type="duplicateValues" dxfId="372" priority="2"/>
  </conditionalFormatting>
  <conditionalFormatting sqref="B4:B29">
    <cfRule type="duplicateValues" dxfId="371" priority="1"/>
  </conditionalFormatting>
  <conditionalFormatting sqref="B30:B68">
    <cfRule type="duplicateValues" dxfId="370" priority="5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25" sqref="O2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406247</v>
      </c>
      <c r="B3" s="74" t="s">
        <v>3118</v>
      </c>
      <c r="C3" s="9" t="s">
        <v>3119</v>
      </c>
      <c r="D3" s="76" t="s">
        <v>126</v>
      </c>
      <c r="E3" s="13">
        <v>44541</v>
      </c>
      <c r="F3" s="76" t="s">
        <v>127</v>
      </c>
      <c r="G3" s="13">
        <v>44544</v>
      </c>
      <c r="H3" s="10" t="s">
        <v>2748</v>
      </c>
      <c r="I3" s="1">
        <v>96</v>
      </c>
      <c r="J3" s="1">
        <v>62</v>
      </c>
      <c r="K3" s="1">
        <v>32</v>
      </c>
      <c r="L3" s="1">
        <v>26</v>
      </c>
      <c r="M3" s="80">
        <v>47.616</v>
      </c>
      <c r="N3" s="96">
        <v>47.616</v>
      </c>
      <c r="O3" s="64">
        <v>2530</v>
      </c>
      <c r="P3" s="65">
        <f>Table22457891011234567891011121314151617181920212223242526272829303132[[#This Row],[PEMBULATAN]]*O3</f>
        <v>120468.48</v>
      </c>
    </row>
    <row r="4" spans="1:16" ht="26.25" customHeight="1" x14ac:dyDescent="0.2">
      <c r="A4" s="14"/>
      <c r="B4" s="75"/>
      <c r="C4" s="9" t="s">
        <v>3120</v>
      </c>
      <c r="D4" s="76" t="s">
        <v>126</v>
      </c>
      <c r="E4" s="13">
        <v>44541</v>
      </c>
      <c r="F4" s="76" t="s">
        <v>127</v>
      </c>
      <c r="G4" s="13">
        <v>44544</v>
      </c>
      <c r="H4" s="10" t="s">
        <v>2748</v>
      </c>
      <c r="I4" s="1">
        <v>65</v>
      </c>
      <c r="J4" s="1">
        <v>53</v>
      </c>
      <c r="K4" s="1">
        <v>21</v>
      </c>
      <c r="L4" s="1">
        <v>5</v>
      </c>
      <c r="M4" s="80">
        <v>18.08625</v>
      </c>
      <c r="N4" s="96">
        <v>18.08625</v>
      </c>
      <c r="O4" s="64">
        <v>2530</v>
      </c>
      <c r="P4" s="65">
        <f>Table22457891011234567891011121314151617181920212223242526272829303132[[#This Row],[PEMBULATAN]]*O4</f>
        <v>45758.212500000001</v>
      </c>
    </row>
    <row r="5" spans="1:16" ht="26.25" customHeight="1" x14ac:dyDescent="0.2">
      <c r="A5" s="14"/>
      <c r="B5" s="14"/>
      <c r="C5" s="9" t="s">
        <v>3121</v>
      </c>
      <c r="D5" s="76" t="s">
        <v>126</v>
      </c>
      <c r="E5" s="13">
        <v>44541</v>
      </c>
      <c r="F5" s="76" t="s">
        <v>127</v>
      </c>
      <c r="G5" s="13">
        <v>44544</v>
      </c>
      <c r="H5" s="10" t="s">
        <v>2748</v>
      </c>
      <c r="I5" s="1">
        <v>44</v>
      </c>
      <c r="J5" s="1">
        <v>30</v>
      </c>
      <c r="K5" s="1">
        <v>8</v>
      </c>
      <c r="L5" s="1">
        <v>1</v>
      </c>
      <c r="M5" s="80">
        <v>2.64</v>
      </c>
      <c r="N5" s="96">
        <v>2.64</v>
      </c>
      <c r="O5" s="64">
        <v>2530</v>
      </c>
      <c r="P5" s="65">
        <f>Table22457891011234567891011121314151617181920212223242526272829303132[[#This Row],[PEMBULATAN]]*O5</f>
        <v>6679.2000000000007</v>
      </c>
    </row>
    <row r="6" spans="1:16" ht="26.25" customHeight="1" x14ac:dyDescent="0.2">
      <c r="A6" s="14"/>
      <c r="B6" s="14"/>
      <c r="C6" s="73" t="s">
        <v>3122</v>
      </c>
      <c r="D6" s="78" t="s">
        <v>126</v>
      </c>
      <c r="E6" s="13">
        <v>44541</v>
      </c>
      <c r="F6" s="76" t="s">
        <v>127</v>
      </c>
      <c r="G6" s="13">
        <v>44544</v>
      </c>
      <c r="H6" s="77" t="s">
        <v>2748</v>
      </c>
      <c r="I6" s="16">
        <v>41</v>
      </c>
      <c r="J6" s="16">
        <v>28</v>
      </c>
      <c r="K6" s="16">
        <v>26</v>
      </c>
      <c r="L6" s="16">
        <v>4</v>
      </c>
      <c r="M6" s="81">
        <v>7.4619999999999997</v>
      </c>
      <c r="N6" s="96">
        <v>8</v>
      </c>
      <c r="O6" s="64">
        <v>2530</v>
      </c>
      <c r="P6" s="65">
        <f>Table22457891011234567891011121314151617181920212223242526272829303132[[#This Row],[PEMBULATAN]]*O6</f>
        <v>20240</v>
      </c>
    </row>
    <row r="7" spans="1:16" ht="26.25" customHeight="1" x14ac:dyDescent="0.2">
      <c r="A7" s="14"/>
      <c r="B7" s="14"/>
      <c r="C7" s="73" t="s">
        <v>3123</v>
      </c>
      <c r="D7" s="78" t="s">
        <v>126</v>
      </c>
      <c r="E7" s="13">
        <v>44541</v>
      </c>
      <c r="F7" s="76" t="s">
        <v>127</v>
      </c>
      <c r="G7" s="13">
        <v>44544</v>
      </c>
      <c r="H7" s="77" t="s">
        <v>2748</v>
      </c>
      <c r="I7" s="16">
        <v>90</v>
      </c>
      <c r="J7" s="16">
        <v>53</v>
      </c>
      <c r="K7" s="16">
        <v>33</v>
      </c>
      <c r="L7" s="16">
        <v>17</v>
      </c>
      <c r="M7" s="81">
        <v>39.352499999999999</v>
      </c>
      <c r="N7" s="96">
        <v>40</v>
      </c>
      <c r="O7" s="64">
        <v>2530</v>
      </c>
      <c r="P7" s="65">
        <f>Table22457891011234567891011121314151617181920212223242526272829303132[[#This Row],[PEMBULATAN]]*O7</f>
        <v>101200</v>
      </c>
    </row>
    <row r="8" spans="1:16" ht="26.25" customHeight="1" x14ac:dyDescent="0.2">
      <c r="A8" s="14"/>
      <c r="B8" s="14"/>
      <c r="C8" s="73" t="s">
        <v>3124</v>
      </c>
      <c r="D8" s="78" t="s">
        <v>126</v>
      </c>
      <c r="E8" s="13">
        <v>44541</v>
      </c>
      <c r="F8" s="76" t="s">
        <v>127</v>
      </c>
      <c r="G8" s="13">
        <v>44544</v>
      </c>
      <c r="H8" s="77" t="s">
        <v>2748</v>
      </c>
      <c r="I8" s="16">
        <v>102</v>
      </c>
      <c r="J8" s="16">
        <v>54</v>
      </c>
      <c r="K8" s="16">
        <v>41</v>
      </c>
      <c r="L8" s="16">
        <v>19</v>
      </c>
      <c r="M8" s="81">
        <v>56.457000000000001</v>
      </c>
      <c r="N8" s="96">
        <v>57</v>
      </c>
      <c r="O8" s="64">
        <v>2530</v>
      </c>
      <c r="P8" s="65">
        <f>Table22457891011234567891011121314151617181920212223242526272829303132[[#This Row],[PEMBULATAN]]*O8</f>
        <v>144210</v>
      </c>
    </row>
    <row r="9" spans="1:16" ht="26.25" customHeight="1" x14ac:dyDescent="0.2">
      <c r="A9" s="14"/>
      <c r="B9" s="14"/>
      <c r="C9" s="73" t="s">
        <v>3125</v>
      </c>
      <c r="D9" s="78" t="s">
        <v>126</v>
      </c>
      <c r="E9" s="13">
        <v>44541</v>
      </c>
      <c r="F9" s="76" t="s">
        <v>127</v>
      </c>
      <c r="G9" s="13">
        <v>44544</v>
      </c>
      <c r="H9" s="77" t="s">
        <v>2748</v>
      </c>
      <c r="I9" s="16">
        <v>70</v>
      </c>
      <c r="J9" s="16">
        <v>27</v>
      </c>
      <c r="K9" s="16">
        <v>27</v>
      </c>
      <c r="L9" s="16">
        <v>14</v>
      </c>
      <c r="M9" s="81">
        <v>12.7575</v>
      </c>
      <c r="N9" s="96">
        <v>14</v>
      </c>
      <c r="O9" s="64">
        <v>2530</v>
      </c>
      <c r="P9" s="65">
        <f>Table22457891011234567891011121314151617181920212223242526272829303132[[#This Row],[PEMBULATAN]]*O9</f>
        <v>35420</v>
      </c>
    </row>
    <row r="10" spans="1:16" ht="26.25" customHeight="1" x14ac:dyDescent="0.2">
      <c r="A10" s="14"/>
      <c r="B10" s="14"/>
      <c r="C10" s="73" t="s">
        <v>3126</v>
      </c>
      <c r="D10" s="78" t="s">
        <v>126</v>
      </c>
      <c r="E10" s="13">
        <v>44541</v>
      </c>
      <c r="F10" s="76" t="s">
        <v>127</v>
      </c>
      <c r="G10" s="13">
        <v>44544</v>
      </c>
      <c r="H10" s="77" t="s">
        <v>2748</v>
      </c>
      <c r="I10" s="16">
        <v>178</v>
      </c>
      <c r="J10" s="16">
        <v>5</v>
      </c>
      <c r="K10" s="16">
        <v>5</v>
      </c>
      <c r="L10" s="16">
        <v>3</v>
      </c>
      <c r="M10" s="81">
        <v>1.1125</v>
      </c>
      <c r="N10" s="96">
        <v>3</v>
      </c>
      <c r="O10" s="64">
        <v>2530</v>
      </c>
      <c r="P10" s="65">
        <f>Table22457891011234567891011121314151617181920212223242526272829303132[[#This Row],[PEMBULATAN]]*O10</f>
        <v>7590</v>
      </c>
    </row>
    <row r="11" spans="1:16" ht="26.25" customHeight="1" x14ac:dyDescent="0.2">
      <c r="A11" s="14"/>
      <c r="B11" s="14"/>
      <c r="C11" s="73" t="s">
        <v>3127</v>
      </c>
      <c r="D11" s="78" t="s">
        <v>126</v>
      </c>
      <c r="E11" s="13">
        <v>44541</v>
      </c>
      <c r="F11" s="76" t="s">
        <v>127</v>
      </c>
      <c r="G11" s="13">
        <v>44544</v>
      </c>
      <c r="H11" s="77" t="s">
        <v>2748</v>
      </c>
      <c r="I11" s="16">
        <v>84</v>
      </c>
      <c r="J11" s="16">
        <v>58</v>
      </c>
      <c r="K11" s="16">
        <v>10</v>
      </c>
      <c r="L11" s="16">
        <v>3</v>
      </c>
      <c r="M11" s="81">
        <v>12.18</v>
      </c>
      <c r="N11" s="96">
        <v>12.18</v>
      </c>
      <c r="O11" s="64">
        <v>2530</v>
      </c>
      <c r="P11" s="65">
        <f>Table22457891011234567891011121314151617181920212223242526272829303132[[#This Row],[PEMBULATAN]]*O11</f>
        <v>30815.399999999998</v>
      </c>
    </row>
    <row r="12" spans="1:16" ht="26.25" customHeight="1" x14ac:dyDescent="0.2">
      <c r="A12" s="14"/>
      <c r="B12" s="14"/>
      <c r="C12" s="73" t="s">
        <v>3128</v>
      </c>
      <c r="D12" s="78" t="s">
        <v>126</v>
      </c>
      <c r="E12" s="13">
        <v>44541</v>
      </c>
      <c r="F12" s="76" t="s">
        <v>127</v>
      </c>
      <c r="G12" s="13">
        <v>44544</v>
      </c>
      <c r="H12" s="77" t="s">
        <v>2748</v>
      </c>
      <c r="I12" s="16">
        <v>92</v>
      </c>
      <c r="J12" s="16">
        <v>55</v>
      </c>
      <c r="K12" s="16">
        <v>40</v>
      </c>
      <c r="L12" s="16">
        <v>26</v>
      </c>
      <c r="M12" s="81">
        <v>50.6</v>
      </c>
      <c r="N12" s="96">
        <v>50.6</v>
      </c>
      <c r="O12" s="64">
        <v>2530</v>
      </c>
      <c r="P12" s="65">
        <f>Table22457891011234567891011121314151617181920212223242526272829303132[[#This Row],[PEMBULATAN]]*O12</f>
        <v>128018</v>
      </c>
    </row>
    <row r="13" spans="1:16" ht="26.25" customHeight="1" x14ac:dyDescent="0.2">
      <c r="A13" s="14"/>
      <c r="B13" s="14"/>
      <c r="C13" s="73" t="s">
        <v>3129</v>
      </c>
      <c r="D13" s="78" t="s">
        <v>126</v>
      </c>
      <c r="E13" s="13">
        <v>44541</v>
      </c>
      <c r="F13" s="76" t="s">
        <v>127</v>
      </c>
      <c r="G13" s="13">
        <v>44544</v>
      </c>
      <c r="H13" s="77" t="s">
        <v>2748</v>
      </c>
      <c r="I13" s="16">
        <v>90</v>
      </c>
      <c r="J13" s="16">
        <v>64</v>
      </c>
      <c r="K13" s="16">
        <v>24</v>
      </c>
      <c r="L13" s="16">
        <v>10</v>
      </c>
      <c r="M13" s="81">
        <v>34.56</v>
      </c>
      <c r="N13" s="96">
        <v>34.56</v>
      </c>
      <c r="O13" s="64">
        <v>2530</v>
      </c>
      <c r="P13" s="65">
        <f>Table22457891011234567891011121314151617181920212223242526272829303132[[#This Row],[PEMBULATAN]]*O13</f>
        <v>87436.800000000003</v>
      </c>
    </row>
    <row r="14" spans="1:16" ht="26.25" customHeight="1" x14ac:dyDescent="0.2">
      <c r="A14" s="14"/>
      <c r="B14" s="14"/>
      <c r="C14" s="73" t="s">
        <v>3130</v>
      </c>
      <c r="D14" s="78" t="s">
        <v>126</v>
      </c>
      <c r="E14" s="13">
        <v>44541</v>
      </c>
      <c r="F14" s="76" t="s">
        <v>127</v>
      </c>
      <c r="G14" s="13">
        <v>44544</v>
      </c>
      <c r="H14" s="77" t="s">
        <v>2748</v>
      </c>
      <c r="I14" s="16">
        <v>85</v>
      </c>
      <c r="J14" s="16">
        <v>47</v>
      </c>
      <c r="K14" s="16">
        <v>33</v>
      </c>
      <c r="L14" s="16">
        <v>12</v>
      </c>
      <c r="M14" s="81">
        <v>32.958750000000002</v>
      </c>
      <c r="N14" s="96">
        <v>32.958750000000002</v>
      </c>
      <c r="O14" s="64">
        <v>2530</v>
      </c>
      <c r="P14" s="65">
        <f>Table22457891011234567891011121314151617181920212223242526272829303132[[#This Row],[PEMBULATAN]]*O14</f>
        <v>83385.637500000012</v>
      </c>
    </row>
    <row r="15" spans="1:16" ht="26.25" customHeight="1" x14ac:dyDescent="0.2">
      <c r="A15" s="14"/>
      <c r="B15" s="14"/>
      <c r="C15" s="73" t="s">
        <v>3131</v>
      </c>
      <c r="D15" s="78" t="s">
        <v>126</v>
      </c>
      <c r="E15" s="13">
        <v>44541</v>
      </c>
      <c r="F15" s="76" t="s">
        <v>127</v>
      </c>
      <c r="G15" s="13">
        <v>44544</v>
      </c>
      <c r="H15" s="77" t="s">
        <v>2748</v>
      </c>
      <c r="I15" s="16">
        <v>45</v>
      </c>
      <c r="J15" s="16">
        <v>32</v>
      </c>
      <c r="K15" s="16">
        <v>25</v>
      </c>
      <c r="L15" s="16">
        <v>7</v>
      </c>
      <c r="M15" s="81">
        <v>9</v>
      </c>
      <c r="N15" s="96">
        <v>9</v>
      </c>
      <c r="O15" s="64">
        <v>2530</v>
      </c>
      <c r="P15" s="65">
        <f>Table22457891011234567891011121314151617181920212223242526272829303132[[#This Row],[PEMBULATAN]]*O15</f>
        <v>22770</v>
      </c>
    </row>
    <row r="16" spans="1:16" ht="26.25" customHeight="1" x14ac:dyDescent="0.2">
      <c r="A16" s="14"/>
      <c r="B16" s="14"/>
      <c r="C16" s="73" t="s">
        <v>3132</v>
      </c>
      <c r="D16" s="78" t="s">
        <v>126</v>
      </c>
      <c r="E16" s="13">
        <v>44541</v>
      </c>
      <c r="F16" s="76" t="s">
        <v>127</v>
      </c>
      <c r="G16" s="13">
        <v>44544</v>
      </c>
      <c r="H16" s="77" t="s">
        <v>2748</v>
      </c>
      <c r="I16" s="16">
        <v>102</v>
      </c>
      <c r="J16" s="16">
        <v>30</v>
      </c>
      <c r="K16" s="16">
        <v>30</v>
      </c>
      <c r="L16" s="16">
        <v>13</v>
      </c>
      <c r="M16" s="81">
        <v>22.95</v>
      </c>
      <c r="N16" s="96">
        <v>22.95</v>
      </c>
      <c r="O16" s="64">
        <v>2530</v>
      </c>
      <c r="P16" s="65">
        <f>Table22457891011234567891011121314151617181920212223242526272829303132[[#This Row],[PEMBULATAN]]*O16</f>
        <v>58063.5</v>
      </c>
    </row>
    <row r="17" spans="1:16" ht="26.25" customHeight="1" x14ac:dyDescent="0.2">
      <c r="A17" s="14"/>
      <c r="B17" s="14"/>
      <c r="C17" s="73" t="s">
        <v>3133</v>
      </c>
      <c r="D17" s="78" t="s">
        <v>126</v>
      </c>
      <c r="E17" s="13">
        <v>44541</v>
      </c>
      <c r="F17" s="76" t="s">
        <v>127</v>
      </c>
      <c r="G17" s="13">
        <v>44544</v>
      </c>
      <c r="H17" s="77" t="s">
        <v>2748</v>
      </c>
      <c r="I17" s="16">
        <v>102</v>
      </c>
      <c r="J17" s="16">
        <v>30</v>
      </c>
      <c r="K17" s="16">
        <v>18</v>
      </c>
      <c r="L17" s="16">
        <v>2</v>
      </c>
      <c r="M17" s="81">
        <v>13.77</v>
      </c>
      <c r="N17" s="96">
        <v>13.77</v>
      </c>
      <c r="O17" s="64">
        <v>2530</v>
      </c>
      <c r="P17" s="65">
        <f>Table22457891011234567891011121314151617181920212223242526272829303132[[#This Row],[PEMBULATAN]]*O17</f>
        <v>34838.1</v>
      </c>
    </row>
    <row r="18" spans="1:16" ht="26.25" customHeight="1" x14ac:dyDescent="0.2">
      <c r="A18" s="14"/>
      <c r="B18" s="14"/>
      <c r="C18" s="73" t="s">
        <v>3134</v>
      </c>
      <c r="D18" s="78" t="s">
        <v>126</v>
      </c>
      <c r="E18" s="13">
        <v>44541</v>
      </c>
      <c r="F18" s="76" t="s">
        <v>127</v>
      </c>
      <c r="G18" s="13">
        <v>44544</v>
      </c>
      <c r="H18" s="77" t="s">
        <v>2748</v>
      </c>
      <c r="I18" s="16">
        <v>48</v>
      </c>
      <c r="J18" s="16">
        <v>40</v>
      </c>
      <c r="K18" s="16">
        <v>60</v>
      </c>
      <c r="L18" s="16">
        <v>18</v>
      </c>
      <c r="M18" s="81">
        <v>28.8</v>
      </c>
      <c r="N18" s="96">
        <v>28.8</v>
      </c>
      <c r="O18" s="64">
        <v>2530</v>
      </c>
      <c r="P18" s="65">
        <f>Table22457891011234567891011121314151617181920212223242526272829303132[[#This Row],[PEMBULATAN]]*O18</f>
        <v>72864</v>
      </c>
    </row>
    <row r="19" spans="1:16" ht="26.25" customHeight="1" x14ac:dyDescent="0.2">
      <c r="A19" s="14"/>
      <c r="B19" s="14"/>
      <c r="C19" s="73" t="s">
        <v>3135</v>
      </c>
      <c r="D19" s="78" t="s">
        <v>126</v>
      </c>
      <c r="E19" s="13">
        <v>44541</v>
      </c>
      <c r="F19" s="76" t="s">
        <v>127</v>
      </c>
      <c r="G19" s="13">
        <v>44544</v>
      </c>
      <c r="H19" s="77" t="s">
        <v>2748</v>
      </c>
      <c r="I19" s="16">
        <v>82</v>
      </c>
      <c r="J19" s="16">
        <v>55</v>
      </c>
      <c r="K19" s="16">
        <v>22</v>
      </c>
      <c r="L19" s="16">
        <v>10</v>
      </c>
      <c r="M19" s="81">
        <v>24.805</v>
      </c>
      <c r="N19" s="96">
        <v>24.805</v>
      </c>
      <c r="O19" s="64">
        <v>2530</v>
      </c>
      <c r="P19" s="65">
        <f>Table22457891011234567891011121314151617181920212223242526272829303132[[#This Row],[PEMBULATAN]]*O19</f>
        <v>62756.65</v>
      </c>
    </row>
    <row r="20" spans="1:16" ht="26.25" customHeight="1" x14ac:dyDescent="0.2">
      <c r="A20" s="14"/>
      <c r="B20" s="97"/>
      <c r="C20" s="73" t="s">
        <v>3136</v>
      </c>
      <c r="D20" s="78" t="s">
        <v>126</v>
      </c>
      <c r="E20" s="13">
        <v>44541</v>
      </c>
      <c r="F20" s="76" t="s">
        <v>127</v>
      </c>
      <c r="G20" s="13">
        <v>44544</v>
      </c>
      <c r="H20" s="77" t="s">
        <v>2748</v>
      </c>
      <c r="I20" s="16">
        <v>59</v>
      </c>
      <c r="J20" s="16">
        <v>50</v>
      </c>
      <c r="K20" s="16">
        <v>20</v>
      </c>
      <c r="L20" s="16">
        <v>6</v>
      </c>
      <c r="M20" s="81">
        <v>14.75</v>
      </c>
      <c r="N20" s="96">
        <v>14.75</v>
      </c>
      <c r="O20" s="64">
        <v>2530</v>
      </c>
      <c r="P20" s="65">
        <f>Table22457891011234567891011121314151617181920212223242526272829303132[[#This Row],[PEMBULATAN]]*O20</f>
        <v>37317.5</v>
      </c>
    </row>
    <row r="21" spans="1:16" ht="26.25" customHeight="1" x14ac:dyDescent="0.2">
      <c r="A21" s="14"/>
      <c r="B21" s="14" t="s">
        <v>3137</v>
      </c>
      <c r="C21" s="73" t="s">
        <v>3138</v>
      </c>
      <c r="D21" s="78" t="s">
        <v>126</v>
      </c>
      <c r="E21" s="13">
        <v>44541</v>
      </c>
      <c r="F21" s="76" t="s">
        <v>127</v>
      </c>
      <c r="G21" s="13">
        <v>44544</v>
      </c>
      <c r="H21" s="77" t="s">
        <v>2748</v>
      </c>
      <c r="I21" s="16">
        <v>48</v>
      </c>
      <c r="J21" s="16">
        <v>44</v>
      </c>
      <c r="K21" s="16">
        <v>66</v>
      </c>
      <c r="L21" s="16">
        <v>14</v>
      </c>
      <c r="M21" s="81">
        <v>34.847999999999999</v>
      </c>
      <c r="N21" s="96">
        <v>34.847999999999999</v>
      </c>
      <c r="O21" s="64">
        <v>2530</v>
      </c>
      <c r="P21" s="65">
        <f>Table22457891011234567891011121314151617181920212223242526272829303132[[#This Row],[PEMBULATAN]]*O21</f>
        <v>88165.440000000002</v>
      </c>
    </row>
    <row r="22" spans="1:16" ht="26.25" customHeight="1" x14ac:dyDescent="0.2">
      <c r="A22" s="14"/>
      <c r="B22" s="14"/>
      <c r="C22" s="73" t="s">
        <v>3139</v>
      </c>
      <c r="D22" s="78" t="s">
        <v>126</v>
      </c>
      <c r="E22" s="13">
        <v>44541</v>
      </c>
      <c r="F22" s="76" t="s">
        <v>127</v>
      </c>
      <c r="G22" s="13">
        <v>44544</v>
      </c>
      <c r="H22" s="77" t="s">
        <v>2748</v>
      </c>
      <c r="I22" s="16">
        <v>42</v>
      </c>
      <c r="J22" s="16">
        <v>24</v>
      </c>
      <c r="K22" s="16">
        <v>31</v>
      </c>
      <c r="L22" s="16">
        <v>7</v>
      </c>
      <c r="M22" s="81">
        <v>7.8120000000000003</v>
      </c>
      <c r="N22" s="96">
        <v>7.8120000000000003</v>
      </c>
      <c r="O22" s="64">
        <v>2530</v>
      </c>
      <c r="P22" s="65">
        <f>Table22457891011234567891011121314151617181920212223242526272829303132[[#This Row],[PEMBULATAN]]*O22</f>
        <v>19764.36</v>
      </c>
    </row>
    <row r="23" spans="1:16" ht="22.5" customHeight="1" x14ac:dyDescent="0.2">
      <c r="A23" s="118" t="s">
        <v>30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20"/>
      <c r="M23" s="79">
        <f>SUBTOTAL(109,Table22457891011234567891011121314151617181920212223242526272829303132[KG VOLUME])</f>
        <v>472.51750000000004</v>
      </c>
      <c r="N23" s="68">
        <f>SUM(N3:N22)</f>
        <v>477.37599999999998</v>
      </c>
      <c r="O23" s="121">
        <f>SUM(P3:P22)</f>
        <v>1207761.28</v>
      </c>
      <c r="P23" s="122"/>
    </row>
    <row r="24" spans="1:16" ht="18" customHeight="1" x14ac:dyDescent="0.2">
      <c r="A24" s="86"/>
      <c r="B24" s="56" t="s">
        <v>42</v>
      </c>
      <c r="C24" s="55"/>
      <c r="D24" s="57" t="s">
        <v>43</v>
      </c>
      <c r="E24" s="86"/>
      <c r="F24" s="86"/>
      <c r="G24" s="86"/>
      <c r="H24" s="86"/>
      <c r="I24" s="86"/>
      <c r="J24" s="86"/>
      <c r="K24" s="86"/>
      <c r="L24" s="86"/>
      <c r="M24" s="87"/>
      <c r="N24" s="88" t="s">
        <v>51</v>
      </c>
      <c r="O24" s="89"/>
      <c r="P24" s="89">
        <f>O23*10%</f>
        <v>120776.12800000001</v>
      </c>
    </row>
    <row r="25" spans="1:16" ht="18" customHeight="1" thickBot="1" x14ac:dyDescent="0.25">
      <c r="A25" s="86"/>
      <c r="B25" s="56"/>
      <c r="C25" s="55"/>
      <c r="D25" s="57"/>
      <c r="E25" s="86"/>
      <c r="F25" s="86"/>
      <c r="G25" s="86"/>
      <c r="H25" s="86"/>
      <c r="I25" s="86"/>
      <c r="J25" s="86"/>
      <c r="K25" s="86"/>
      <c r="L25" s="86"/>
      <c r="M25" s="87"/>
      <c r="N25" s="90" t="s">
        <v>52</v>
      </c>
      <c r="O25" s="91"/>
      <c r="P25" s="91">
        <f>O23-P24</f>
        <v>1086985.152</v>
      </c>
    </row>
    <row r="26" spans="1:16" ht="18" customHeight="1" x14ac:dyDescent="0.2">
      <c r="A26" s="11"/>
      <c r="H26" s="63"/>
      <c r="N26" s="62" t="s">
        <v>31</v>
      </c>
      <c r="P26" s="69">
        <f>P25*1%</f>
        <v>10869.85152</v>
      </c>
    </row>
    <row r="27" spans="1:16" ht="18" customHeight="1" thickBot="1" x14ac:dyDescent="0.25">
      <c r="A27" s="11"/>
      <c r="H27" s="63"/>
      <c r="N27" s="62" t="s">
        <v>53</v>
      </c>
      <c r="P27" s="71">
        <f>P25*2%</f>
        <v>21739.70304</v>
      </c>
    </row>
    <row r="28" spans="1:16" ht="18" customHeight="1" x14ac:dyDescent="0.2">
      <c r="A28" s="11"/>
      <c r="H28" s="63"/>
      <c r="N28" s="66" t="s">
        <v>32</v>
      </c>
      <c r="O28" s="67"/>
      <c r="P28" s="70">
        <f>P25+P26-P27</f>
        <v>1076115.30048</v>
      </c>
    </row>
    <row r="30" spans="1:16" x14ac:dyDescent="0.2">
      <c r="A30" s="11"/>
      <c r="H30" s="63"/>
      <c r="P30" s="71"/>
    </row>
    <row r="31" spans="1:16" x14ac:dyDescent="0.2">
      <c r="A31" s="11"/>
      <c r="H31" s="63"/>
      <c r="O31" s="58"/>
      <c r="P31" s="71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</sheetData>
  <mergeCells count="2">
    <mergeCell ref="A23:L23"/>
    <mergeCell ref="O23:P23"/>
  </mergeCells>
  <conditionalFormatting sqref="B3">
    <cfRule type="duplicateValues" dxfId="354" priority="2"/>
  </conditionalFormatting>
  <conditionalFormatting sqref="B4">
    <cfRule type="duplicateValues" dxfId="353" priority="1"/>
  </conditionalFormatting>
  <conditionalFormatting sqref="B5:B22">
    <cfRule type="duplicateValues" dxfId="352" priority="5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4"/>
  <sheetViews>
    <sheetView zoomScale="110" zoomScaleNormal="110" workbookViewId="0">
      <pane xSplit="3" ySplit="2" topLeftCell="D243" activePane="bottomRight" state="frozen"/>
      <selection pane="topRight" activeCell="B1" sqref="B1"/>
      <selection pane="bottomLeft" activeCell="A3" sqref="A3"/>
      <selection pane="bottomRight" activeCell="O245" sqref="O24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406460</v>
      </c>
      <c r="B3" s="99" t="s">
        <v>3140</v>
      </c>
      <c r="C3" s="9" t="s">
        <v>3141</v>
      </c>
      <c r="D3" s="76" t="s">
        <v>126</v>
      </c>
      <c r="E3" s="13">
        <v>44541</v>
      </c>
      <c r="F3" s="76" t="s">
        <v>3386</v>
      </c>
      <c r="G3" s="13">
        <v>44547</v>
      </c>
      <c r="H3" s="10" t="s">
        <v>3387</v>
      </c>
      <c r="I3" s="1">
        <v>58</v>
      </c>
      <c r="J3" s="1">
        <v>50</v>
      </c>
      <c r="K3" s="1">
        <v>38</v>
      </c>
      <c r="L3" s="1">
        <v>4</v>
      </c>
      <c r="M3" s="80">
        <v>27.55</v>
      </c>
      <c r="N3" s="96">
        <v>27.55</v>
      </c>
      <c r="O3" s="64">
        <v>2530</v>
      </c>
      <c r="P3" s="65">
        <f>Table2245789101123456789101112131415161718192021222324252627282930313233[[#This Row],[PEMBULATAN]]*O3</f>
        <v>69701.5</v>
      </c>
    </row>
    <row r="4" spans="1:16" ht="26.25" customHeight="1" x14ac:dyDescent="0.2">
      <c r="A4" s="14"/>
      <c r="B4" s="75" t="s">
        <v>3142</v>
      </c>
      <c r="C4" s="9" t="s">
        <v>3143</v>
      </c>
      <c r="D4" s="76" t="s">
        <v>126</v>
      </c>
      <c r="E4" s="13">
        <v>44541</v>
      </c>
      <c r="F4" s="76" t="s">
        <v>3386</v>
      </c>
      <c r="G4" s="13">
        <v>44547</v>
      </c>
      <c r="H4" s="10" t="s">
        <v>3387</v>
      </c>
      <c r="I4" s="1">
        <v>36</v>
      </c>
      <c r="J4" s="1">
        <v>28</v>
      </c>
      <c r="K4" s="1">
        <v>25</v>
      </c>
      <c r="L4" s="1">
        <v>2</v>
      </c>
      <c r="M4" s="80">
        <v>6.3</v>
      </c>
      <c r="N4" s="96">
        <v>7</v>
      </c>
      <c r="O4" s="64">
        <v>2530</v>
      </c>
      <c r="P4" s="65">
        <f>Table2245789101123456789101112131415161718192021222324252627282930313233[[#This Row],[PEMBULATAN]]*O4</f>
        <v>17710</v>
      </c>
    </row>
    <row r="5" spans="1:16" ht="26.25" customHeight="1" x14ac:dyDescent="0.2">
      <c r="A5" s="14"/>
      <c r="B5" s="75"/>
      <c r="C5" s="73" t="s">
        <v>3144</v>
      </c>
      <c r="D5" s="78" t="s">
        <v>126</v>
      </c>
      <c r="E5" s="13">
        <v>44541</v>
      </c>
      <c r="F5" s="76" t="s">
        <v>3386</v>
      </c>
      <c r="G5" s="13">
        <v>44547</v>
      </c>
      <c r="H5" s="77" t="s">
        <v>3387</v>
      </c>
      <c r="I5" s="16">
        <v>37</v>
      </c>
      <c r="J5" s="16">
        <v>30</v>
      </c>
      <c r="K5" s="16">
        <v>28</v>
      </c>
      <c r="L5" s="16">
        <v>1</v>
      </c>
      <c r="M5" s="81">
        <v>7.77</v>
      </c>
      <c r="N5" s="96">
        <v>7.77</v>
      </c>
      <c r="O5" s="64">
        <v>2530</v>
      </c>
      <c r="P5" s="65">
        <f>Table2245789101123456789101112131415161718192021222324252627282930313233[[#This Row],[PEMBULATAN]]*O5</f>
        <v>19658.099999999999</v>
      </c>
    </row>
    <row r="6" spans="1:16" ht="26.25" customHeight="1" x14ac:dyDescent="0.2">
      <c r="A6" s="14"/>
      <c r="B6" s="75"/>
      <c r="C6" s="73" t="s">
        <v>3145</v>
      </c>
      <c r="D6" s="78" t="s">
        <v>126</v>
      </c>
      <c r="E6" s="13">
        <v>44541</v>
      </c>
      <c r="F6" s="76" t="s">
        <v>3386</v>
      </c>
      <c r="G6" s="13">
        <v>44547</v>
      </c>
      <c r="H6" s="77" t="s">
        <v>3387</v>
      </c>
      <c r="I6" s="16">
        <v>92</v>
      </c>
      <c r="J6" s="16">
        <v>18</v>
      </c>
      <c r="K6" s="16">
        <v>18</v>
      </c>
      <c r="L6" s="16">
        <v>2</v>
      </c>
      <c r="M6" s="81">
        <v>7.452</v>
      </c>
      <c r="N6" s="96">
        <v>8</v>
      </c>
      <c r="O6" s="64">
        <v>2530</v>
      </c>
      <c r="P6" s="65">
        <f>Table2245789101123456789101112131415161718192021222324252627282930313233[[#This Row],[PEMBULATAN]]*O6</f>
        <v>20240</v>
      </c>
    </row>
    <row r="7" spans="1:16" ht="26.25" customHeight="1" x14ac:dyDescent="0.2">
      <c r="A7" s="14"/>
      <c r="B7" s="75"/>
      <c r="C7" s="73" t="s">
        <v>3146</v>
      </c>
      <c r="D7" s="78" t="s">
        <v>126</v>
      </c>
      <c r="E7" s="13">
        <v>44541</v>
      </c>
      <c r="F7" s="76" t="s">
        <v>3386</v>
      </c>
      <c r="G7" s="13">
        <v>44547</v>
      </c>
      <c r="H7" s="77" t="s">
        <v>3387</v>
      </c>
      <c r="I7" s="16">
        <v>97</v>
      </c>
      <c r="J7" s="16">
        <v>19</v>
      </c>
      <c r="K7" s="16">
        <v>19</v>
      </c>
      <c r="L7" s="16">
        <v>6</v>
      </c>
      <c r="M7" s="81">
        <v>8.7542500000000008</v>
      </c>
      <c r="N7" s="96">
        <v>8.7542500000000008</v>
      </c>
      <c r="O7" s="64">
        <v>2530</v>
      </c>
      <c r="P7" s="65">
        <f>Table2245789101123456789101112131415161718192021222324252627282930313233[[#This Row],[PEMBULATAN]]*O7</f>
        <v>22148.252500000002</v>
      </c>
    </row>
    <row r="8" spans="1:16" ht="26.25" customHeight="1" x14ac:dyDescent="0.2">
      <c r="A8" s="14"/>
      <c r="B8" s="75"/>
      <c r="C8" s="73" t="s">
        <v>3147</v>
      </c>
      <c r="D8" s="78" t="s">
        <v>126</v>
      </c>
      <c r="E8" s="13">
        <v>44541</v>
      </c>
      <c r="F8" s="76" t="s">
        <v>3386</v>
      </c>
      <c r="G8" s="13">
        <v>44547</v>
      </c>
      <c r="H8" s="77" t="s">
        <v>3387</v>
      </c>
      <c r="I8" s="16">
        <v>90</v>
      </c>
      <c r="J8" s="16">
        <v>40</v>
      </c>
      <c r="K8" s="16">
        <v>10</v>
      </c>
      <c r="L8" s="16">
        <v>2</v>
      </c>
      <c r="M8" s="81">
        <v>9</v>
      </c>
      <c r="N8" s="96">
        <v>9</v>
      </c>
      <c r="O8" s="64">
        <v>2530</v>
      </c>
      <c r="P8" s="65">
        <f>Table2245789101123456789101112131415161718192021222324252627282930313233[[#This Row],[PEMBULATAN]]*O8</f>
        <v>22770</v>
      </c>
    </row>
    <row r="9" spans="1:16" ht="26.25" customHeight="1" x14ac:dyDescent="0.2">
      <c r="A9" s="14"/>
      <c r="B9" s="75"/>
      <c r="C9" s="73" t="s">
        <v>3148</v>
      </c>
      <c r="D9" s="78" t="s">
        <v>126</v>
      </c>
      <c r="E9" s="13">
        <v>44541</v>
      </c>
      <c r="F9" s="76" t="s">
        <v>3386</v>
      </c>
      <c r="G9" s="13">
        <v>44547</v>
      </c>
      <c r="H9" s="77" t="s">
        <v>3387</v>
      </c>
      <c r="I9" s="16">
        <v>42</v>
      </c>
      <c r="J9" s="16">
        <v>35</v>
      </c>
      <c r="K9" s="16">
        <v>17</v>
      </c>
      <c r="L9" s="16">
        <v>2</v>
      </c>
      <c r="M9" s="81">
        <v>6.2474999999999996</v>
      </c>
      <c r="N9" s="96">
        <v>6.2474999999999996</v>
      </c>
      <c r="O9" s="64">
        <v>2530</v>
      </c>
      <c r="P9" s="65">
        <f>Table2245789101123456789101112131415161718192021222324252627282930313233[[#This Row],[PEMBULATAN]]*O9</f>
        <v>15806.174999999999</v>
      </c>
    </row>
    <row r="10" spans="1:16" ht="26.25" customHeight="1" x14ac:dyDescent="0.2">
      <c r="A10" s="14"/>
      <c r="B10" s="75"/>
      <c r="C10" s="73" t="s">
        <v>3149</v>
      </c>
      <c r="D10" s="78" t="s">
        <v>126</v>
      </c>
      <c r="E10" s="13">
        <v>44541</v>
      </c>
      <c r="F10" s="76" t="s">
        <v>3386</v>
      </c>
      <c r="G10" s="13">
        <v>44547</v>
      </c>
      <c r="H10" s="77" t="s">
        <v>3387</v>
      </c>
      <c r="I10" s="16">
        <v>72</v>
      </c>
      <c r="J10" s="16">
        <v>28</v>
      </c>
      <c r="K10" s="16">
        <v>18</v>
      </c>
      <c r="L10" s="16">
        <v>3</v>
      </c>
      <c r="M10" s="81">
        <v>9.0719999999999992</v>
      </c>
      <c r="N10" s="96">
        <v>9.0719999999999992</v>
      </c>
      <c r="O10" s="64">
        <v>2530</v>
      </c>
      <c r="P10" s="65">
        <f>Table2245789101123456789101112131415161718192021222324252627282930313233[[#This Row],[PEMBULATAN]]*O10</f>
        <v>22952.159999999996</v>
      </c>
    </row>
    <row r="11" spans="1:16" ht="26.25" customHeight="1" x14ac:dyDescent="0.2">
      <c r="A11" s="14"/>
      <c r="B11" s="75"/>
      <c r="C11" s="73" t="s">
        <v>3150</v>
      </c>
      <c r="D11" s="78" t="s">
        <v>126</v>
      </c>
      <c r="E11" s="13">
        <v>44541</v>
      </c>
      <c r="F11" s="76" t="s">
        <v>3386</v>
      </c>
      <c r="G11" s="13">
        <v>44547</v>
      </c>
      <c r="H11" s="77" t="s">
        <v>3387</v>
      </c>
      <c r="I11" s="16">
        <v>39</v>
      </c>
      <c r="J11" s="16">
        <v>31</v>
      </c>
      <c r="K11" s="16">
        <v>23</v>
      </c>
      <c r="L11" s="16">
        <v>1</v>
      </c>
      <c r="M11" s="81">
        <v>6.9517499999999997</v>
      </c>
      <c r="N11" s="96">
        <v>6.9517499999999997</v>
      </c>
      <c r="O11" s="64">
        <v>2530</v>
      </c>
      <c r="P11" s="65">
        <f>Table2245789101123456789101112131415161718192021222324252627282930313233[[#This Row],[PEMBULATAN]]*O11</f>
        <v>17587.927499999998</v>
      </c>
    </row>
    <row r="12" spans="1:16" ht="26.25" customHeight="1" x14ac:dyDescent="0.2">
      <c r="A12" s="14"/>
      <c r="B12" s="75"/>
      <c r="C12" s="73" t="s">
        <v>3151</v>
      </c>
      <c r="D12" s="78" t="s">
        <v>126</v>
      </c>
      <c r="E12" s="13">
        <v>44541</v>
      </c>
      <c r="F12" s="76" t="s">
        <v>3386</v>
      </c>
      <c r="G12" s="13">
        <v>44547</v>
      </c>
      <c r="H12" s="77" t="s">
        <v>3387</v>
      </c>
      <c r="I12" s="16">
        <v>85</v>
      </c>
      <c r="J12" s="16">
        <v>15</v>
      </c>
      <c r="K12" s="16">
        <v>12</v>
      </c>
      <c r="L12" s="16">
        <v>3</v>
      </c>
      <c r="M12" s="81">
        <v>3.8250000000000002</v>
      </c>
      <c r="N12" s="96">
        <v>3.8250000000000002</v>
      </c>
      <c r="O12" s="64">
        <v>2530</v>
      </c>
      <c r="P12" s="65">
        <f>Table2245789101123456789101112131415161718192021222324252627282930313233[[#This Row],[PEMBULATAN]]*O12</f>
        <v>9677.25</v>
      </c>
    </row>
    <row r="13" spans="1:16" ht="26.25" customHeight="1" x14ac:dyDescent="0.2">
      <c r="A13" s="14"/>
      <c r="B13" s="75"/>
      <c r="C13" s="73" t="s">
        <v>3152</v>
      </c>
      <c r="D13" s="78" t="s">
        <v>126</v>
      </c>
      <c r="E13" s="13">
        <v>44541</v>
      </c>
      <c r="F13" s="76" t="s">
        <v>3386</v>
      </c>
      <c r="G13" s="13">
        <v>44547</v>
      </c>
      <c r="H13" s="77" t="s">
        <v>3387</v>
      </c>
      <c r="I13" s="16">
        <v>92</v>
      </c>
      <c r="J13" s="16">
        <v>42</v>
      </c>
      <c r="K13" s="16">
        <v>12</v>
      </c>
      <c r="L13" s="16">
        <v>2</v>
      </c>
      <c r="M13" s="81">
        <v>11.592000000000001</v>
      </c>
      <c r="N13" s="96">
        <v>11.592000000000001</v>
      </c>
      <c r="O13" s="64">
        <v>2530</v>
      </c>
      <c r="P13" s="65">
        <f>Table2245789101123456789101112131415161718192021222324252627282930313233[[#This Row],[PEMBULATAN]]*O13</f>
        <v>29327.760000000002</v>
      </c>
    </row>
    <row r="14" spans="1:16" ht="26.25" customHeight="1" x14ac:dyDescent="0.2">
      <c r="A14" s="14"/>
      <c r="B14" s="75"/>
      <c r="C14" s="73" t="s">
        <v>3153</v>
      </c>
      <c r="D14" s="78" t="s">
        <v>126</v>
      </c>
      <c r="E14" s="13">
        <v>44541</v>
      </c>
      <c r="F14" s="76" t="s">
        <v>3386</v>
      </c>
      <c r="G14" s="13">
        <v>44547</v>
      </c>
      <c r="H14" s="77" t="s">
        <v>3387</v>
      </c>
      <c r="I14" s="16">
        <v>77</v>
      </c>
      <c r="J14" s="16">
        <v>54</v>
      </c>
      <c r="K14" s="16">
        <v>12</v>
      </c>
      <c r="L14" s="16">
        <v>12</v>
      </c>
      <c r="M14" s="81">
        <v>12.474</v>
      </c>
      <c r="N14" s="96">
        <v>13</v>
      </c>
      <c r="O14" s="64">
        <v>2530</v>
      </c>
      <c r="P14" s="65">
        <f>Table2245789101123456789101112131415161718192021222324252627282930313233[[#This Row],[PEMBULATAN]]*O14</f>
        <v>32890</v>
      </c>
    </row>
    <row r="15" spans="1:16" ht="26.25" customHeight="1" x14ac:dyDescent="0.2">
      <c r="A15" s="14"/>
      <c r="B15" s="75"/>
      <c r="C15" s="73" t="s">
        <v>3154</v>
      </c>
      <c r="D15" s="78" t="s">
        <v>126</v>
      </c>
      <c r="E15" s="13">
        <v>44541</v>
      </c>
      <c r="F15" s="76" t="s">
        <v>3386</v>
      </c>
      <c r="G15" s="13">
        <v>44547</v>
      </c>
      <c r="H15" s="77" t="s">
        <v>3387</v>
      </c>
      <c r="I15" s="16">
        <v>42</v>
      </c>
      <c r="J15" s="16">
        <v>25</v>
      </c>
      <c r="K15" s="16">
        <v>17</v>
      </c>
      <c r="L15" s="16">
        <v>4</v>
      </c>
      <c r="M15" s="81">
        <v>4.4625000000000004</v>
      </c>
      <c r="N15" s="96">
        <v>5</v>
      </c>
      <c r="O15" s="64">
        <v>2530</v>
      </c>
      <c r="P15" s="65">
        <f>Table2245789101123456789101112131415161718192021222324252627282930313233[[#This Row],[PEMBULATAN]]*O15</f>
        <v>12650</v>
      </c>
    </row>
    <row r="16" spans="1:16" ht="26.25" customHeight="1" x14ac:dyDescent="0.2">
      <c r="A16" s="14"/>
      <c r="B16" s="75"/>
      <c r="C16" s="73" t="s">
        <v>3155</v>
      </c>
      <c r="D16" s="78" t="s">
        <v>126</v>
      </c>
      <c r="E16" s="13">
        <v>44541</v>
      </c>
      <c r="F16" s="76" t="s">
        <v>3386</v>
      </c>
      <c r="G16" s="13">
        <v>44547</v>
      </c>
      <c r="H16" s="77" t="s">
        <v>3387</v>
      </c>
      <c r="I16" s="16">
        <v>65</v>
      </c>
      <c r="J16" s="16">
        <v>25</v>
      </c>
      <c r="K16" s="16">
        <v>15</v>
      </c>
      <c r="L16" s="16">
        <v>3</v>
      </c>
      <c r="M16" s="81">
        <v>6.09375</v>
      </c>
      <c r="N16" s="96">
        <v>6.09375</v>
      </c>
      <c r="O16" s="64">
        <v>2530</v>
      </c>
      <c r="P16" s="65">
        <f>Table2245789101123456789101112131415161718192021222324252627282930313233[[#This Row],[PEMBULATAN]]*O16</f>
        <v>15417.1875</v>
      </c>
    </row>
    <row r="17" spans="1:16" ht="26.25" customHeight="1" x14ac:dyDescent="0.2">
      <c r="A17" s="14"/>
      <c r="B17" s="75"/>
      <c r="C17" s="73" t="s">
        <v>3156</v>
      </c>
      <c r="D17" s="78" t="s">
        <v>126</v>
      </c>
      <c r="E17" s="13">
        <v>44541</v>
      </c>
      <c r="F17" s="76" t="s">
        <v>3386</v>
      </c>
      <c r="G17" s="13">
        <v>44547</v>
      </c>
      <c r="H17" s="77" t="s">
        <v>3387</v>
      </c>
      <c r="I17" s="16">
        <v>42</v>
      </c>
      <c r="J17" s="16">
        <v>32</v>
      </c>
      <c r="K17" s="16">
        <v>25</v>
      </c>
      <c r="L17" s="16">
        <v>6</v>
      </c>
      <c r="M17" s="81">
        <v>8.4</v>
      </c>
      <c r="N17" s="96">
        <v>9</v>
      </c>
      <c r="O17" s="64">
        <v>2530</v>
      </c>
      <c r="P17" s="65">
        <f>Table2245789101123456789101112131415161718192021222324252627282930313233[[#This Row],[PEMBULATAN]]*O17</f>
        <v>22770</v>
      </c>
    </row>
    <row r="18" spans="1:16" ht="26.25" customHeight="1" x14ac:dyDescent="0.2">
      <c r="A18" s="14"/>
      <c r="B18" s="75"/>
      <c r="C18" s="73" t="s">
        <v>3157</v>
      </c>
      <c r="D18" s="78" t="s">
        <v>126</v>
      </c>
      <c r="E18" s="13">
        <v>44541</v>
      </c>
      <c r="F18" s="76" t="s">
        <v>3386</v>
      </c>
      <c r="G18" s="13">
        <v>44547</v>
      </c>
      <c r="H18" s="77" t="s">
        <v>3387</v>
      </c>
      <c r="I18" s="16">
        <v>92</v>
      </c>
      <c r="J18" s="16">
        <v>42</v>
      </c>
      <c r="K18" s="16">
        <v>25</v>
      </c>
      <c r="L18" s="16">
        <v>2</v>
      </c>
      <c r="M18" s="81">
        <v>24.15</v>
      </c>
      <c r="N18" s="96">
        <v>24.15</v>
      </c>
      <c r="O18" s="64">
        <v>2530</v>
      </c>
      <c r="P18" s="65">
        <f>Table2245789101123456789101112131415161718192021222324252627282930313233[[#This Row],[PEMBULATAN]]*O18</f>
        <v>61099.5</v>
      </c>
    </row>
    <row r="19" spans="1:16" ht="26.25" customHeight="1" x14ac:dyDescent="0.2">
      <c r="A19" s="14"/>
      <c r="B19" s="75"/>
      <c r="C19" s="73" t="s">
        <v>3158</v>
      </c>
      <c r="D19" s="78" t="s">
        <v>126</v>
      </c>
      <c r="E19" s="13">
        <v>44541</v>
      </c>
      <c r="F19" s="76" t="s">
        <v>3386</v>
      </c>
      <c r="G19" s="13">
        <v>44547</v>
      </c>
      <c r="H19" s="77" t="s">
        <v>3387</v>
      </c>
      <c r="I19" s="16">
        <v>84</v>
      </c>
      <c r="J19" s="16">
        <v>42</v>
      </c>
      <c r="K19" s="16">
        <v>23</v>
      </c>
      <c r="L19" s="16">
        <v>7</v>
      </c>
      <c r="M19" s="81">
        <v>20.286000000000001</v>
      </c>
      <c r="N19" s="96">
        <v>20.286000000000001</v>
      </c>
      <c r="O19" s="64">
        <v>2530</v>
      </c>
      <c r="P19" s="65">
        <f>Table2245789101123456789101112131415161718192021222324252627282930313233[[#This Row],[PEMBULATAN]]*O19</f>
        <v>51323.58</v>
      </c>
    </row>
    <row r="20" spans="1:16" ht="26.25" customHeight="1" x14ac:dyDescent="0.2">
      <c r="A20" s="14"/>
      <c r="B20" s="75"/>
      <c r="C20" s="73" t="s">
        <v>3159</v>
      </c>
      <c r="D20" s="78" t="s">
        <v>126</v>
      </c>
      <c r="E20" s="13">
        <v>44541</v>
      </c>
      <c r="F20" s="76" t="s">
        <v>3386</v>
      </c>
      <c r="G20" s="13">
        <v>44547</v>
      </c>
      <c r="H20" s="77" t="s">
        <v>3387</v>
      </c>
      <c r="I20" s="16">
        <v>80</v>
      </c>
      <c r="J20" s="16">
        <v>34</v>
      </c>
      <c r="K20" s="16">
        <v>34</v>
      </c>
      <c r="L20" s="16">
        <v>3</v>
      </c>
      <c r="M20" s="81">
        <v>23.12</v>
      </c>
      <c r="N20" s="96">
        <v>23.12</v>
      </c>
      <c r="O20" s="64">
        <v>2530</v>
      </c>
      <c r="P20" s="65">
        <f>Table2245789101123456789101112131415161718192021222324252627282930313233[[#This Row],[PEMBULATAN]]*O20</f>
        <v>58493.600000000006</v>
      </c>
    </row>
    <row r="21" spans="1:16" ht="26.25" customHeight="1" x14ac:dyDescent="0.2">
      <c r="A21" s="14"/>
      <c r="B21" s="75"/>
      <c r="C21" s="73" t="s">
        <v>3160</v>
      </c>
      <c r="D21" s="78" t="s">
        <v>126</v>
      </c>
      <c r="E21" s="13">
        <v>44541</v>
      </c>
      <c r="F21" s="76" t="s">
        <v>3386</v>
      </c>
      <c r="G21" s="13">
        <v>44547</v>
      </c>
      <c r="H21" s="77" t="s">
        <v>3387</v>
      </c>
      <c r="I21" s="16">
        <v>64</v>
      </c>
      <c r="J21" s="16">
        <v>68</v>
      </c>
      <c r="K21" s="16">
        <v>22</v>
      </c>
      <c r="L21" s="16">
        <v>7</v>
      </c>
      <c r="M21" s="81">
        <v>23.936</v>
      </c>
      <c r="N21" s="96">
        <v>23.936</v>
      </c>
      <c r="O21" s="64">
        <v>2530</v>
      </c>
      <c r="P21" s="65">
        <f>Table2245789101123456789101112131415161718192021222324252627282930313233[[#This Row],[PEMBULATAN]]*O21</f>
        <v>60558.080000000002</v>
      </c>
    </row>
    <row r="22" spans="1:16" ht="26.25" customHeight="1" x14ac:dyDescent="0.2">
      <c r="A22" s="14"/>
      <c r="B22" s="75"/>
      <c r="C22" s="73" t="s">
        <v>3161</v>
      </c>
      <c r="D22" s="78" t="s">
        <v>126</v>
      </c>
      <c r="E22" s="13">
        <v>44541</v>
      </c>
      <c r="F22" s="76" t="s">
        <v>3386</v>
      </c>
      <c r="G22" s="13">
        <v>44547</v>
      </c>
      <c r="H22" s="77" t="s">
        <v>3387</v>
      </c>
      <c r="I22" s="16">
        <v>70</v>
      </c>
      <c r="J22" s="16">
        <v>54</v>
      </c>
      <c r="K22" s="16">
        <v>24</v>
      </c>
      <c r="L22" s="16">
        <v>6</v>
      </c>
      <c r="M22" s="81">
        <v>22.68</v>
      </c>
      <c r="N22" s="96">
        <v>22.68</v>
      </c>
      <c r="O22" s="64">
        <v>2530</v>
      </c>
      <c r="P22" s="65">
        <f>Table2245789101123456789101112131415161718192021222324252627282930313233[[#This Row],[PEMBULATAN]]*O22</f>
        <v>57380.4</v>
      </c>
    </row>
    <row r="23" spans="1:16" ht="26.25" customHeight="1" x14ac:dyDescent="0.2">
      <c r="A23" s="14"/>
      <c r="B23" s="75"/>
      <c r="C23" s="73" t="s">
        <v>3162</v>
      </c>
      <c r="D23" s="78" t="s">
        <v>126</v>
      </c>
      <c r="E23" s="13">
        <v>44541</v>
      </c>
      <c r="F23" s="76" t="s">
        <v>3386</v>
      </c>
      <c r="G23" s="13">
        <v>44547</v>
      </c>
      <c r="H23" s="77" t="s">
        <v>3387</v>
      </c>
      <c r="I23" s="16">
        <v>55</v>
      </c>
      <c r="J23" s="16">
        <v>36</v>
      </c>
      <c r="K23" s="16">
        <v>17</v>
      </c>
      <c r="L23" s="16">
        <v>5</v>
      </c>
      <c r="M23" s="81">
        <v>8.4149999999999991</v>
      </c>
      <c r="N23" s="96">
        <v>9</v>
      </c>
      <c r="O23" s="64">
        <v>2530</v>
      </c>
      <c r="P23" s="65">
        <f>Table2245789101123456789101112131415161718192021222324252627282930313233[[#This Row],[PEMBULATAN]]*O23</f>
        <v>22770</v>
      </c>
    </row>
    <row r="24" spans="1:16" ht="26.25" customHeight="1" x14ac:dyDescent="0.2">
      <c r="A24" s="14"/>
      <c r="B24" s="75"/>
      <c r="C24" s="73" t="s">
        <v>3163</v>
      </c>
      <c r="D24" s="78" t="s">
        <v>126</v>
      </c>
      <c r="E24" s="13">
        <v>44541</v>
      </c>
      <c r="F24" s="76" t="s">
        <v>3386</v>
      </c>
      <c r="G24" s="13">
        <v>44547</v>
      </c>
      <c r="H24" s="77" t="s">
        <v>3387</v>
      </c>
      <c r="I24" s="16">
        <v>64</v>
      </c>
      <c r="J24" s="16">
        <v>58</v>
      </c>
      <c r="K24" s="16">
        <v>23</v>
      </c>
      <c r="L24" s="16">
        <v>5</v>
      </c>
      <c r="M24" s="81">
        <v>21.344000000000001</v>
      </c>
      <c r="N24" s="96">
        <v>22</v>
      </c>
      <c r="O24" s="64">
        <v>2530</v>
      </c>
      <c r="P24" s="65">
        <f>Table2245789101123456789101112131415161718192021222324252627282930313233[[#This Row],[PEMBULATAN]]*O24</f>
        <v>55660</v>
      </c>
    </row>
    <row r="25" spans="1:16" ht="26.25" customHeight="1" x14ac:dyDescent="0.2">
      <c r="A25" s="14"/>
      <c r="B25" s="75"/>
      <c r="C25" s="73" t="s">
        <v>3164</v>
      </c>
      <c r="D25" s="78" t="s">
        <v>126</v>
      </c>
      <c r="E25" s="13">
        <v>44541</v>
      </c>
      <c r="F25" s="76" t="s">
        <v>3386</v>
      </c>
      <c r="G25" s="13">
        <v>44547</v>
      </c>
      <c r="H25" s="77" t="s">
        <v>3387</v>
      </c>
      <c r="I25" s="16">
        <v>72</v>
      </c>
      <c r="J25" s="16">
        <v>48</v>
      </c>
      <c r="K25" s="16">
        <v>20</v>
      </c>
      <c r="L25" s="16">
        <v>6</v>
      </c>
      <c r="M25" s="81">
        <v>17.28</v>
      </c>
      <c r="N25" s="96">
        <v>17.28</v>
      </c>
      <c r="O25" s="64">
        <v>2530</v>
      </c>
      <c r="P25" s="65">
        <f>Table2245789101123456789101112131415161718192021222324252627282930313233[[#This Row],[PEMBULATAN]]*O25</f>
        <v>43718.400000000001</v>
      </c>
    </row>
    <row r="26" spans="1:16" ht="26.25" customHeight="1" x14ac:dyDescent="0.2">
      <c r="A26" s="14"/>
      <c r="B26" s="75"/>
      <c r="C26" s="73" t="s">
        <v>3165</v>
      </c>
      <c r="D26" s="78" t="s">
        <v>126</v>
      </c>
      <c r="E26" s="13">
        <v>44541</v>
      </c>
      <c r="F26" s="76" t="s">
        <v>3386</v>
      </c>
      <c r="G26" s="13">
        <v>44547</v>
      </c>
      <c r="H26" s="77" t="s">
        <v>3387</v>
      </c>
      <c r="I26" s="16">
        <v>80</v>
      </c>
      <c r="J26" s="16">
        <v>50</v>
      </c>
      <c r="K26" s="16">
        <v>27</v>
      </c>
      <c r="L26" s="16">
        <v>11</v>
      </c>
      <c r="M26" s="81">
        <v>27</v>
      </c>
      <c r="N26" s="96">
        <v>27</v>
      </c>
      <c r="O26" s="64">
        <v>2530</v>
      </c>
      <c r="P26" s="65">
        <f>Table2245789101123456789101112131415161718192021222324252627282930313233[[#This Row],[PEMBULATAN]]*O26</f>
        <v>68310</v>
      </c>
    </row>
    <row r="27" spans="1:16" ht="26.25" customHeight="1" x14ac:dyDescent="0.2">
      <c r="A27" s="14"/>
      <c r="B27" s="75"/>
      <c r="C27" s="73" t="s">
        <v>3166</v>
      </c>
      <c r="D27" s="78" t="s">
        <v>126</v>
      </c>
      <c r="E27" s="13">
        <v>44541</v>
      </c>
      <c r="F27" s="76" t="s">
        <v>3386</v>
      </c>
      <c r="G27" s="13">
        <v>44547</v>
      </c>
      <c r="H27" s="77" t="s">
        <v>3387</v>
      </c>
      <c r="I27" s="16">
        <v>100</v>
      </c>
      <c r="J27" s="16">
        <v>17</v>
      </c>
      <c r="K27" s="16">
        <v>17</v>
      </c>
      <c r="L27" s="16">
        <v>3</v>
      </c>
      <c r="M27" s="81">
        <v>7.2249999999999996</v>
      </c>
      <c r="N27" s="96">
        <v>7.2249999999999996</v>
      </c>
      <c r="O27" s="64">
        <v>2530</v>
      </c>
      <c r="P27" s="65">
        <f>Table2245789101123456789101112131415161718192021222324252627282930313233[[#This Row],[PEMBULATAN]]*O27</f>
        <v>18279.25</v>
      </c>
    </row>
    <row r="28" spans="1:16" ht="26.25" customHeight="1" x14ac:dyDescent="0.2">
      <c r="A28" s="14"/>
      <c r="B28" s="75"/>
      <c r="C28" s="73" t="s">
        <v>3167</v>
      </c>
      <c r="D28" s="78" t="s">
        <v>126</v>
      </c>
      <c r="E28" s="13">
        <v>44541</v>
      </c>
      <c r="F28" s="76" t="s">
        <v>3386</v>
      </c>
      <c r="G28" s="13">
        <v>44547</v>
      </c>
      <c r="H28" s="77" t="s">
        <v>3387</v>
      </c>
      <c r="I28" s="16">
        <v>40</v>
      </c>
      <c r="J28" s="16">
        <v>32</v>
      </c>
      <c r="K28" s="16">
        <v>25</v>
      </c>
      <c r="L28" s="16">
        <v>3</v>
      </c>
      <c r="M28" s="81">
        <v>8</v>
      </c>
      <c r="N28" s="96">
        <v>8</v>
      </c>
      <c r="O28" s="64">
        <v>2530</v>
      </c>
      <c r="P28" s="65">
        <f>Table2245789101123456789101112131415161718192021222324252627282930313233[[#This Row],[PEMBULATAN]]*O28</f>
        <v>20240</v>
      </c>
    </row>
    <row r="29" spans="1:16" ht="26.25" customHeight="1" x14ac:dyDescent="0.2">
      <c r="A29" s="14"/>
      <c r="B29" s="75"/>
      <c r="C29" s="73" t="s">
        <v>3168</v>
      </c>
      <c r="D29" s="78" t="s">
        <v>126</v>
      </c>
      <c r="E29" s="13">
        <v>44541</v>
      </c>
      <c r="F29" s="76" t="s">
        <v>3386</v>
      </c>
      <c r="G29" s="13">
        <v>44547</v>
      </c>
      <c r="H29" s="77" t="s">
        <v>3387</v>
      </c>
      <c r="I29" s="16">
        <v>67</v>
      </c>
      <c r="J29" s="16">
        <v>67</v>
      </c>
      <c r="K29" s="16">
        <v>24</v>
      </c>
      <c r="L29" s="16">
        <v>13</v>
      </c>
      <c r="M29" s="81">
        <v>26.934000000000001</v>
      </c>
      <c r="N29" s="96">
        <v>26.934000000000001</v>
      </c>
      <c r="O29" s="64">
        <v>2530</v>
      </c>
      <c r="P29" s="65">
        <f>Table2245789101123456789101112131415161718192021222324252627282930313233[[#This Row],[PEMBULATAN]]*O29</f>
        <v>68143.02</v>
      </c>
    </row>
    <row r="30" spans="1:16" ht="26.25" customHeight="1" x14ac:dyDescent="0.2">
      <c r="A30" s="14"/>
      <c r="B30" s="75"/>
      <c r="C30" s="73" t="s">
        <v>3169</v>
      </c>
      <c r="D30" s="78" t="s">
        <v>126</v>
      </c>
      <c r="E30" s="13">
        <v>44541</v>
      </c>
      <c r="F30" s="76" t="s">
        <v>3386</v>
      </c>
      <c r="G30" s="13">
        <v>44547</v>
      </c>
      <c r="H30" s="77" t="s">
        <v>3387</v>
      </c>
      <c r="I30" s="16">
        <v>77</v>
      </c>
      <c r="J30" s="16">
        <v>64</v>
      </c>
      <c r="K30" s="16">
        <v>24</v>
      </c>
      <c r="L30" s="16">
        <v>15</v>
      </c>
      <c r="M30" s="81">
        <v>29.568000000000001</v>
      </c>
      <c r="N30" s="96">
        <v>29.568000000000001</v>
      </c>
      <c r="O30" s="64">
        <v>2530</v>
      </c>
      <c r="P30" s="65">
        <f>Table2245789101123456789101112131415161718192021222324252627282930313233[[#This Row],[PEMBULATAN]]*O30</f>
        <v>74807.040000000008</v>
      </c>
    </row>
    <row r="31" spans="1:16" ht="26.25" customHeight="1" x14ac:dyDescent="0.2">
      <c r="A31" s="14"/>
      <c r="B31" s="75"/>
      <c r="C31" s="73" t="s">
        <v>3170</v>
      </c>
      <c r="D31" s="78" t="s">
        <v>126</v>
      </c>
      <c r="E31" s="13">
        <v>44541</v>
      </c>
      <c r="F31" s="76" t="s">
        <v>3386</v>
      </c>
      <c r="G31" s="13">
        <v>44547</v>
      </c>
      <c r="H31" s="77" t="s">
        <v>3387</v>
      </c>
      <c r="I31" s="16">
        <v>75</v>
      </c>
      <c r="J31" s="16">
        <v>25</v>
      </c>
      <c r="K31" s="16">
        <v>14</v>
      </c>
      <c r="L31" s="16">
        <v>7</v>
      </c>
      <c r="M31" s="81">
        <v>6.5625</v>
      </c>
      <c r="N31" s="96">
        <v>7</v>
      </c>
      <c r="O31" s="64">
        <v>2530</v>
      </c>
      <c r="P31" s="65">
        <f>Table2245789101123456789101112131415161718192021222324252627282930313233[[#This Row],[PEMBULATAN]]*O31</f>
        <v>17710</v>
      </c>
    </row>
    <row r="32" spans="1:16" ht="26.25" customHeight="1" x14ac:dyDescent="0.2">
      <c r="A32" s="14"/>
      <c r="B32" s="75"/>
      <c r="C32" s="73" t="s">
        <v>3171</v>
      </c>
      <c r="D32" s="78" t="s">
        <v>126</v>
      </c>
      <c r="E32" s="13">
        <v>44541</v>
      </c>
      <c r="F32" s="76" t="s">
        <v>3386</v>
      </c>
      <c r="G32" s="13">
        <v>44547</v>
      </c>
      <c r="H32" s="77" t="s">
        <v>3387</v>
      </c>
      <c r="I32" s="16">
        <v>66</v>
      </c>
      <c r="J32" s="16">
        <v>30</v>
      </c>
      <c r="K32" s="16">
        <v>25</v>
      </c>
      <c r="L32" s="16">
        <v>2</v>
      </c>
      <c r="M32" s="81">
        <v>12.375</v>
      </c>
      <c r="N32" s="96">
        <v>13</v>
      </c>
      <c r="O32" s="64">
        <v>2530</v>
      </c>
      <c r="P32" s="65">
        <f>Table2245789101123456789101112131415161718192021222324252627282930313233[[#This Row],[PEMBULATAN]]*O32</f>
        <v>32890</v>
      </c>
    </row>
    <row r="33" spans="1:16" ht="26.25" customHeight="1" x14ac:dyDescent="0.2">
      <c r="A33" s="14"/>
      <c r="B33" s="75"/>
      <c r="C33" s="73" t="s">
        <v>3172</v>
      </c>
      <c r="D33" s="78" t="s">
        <v>126</v>
      </c>
      <c r="E33" s="13">
        <v>44541</v>
      </c>
      <c r="F33" s="76" t="s">
        <v>3386</v>
      </c>
      <c r="G33" s="13">
        <v>44547</v>
      </c>
      <c r="H33" s="77" t="s">
        <v>3387</v>
      </c>
      <c r="I33" s="16">
        <v>35</v>
      </c>
      <c r="J33" s="16">
        <v>35</v>
      </c>
      <c r="K33" s="16">
        <v>25</v>
      </c>
      <c r="L33" s="16">
        <v>2</v>
      </c>
      <c r="M33" s="81">
        <v>7.65625</v>
      </c>
      <c r="N33" s="96">
        <v>7.65625</v>
      </c>
      <c r="O33" s="64">
        <v>2530</v>
      </c>
      <c r="P33" s="65">
        <f>Table2245789101123456789101112131415161718192021222324252627282930313233[[#This Row],[PEMBULATAN]]*O33</f>
        <v>19370.3125</v>
      </c>
    </row>
    <row r="34" spans="1:16" ht="26.25" customHeight="1" x14ac:dyDescent="0.2">
      <c r="A34" s="14"/>
      <c r="B34" s="75"/>
      <c r="C34" s="73" t="s">
        <v>3173</v>
      </c>
      <c r="D34" s="78" t="s">
        <v>126</v>
      </c>
      <c r="E34" s="13">
        <v>44541</v>
      </c>
      <c r="F34" s="76" t="s">
        <v>3386</v>
      </c>
      <c r="G34" s="13">
        <v>44547</v>
      </c>
      <c r="H34" s="77" t="s">
        <v>3387</v>
      </c>
      <c r="I34" s="16">
        <v>67</v>
      </c>
      <c r="J34" s="16">
        <v>68</v>
      </c>
      <c r="K34" s="16">
        <v>17</v>
      </c>
      <c r="L34" s="16">
        <v>7</v>
      </c>
      <c r="M34" s="81">
        <v>19.363</v>
      </c>
      <c r="N34" s="96">
        <v>20</v>
      </c>
      <c r="O34" s="64">
        <v>2530</v>
      </c>
      <c r="P34" s="65">
        <f>Table2245789101123456789101112131415161718192021222324252627282930313233[[#This Row],[PEMBULATAN]]*O34</f>
        <v>50600</v>
      </c>
    </row>
    <row r="35" spans="1:16" ht="26.25" customHeight="1" x14ac:dyDescent="0.2">
      <c r="A35" s="14"/>
      <c r="B35" s="75"/>
      <c r="C35" s="73" t="s">
        <v>3174</v>
      </c>
      <c r="D35" s="78" t="s">
        <v>126</v>
      </c>
      <c r="E35" s="13">
        <v>44541</v>
      </c>
      <c r="F35" s="76" t="s">
        <v>3386</v>
      </c>
      <c r="G35" s="13">
        <v>44547</v>
      </c>
      <c r="H35" s="77" t="s">
        <v>3387</v>
      </c>
      <c r="I35" s="16">
        <v>86</v>
      </c>
      <c r="J35" s="16">
        <v>60</v>
      </c>
      <c r="K35" s="16">
        <v>32</v>
      </c>
      <c r="L35" s="16">
        <v>10</v>
      </c>
      <c r="M35" s="81">
        <v>41.28</v>
      </c>
      <c r="N35" s="96">
        <v>41.28</v>
      </c>
      <c r="O35" s="64">
        <v>2530</v>
      </c>
      <c r="P35" s="65">
        <f>Table2245789101123456789101112131415161718192021222324252627282930313233[[#This Row],[PEMBULATAN]]*O35</f>
        <v>104438.40000000001</v>
      </c>
    </row>
    <row r="36" spans="1:16" ht="26.25" customHeight="1" x14ac:dyDescent="0.2">
      <c r="A36" s="14"/>
      <c r="B36" s="75"/>
      <c r="C36" s="73" t="s">
        <v>3175</v>
      </c>
      <c r="D36" s="78" t="s">
        <v>126</v>
      </c>
      <c r="E36" s="13">
        <v>44541</v>
      </c>
      <c r="F36" s="76" t="s">
        <v>3386</v>
      </c>
      <c r="G36" s="13">
        <v>44547</v>
      </c>
      <c r="H36" s="77" t="s">
        <v>3387</v>
      </c>
      <c r="I36" s="16">
        <v>106</v>
      </c>
      <c r="J36" s="16">
        <v>15</v>
      </c>
      <c r="K36" s="16">
        <v>15</v>
      </c>
      <c r="L36" s="16">
        <v>3</v>
      </c>
      <c r="M36" s="81">
        <v>5.9625000000000004</v>
      </c>
      <c r="N36" s="96">
        <v>5.9625000000000004</v>
      </c>
      <c r="O36" s="64">
        <v>2530</v>
      </c>
      <c r="P36" s="65">
        <f>Table2245789101123456789101112131415161718192021222324252627282930313233[[#This Row],[PEMBULATAN]]*O36</f>
        <v>15085.125</v>
      </c>
    </row>
    <row r="37" spans="1:16" ht="26.25" customHeight="1" x14ac:dyDescent="0.2">
      <c r="A37" s="14"/>
      <c r="B37" s="75"/>
      <c r="C37" s="73" t="s">
        <v>3176</v>
      </c>
      <c r="D37" s="78" t="s">
        <v>126</v>
      </c>
      <c r="E37" s="13">
        <v>44541</v>
      </c>
      <c r="F37" s="76" t="s">
        <v>3386</v>
      </c>
      <c r="G37" s="13">
        <v>44547</v>
      </c>
      <c r="H37" s="77" t="s">
        <v>3387</v>
      </c>
      <c r="I37" s="16">
        <v>90</v>
      </c>
      <c r="J37" s="16">
        <v>47</v>
      </c>
      <c r="K37" s="16">
        <v>5</v>
      </c>
      <c r="L37" s="16">
        <v>5</v>
      </c>
      <c r="M37" s="81">
        <v>5.2874999999999996</v>
      </c>
      <c r="N37" s="96">
        <v>5.2874999999999996</v>
      </c>
      <c r="O37" s="64">
        <v>2530</v>
      </c>
      <c r="P37" s="65">
        <f>Table2245789101123456789101112131415161718192021222324252627282930313233[[#This Row],[PEMBULATAN]]*O37</f>
        <v>13377.375</v>
      </c>
    </row>
    <row r="38" spans="1:16" ht="26.25" customHeight="1" x14ac:dyDescent="0.2">
      <c r="A38" s="14"/>
      <c r="B38" s="75"/>
      <c r="C38" s="73" t="s">
        <v>3177</v>
      </c>
      <c r="D38" s="78" t="s">
        <v>126</v>
      </c>
      <c r="E38" s="13">
        <v>44541</v>
      </c>
      <c r="F38" s="76" t="s">
        <v>3386</v>
      </c>
      <c r="G38" s="13">
        <v>44547</v>
      </c>
      <c r="H38" s="77" t="s">
        <v>3387</v>
      </c>
      <c r="I38" s="16">
        <v>77</v>
      </c>
      <c r="J38" s="16">
        <v>30</v>
      </c>
      <c r="K38" s="16">
        <v>17</v>
      </c>
      <c r="L38" s="16">
        <v>3</v>
      </c>
      <c r="M38" s="81">
        <v>9.8175000000000008</v>
      </c>
      <c r="N38" s="96">
        <v>9.8175000000000008</v>
      </c>
      <c r="O38" s="64">
        <v>2530</v>
      </c>
      <c r="P38" s="65">
        <f>Table2245789101123456789101112131415161718192021222324252627282930313233[[#This Row],[PEMBULATAN]]*O38</f>
        <v>24838.275000000001</v>
      </c>
    </row>
    <row r="39" spans="1:16" ht="26.25" customHeight="1" x14ac:dyDescent="0.2">
      <c r="A39" s="14"/>
      <c r="B39" s="75"/>
      <c r="C39" s="73" t="s">
        <v>3178</v>
      </c>
      <c r="D39" s="78" t="s">
        <v>126</v>
      </c>
      <c r="E39" s="13">
        <v>44541</v>
      </c>
      <c r="F39" s="76" t="s">
        <v>3386</v>
      </c>
      <c r="G39" s="13">
        <v>44547</v>
      </c>
      <c r="H39" s="77" t="s">
        <v>3387</v>
      </c>
      <c r="I39" s="16">
        <v>64</v>
      </c>
      <c r="J39" s="16">
        <v>50</v>
      </c>
      <c r="K39" s="16">
        <v>20</v>
      </c>
      <c r="L39" s="16">
        <v>10</v>
      </c>
      <c r="M39" s="81">
        <v>16</v>
      </c>
      <c r="N39" s="96">
        <v>16</v>
      </c>
      <c r="O39" s="64">
        <v>2530</v>
      </c>
      <c r="P39" s="65">
        <f>Table2245789101123456789101112131415161718192021222324252627282930313233[[#This Row],[PEMBULATAN]]*O39</f>
        <v>40480</v>
      </c>
    </row>
    <row r="40" spans="1:16" ht="26.25" customHeight="1" x14ac:dyDescent="0.2">
      <c r="A40" s="14"/>
      <c r="B40" s="75"/>
      <c r="C40" s="73" t="s">
        <v>3179</v>
      </c>
      <c r="D40" s="78" t="s">
        <v>126</v>
      </c>
      <c r="E40" s="13">
        <v>44541</v>
      </c>
      <c r="F40" s="76" t="s">
        <v>3386</v>
      </c>
      <c r="G40" s="13">
        <v>44547</v>
      </c>
      <c r="H40" s="77" t="s">
        <v>3387</v>
      </c>
      <c r="I40" s="16">
        <v>78</v>
      </c>
      <c r="J40" s="16">
        <v>68</v>
      </c>
      <c r="K40" s="16">
        <v>22</v>
      </c>
      <c r="L40" s="16">
        <v>12</v>
      </c>
      <c r="M40" s="81">
        <v>29.172000000000001</v>
      </c>
      <c r="N40" s="96">
        <v>29.172000000000001</v>
      </c>
      <c r="O40" s="64">
        <v>2530</v>
      </c>
      <c r="P40" s="65">
        <f>Table2245789101123456789101112131415161718192021222324252627282930313233[[#This Row],[PEMBULATAN]]*O40</f>
        <v>73805.16</v>
      </c>
    </row>
    <row r="41" spans="1:16" ht="26.25" customHeight="1" x14ac:dyDescent="0.2">
      <c r="A41" s="14"/>
      <c r="B41" s="75"/>
      <c r="C41" s="73" t="s">
        <v>3180</v>
      </c>
      <c r="D41" s="78" t="s">
        <v>126</v>
      </c>
      <c r="E41" s="13">
        <v>44541</v>
      </c>
      <c r="F41" s="76" t="s">
        <v>3386</v>
      </c>
      <c r="G41" s="13">
        <v>44547</v>
      </c>
      <c r="H41" s="77" t="s">
        <v>3387</v>
      </c>
      <c r="I41" s="16">
        <v>30</v>
      </c>
      <c r="J41" s="16">
        <v>33</v>
      </c>
      <c r="K41" s="16">
        <v>33</v>
      </c>
      <c r="L41" s="16">
        <v>7</v>
      </c>
      <c r="M41" s="81">
        <v>8.1675000000000004</v>
      </c>
      <c r="N41" s="96">
        <v>8.1675000000000004</v>
      </c>
      <c r="O41" s="64">
        <v>2530</v>
      </c>
      <c r="P41" s="65">
        <f>Table2245789101123456789101112131415161718192021222324252627282930313233[[#This Row],[PEMBULATAN]]*O41</f>
        <v>20663.775000000001</v>
      </c>
    </row>
    <row r="42" spans="1:16" ht="26.25" customHeight="1" x14ac:dyDescent="0.2">
      <c r="A42" s="14"/>
      <c r="B42" s="75"/>
      <c r="C42" s="73" t="s">
        <v>3181</v>
      </c>
      <c r="D42" s="78" t="s">
        <v>126</v>
      </c>
      <c r="E42" s="13">
        <v>44541</v>
      </c>
      <c r="F42" s="76" t="s">
        <v>3386</v>
      </c>
      <c r="G42" s="13">
        <v>44547</v>
      </c>
      <c r="H42" s="77" t="s">
        <v>3387</v>
      </c>
      <c r="I42" s="16">
        <v>80</v>
      </c>
      <c r="J42" s="16">
        <v>66</v>
      </c>
      <c r="K42" s="16">
        <v>22</v>
      </c>
      <c r="L42" s="16">
        <v>13</v>
      </c>
      <c r="M42" s="81">
        <v>29.04</v>
      </c>
      <c r="N42" s="96">
        <v>29.04</v>
      </c>
      <c r="O42" s="64">
        <v>2530</v>
      </c>
      <c r="P42" s="65">
        <f>Table2245789101123456789101112131415161718192021222324252627282930313233[[#This Row],[PEMBULATAN]]*O42</f>
        <v>73471.199999999997</v>
      </c>
    </row>
    <row r="43" spans="1:16" ht="26.25" customHeight="1" x14ac:dyDescent="0.2">
      <c r="A43" s="14"/>
      <c r="B43" s="75"/>
      <c r="C43" s="73" t="s">
        <v>3182</v>
      </c>
      <c r="D43" s="78" t="s">
        <v>126</v>
      </c>
      <c r="E43" s="13">
        <v>44541</v>
      </c>
      <c r="F43" s="76" t="s">
        <v>3386</v>
      </c>
      <c r="G43" s="13">
        <v>44547</v>
      </c>
      <c r="H43" s="77" t="s">
        <v>3387</v>
      </c>
      <c r="I43" s="16">
        <v>82</v>
      </c>
      <c r="J43" s="16">
        <v>62</v>
      </c>
      <c r="K43" s="16">
        <v>28</v>
      </c>
      <c r="L43" s="16">
        <v>24</v>
      </c>
      <c r="M43" s="81">
        <v>35.588000000000001</v>
      </c>
      <c r="N43" s="96">
        <v>35.588000000000001</v>
      </c>
      <c r="O43" s="64">
        <v>2530</v>
      </c>
      <c r="P43" s="65">
        <f>Table2245789101123456789101112131415161718192021222324252627282930313233[[#This Row],[PEMBULATAN]]*O43</f>
        <v>90037.64</v>
      </c>
    </row>
    <row r="44" spans="1:16" ht="26.25" customHeight="1" x14ac:dyDescent="0.2">
      <c r="A44" s="14"/>
      <c r="B44" s="75"/>
      <c r="C44" s="73" t="s">
        <v>3183</v>
      </c>
      <c r="D44" s="78" t="s">
        <v>126</v>
      </c>
      <c r="E44" s="13">
        <v>44541</v>
      </c>
      <c r="F44" s="76" t="s">
        <v>3386</v>
      </c>
      <c r="G44" s="13">
        <v>44547</v>
      </c>
      <c r="H44" s="77" t="s">
        <v>3387</v>
      </c>
      <c r="I44" s="16">
        <v>60</v>
      </c>
      <c r="J44" s="16">
        <v>42</v>
      </c>
      <c r="K44" s="16">
        <v>16</v>
      </c>
      <c r="L44" s="16">
        <v>5</v>
      </c>
      <c r="M44" s="81">
        <v>10.08</v>
      </c>
      <c r="N44" s="96">
        <v>10.08</v>
      </c>
      <c r="O44" s="64">
        <v>2530</v>
      </c>
      <c r="P44" s="65">
        <f>Table2245789101123456789101112131415161718192021222324252627282930313233[[#This Row],[PEMBULATAN]]*O44</f>
        <v>25502.400000000001</v>
      </c>
    </row>
    <row r="45" spans="1:16" ht="26.25" customHeight="1" x14ac:dyDescent="0.2">
      <c r="A45" s="14"/>
      <c r="B45" s="75"/>
      <c r="C45" s="73" t="s">
        <v>3184</v>
      </c>
      <c r="D45" s="78" t="s">
        <v>126</v>
      </c>
      <c r="E45" s="13">
        <v>44541</v>
      </c>
      <c r="F45" s="76" t="s">
        <v>3386</v>
      </c>
      <c r="G45" s="13">
        <v>44547</v>
      </c>
      <c r="H45" s="77" t="s">
        <v>3387</v>
      </c>
      <c r="I45" s="16">
        <v>47</v>
      </c>
      <c r="J45" s="16">
        <v>42</v>
      </c>
      <c r="K45" s="16">
        <v>21</v>
      </c>
      <c r="L45" s="16">
        <v>6</v>
      </c>
      <c r="M45" s="81">
        <v>10.3635</v>
      </c>
      <c r="N45" s="96">
        <v>11</v>
      </c>
      <c r="O45" s="64">
        <v>2530</v>
      </c>
      <c r="P45" s="65">
        <f>Table2245789101123456789101112131415161718192021222324252627282930313233[[#This Row],[PEMBULATAN]]*O45</f>
        <v>27830</v>
      </c>
    </row>
    <row r="46" spans="1:16" ht="26.25" customHeight="1" x14ac:dyDescent="0.2">
      <c r="A46" s="14"/>
      <c r="B46" s="75"/>
      <c r="C46" s="73" t="s">
        <v>3185</v>
      </c>
      <c r="D46" s="78" t="s">
        <v>126</v>
      </c>
      <c r="E46" s="13">
        <v>44541</v>
      </c>
      <c r="F46" s="76" t="s">
        <v>3386</v>
      </c>
      <c r="G46" s="13">
        <v>44547</v>
      </c>
      <c r="H46" s="77" t="s">
        <v>3387</v>
      </c>
      <c r="I46" s="16">
        <v>55</v>
      </c>
      <c r="J46" s="16">
        <v>40</v>
      </c>
      <c r="K46" s="16">
        <v>35</v>
      </c>
      <c r="L46" s="16">
        <v>12</v>
      </c>
      <c r="M46" s="81">
        <v>19.25</v>
      </c>
      <c r="N46" s="96">
        <v>19.25</v>
      </c>
      <c r="O46" s="64">
        <v>2530</v>
      </c>
      <c r="P46" s="65">
        <f>Table2245789101123456789101112131415161718192021222324252627282930313233[[#This Row],[PEMBULATAN]]*O46</f>
        <v>48702.5</v>
      </c>
    </row>
    <row r="47" spans="1:16" ht="26.25" customHeight="1" x14ac:dyDescent="0.2">
      <c r="A47" s="14"/>
      <c r="B47" s="75"/>
      <c r="C47" s="73" t="s">
        <v>3186</v>
      </c>
      <c r="D47" s="78" t="s">
        <v>126</v>
      </c>
      <c r="E47" s="13">
        <v>44541</v>
      </c>
      <c r="F47" s="76" t="s">
        <v>3386</v>
      </c>
      <c r="G47" s="13">
        <v>44547</v>
      </c>
      <c r="H47" s="77" t="s">
        <v>3387</v>
      </c>
      <c r="I47" s="16">
        <v>185</v>
      </c>
      <c r="J47" s="16">
        <v>55</v>
      </c>
      <c r="K47" s="16">
        <v>5</v>
      </c>
      <c r="L47" s="16">
        <v>3</v>
      </c>
      <c r="M47" s="81">
        <v>12.71875</v>
      </c>
      <c r="N47" s="96">
        <v>12.71875</v>
      </c>
      <c r="O47" s="64">
        <v>2530</v>
      </c>
      <c r="P47" s="65">
        <f>Table2245789101123456789101112131415161718192021222324252627282930313233[[#This Row],[PEMBULATAN]]*O47</f>
        <v>32178.4375</v>
      </c>
    </row>
    <row r="48" spans="1:16" ht="26.25" customHeight="1" x14ac:dyDescent="0.2">
      <c r="A48" s="14"/>
      <c r="B48" s="75"/>
      <c r="C48" s="73" t="s">
        <v>3187</v>
      </c>
      <c r="D48" s="78" t="s">
        <v>126</v>
      </c>
      <c r="E48" s="13">
        <v>44541</v>
      </c>
      <c r="F48" s="76" t="s">
        <v>3386</v>
      </c>
      <c r="G48" s="13">
        <v>44547</v>
      </c>
      <c r="H48" s="77" t="s">
        <v>3387</v>
      </c>
      <c r="I48" s="16">
        <v>42</v>
      </c>
      <c r="J48" s="16">
        <v>27</v>
      </c>
      <c r="K48" s="16">
        <v>18</v>
      </c>
      <c r="L48" s="16">
        <v>5</v>
      </c>
      <c r="M48" s="81">
        <v>5.1029999999999998</v>
      </c>
      <c r="N48" s="96">
        <v>5.1029999999999998</v>
      </c>
      <c r="O48" s="64">
        <v>2530</v>
      </c>
      <c r="P48" s="65">
        <f>Table2245789101123456789101112131415161718192021222324252627282930313233[[#This Row],[PEMBULATAN]]*O48</f>
        <v>12910.59</v>
      </c>
    </row>
    <row r="49" spans="1:16" ht="26.25" customHeight="1" x14ac:dyDescent="0.2">
      <c r="A49" s="14"/>
      <c r="B49" s="75"/>
      <c r="C49" s="73" t="s">
        <v>3188</v>
      </c>
      <c r="D49" s="78" t="s">
        <v>126</v>
      </c>
      <c r="E49" s="13">
        <v>44541</v>
      </c>
      <c r="F49" s="76" t="s">
        <v>3386</v>
      </c>
      <c r="G49" s="13">
        <v>44547</v>
      </c>
      <c r="H49" s="77" t="s">
        <v>3387</v>
      </c>
      <c r="I49" s="16">
        <v>82</v>
      </c>
      <c r="J49" s="16">
        <v>73</v>
      </c>
      <c r="K49" s="16">
        <v>45</v>
      </c>
      <c r="L49" s="16">
        <v>15</v>
      </c>
      <c r="M49" s="81">
        <v>67.342500000000001</v>
      </c>
      <c r="N49" s="96">
        <v>68</v>
      </c>
      <c r="O49" s="64">
        <v>2530</v>
      </c>
      <c r="P49" s="65">
        <f>Table2245789101123456789101112131415161718192021222324252627282930313233[[#This Row],[PEMBULATAN]]*O49</f>
        <v>172040</v>
      </c>
    </row>
    <row r="50" spans="1:16" ht="26.25" customHeight="1" x14ac:dyDescent="0.2">
      <c r="A50" s="14"/>
      <c r="B50" s="75"/>
      <c r="C50" s="73" t="s">
        <v>3189</v>
      </c>
      <c r="D50" s="78" t="s">
        <v>126</v>
      </c>
      <c r="E50" s="13">
        <v>44541</v>
      </c>
      <c r="F50" s="76" t="s">
        <v>3386</v>
      </c>
      <c r="G50" s="13">
        <v>44547</v>
      </c>
      <c r="H50" s="77" t="s">
        <v>3387</v>
      </c>
      <c r="I50" s="16">
        <v>36</v>
      </c>
      <c r="J50" s="16">
        <v>26</v>
      </c>
      <c r="K50" s="16">
        <v>17</v>
      </c>
      <c r="L50" s="16">
        <v>4</v>
      </c>
      <c r="M50" s="81">
        <v>3.9780000000000002</v>
      </c>
      <c r="N50" s="96">
        <v>4</v>
      </c>
      <c r="O50" s="64">
        <v>2530</v>
      </c>
      <c r="P50" s="65">
        <f>Table2245789101123456789101112131415161718192021222324252627282930313233[[#This Row],[PEMBULATAN]]*O50</f>
        <v>10120</v>
      </c>
    </row>
    <row r="51" spans="1:16" ht="26.25" customHeight="1" x14ac:dyDescent="0.2">
      <c r="A51" s="14"/>
      <c r="B51" s="75"/>
      <c r="C51" s="73" t="s">
        <v>3190</v>
      </c>
      <c r="D51" s="78" t="s">
        <v>126</v>
      </c>
      <c r="E51" s="13">
        <v>44541</v>
      </c>
      <c r="F51" s="76" t="s">
        <v>3386</v>
      </c>
      <c r="G51" s="13">
        <v>44547</v>
      </c>
      <c r="H51" s="77" t="s">
        <v>3387</v>
      </c>
      <c r="I51" s="16">
        <v>61</v>
      </c>
      <c r="J51" s="16">
        <v>22</v>
      </c>
      <c r="K51" s="16">
        <v>24</v>
      </c>
      <c r="L51" s="16">
        <v>8</v>
      </c>
      <c r="M51" s="81">
        <v>8.0519999999999996</v>
      </c>
      <c r="N51" s="96">
        <v>8.0519999999999996</v>
      </c>
      <c r="O51" s="64">
        <v>2530</v>
      </c>
      <c r="P51" s="65">
        <f>Table2245789101123456789101112131415161718192021222324252627282930313233[[#This Row],[PEMBULATAN]]*O51</f>
        <v>20371.559999999998</v>
      </c>
    </row>
    <row r="52" spans="1:16" ht="26.25" customHeight="1" x14ac:dyDescent="0.2">
      <c r="A52" s="14"/>
      <c r="B52" s="75"/>
      <c r="C52" s="73" t="s">
        <v>3191</v>
      </c>
      <c r="D52" s="78" t="s">
        <v>126</v>
      </c>
      <c r="E52" s="13">
        <v>44541</v>
      </c>
      <c r="F52" s="76" t="s">
        <v>3386</v>
      </c>
      <c r="G52" s="13">
        <v>44547</v>
      </c>
      <c r="H52" s="77" t="s">
        <v>3387</v>
      </c>
      <c r="I52" s="16">
        <v>40</v>
      </c>
      <c r="J52" s="16">
        <v>40</v>
      </c>
      <c r="K52" s="16">
        <v>13</v>
      </c>
      <c r="L52" s="16">
        <v>12</v>
      </c>
      <c r="M52" s="81">
        <v>5.2</v>
      </c>
      <c r="N52" s="96">
        <v>12</v>
      </c>
      <c r="O52" s="64">
        <v>2530</v>
      </c>
      <c r="P52" s="65">
        <f>Table2245789101123456789101112131415161718192021222324252627282930313233[[#This Row],[PEMBULATAN]]*O52</f>
        <v>30360</v>
      </c>
    </row>
    <row r="53" spans="1:16" ht="26.25" customHeight="1" x14ac:dyDescent="0.2">
      <c r="A53" s="14"/>
      <c r="B53" s="75"/>
      <c r="C53" s="73" t="s">
        <v>3192</v>
      </c>
      <c r="D53" s="78" t="s">
        <v>126</v>
      </c>
      <c r="E53" s="13">
        <v>44541</v>
      </c>
      <c r="F53" s="76" t="s">
        <v>3386</v>
      </c>
      <c r="G53" s="13">
        <v>44547</v>
      </c>
      <c r="H53" s="77" t="s">
        <v>3387</v>
      </c>
      <c r="I53" s="16">
        <v>100</v>
      </c>
      <c r="J53" s="16">
        <v>26</v>
      </c>
      <c r="K53" s="16">
        <v>6</v>
      </c>
      <c r="L53" s="16">
        <v>1</v>
      </c>
      <c r="M53" s="81">
        <v>3.9</v>
      </c>
      <c r="N53" s="96">
        <v>3.9</v>
      </c>
      <c r="O53" s="64">
        <v>2530</v>
      </c>
      <c r="P53" s="65">
        <f>Table2245789101123456789101112131415161718192021222324252627282930313233[[#This Row],[PEMBULATAN]]*O53</f>
        <v>9867</v>
      </c>
    </row>
    <row r="54" spans="1:16" ht="26.25" customHeight="1" x14ac:dyDescent="0.2">
      <c r="A54" s="14"/>
      <c r="B54" s="75"/>
      <c r="C54" s="73" t="s">
        <v>3193</v>
      </c>
      <c r="D54" s="78" t="s">
        <v>126</v>
      </c>
      <c r="E54" s="13">
        <v>44541</v>
      </c>
      <c r="F54" s="76" t="s">
        <v>3386</v>
      </c>
      <c r="G54" s="13">
        <v>44547</v>
      </c>
      <c r="H54" s="77" t="s">
        <v>3387</v>
      </c>
      <c r="I54" s="16">
        <v>47</v>
      </c>
      <c r="J54" s="16">
        <v>43</v>
      </c>
      <c r="K54" s="16">
        <v>33</v>
      </c>
      <c r="L54" s="16">
        <v>15</v>
      </c>
      <c r="M54" s="81">
        <v>16.673249999999999</v>
      </c>
      <c r="N54" s="96">
        <v>16.673249999999999</v>
      </c>
      <c r="O54" s="64">
        <v>2530</v>
      </c>
      <c r="P54" s="65">
        <f>Table2245789101123456789101112131415161718192021222324252627282930313233[[#This Row],[PEMBULATAN]]*O54</f>
        <v>42183.322500000002</v>
      </c>
    </row>
    <row r="55" spans="1:16" ht="26.25" customHeight="1" x14ac:dyDescent="0.2">
      <c r="A55" s="14"/>
      <c r="B55" s="75"/>
      <c r="C55" s="73" t="s">
        <v>3194</v>
      </c>
      <c r="D55" s="78" t="s">
        <v>126</v>
      </c>
      <c r="E55" s="13">
        <v>44541</v>
      </c>
      <c r="F55" s="76" t="s">
        <v>3386</v>
      </c>
      <c r="G55" s="13">
        <v>44547</v>
      </c>
      <c r="H55" s="77" t="s">
        <v>3387</v>
      </c>
      <c r="I55" s="16">
        <v>57</v>
      </c>
      <c r="J55" s="16">
        <v>43</v>
      </c>
      <c r="K55" s="16">
        <v>43</v>
      </c>
      <c r="L55" s="16">
        <v>16</v>
      </c>
      <c r="M55" s="81">
        <v>26.34825</v>
      </c>
      <c r="N55" s="96">
        <v>27</v>
      </c>
      <c r="O55" s="64">
        <v>2530</v>
      </c>
      <c r="P55" s="65">
        <f>Table2245789101123456789101112131415161718192021222324252627282930313233[[#This Row],[PEMBULATAN]]*O55</f>
        <v>68310</v>
      </c>
    </row>
    <row r="56" spans="1:16" ht="26.25" customHeight="1" x14ac:dyDescent="0.2">
      <c r="A56" s="14"/>
      <c r="B56" s="75"/>
      <c r="C56" s="73" t="s">
        <v>3195</v>
      </c>
      <c r="D56" s="78" t="s">
        <v>126</v>
      </c>
      <c r="E56" s="13">
        <v>44541</v>
      </c>
      <c r="F56" s="76" t="s">
        <v>3386</v>
      </c>
      <c r="G56" s="13">
        <v>44547</v>
      </c>
      <c r="H56" s="77" t="s">
        <v>3387</v>
      </c>
      <c r="I56" s="16">
        <v>53</v>
      </c>
      <c r="J56" s="16">
        <v>43</v>
      </c>
      <c r="K56" s="16">
        <v>22</v>
      </c>
      <c r="L56" s="16">
        <v>6</v>
      </c>
      <c r="M56" s="81">
        <v>12.5345</v>
      </c>
      <c r="N56" s="96">
        <v>12.5345</v>
      </c>
      <c r="O56" s="64">
        <v>2530</v>
      </c>
      <c r="P56" s="65">
        <f>Table2245789101123456789101112131415161718192021222324252627282930313233[[#This Row],[PEMBULATAN]]*O56</f>
        <v>31712.285</v>
      </c>
    </row>
    <row r="57" spans="1:16" ht="26.25" customHeight="1" x14ac:dyDescent="0.2">
      <c r="A57" s="14"/>
      <c r="B57" s="75"/>
      <c r="C57" s="73" t="s">
        <v>3196</v>
      </c>
      <c r="D57" s="78" t="s">
        <v>126</v>
      </c>
      <c r="E57" s="13">
        <v>44541</v>
      </c>
      <c r="F57" s="76" t="s">
        <v>3386</v>
      </c>
      <c r="G57" s="13">
        <v>44547</v>
      </c>
      <c r="H57" s="77" t="s">
        <v>3387</v>
      </c>
      <c r="I57" s="16">
        <v>37</v>
      </c>
      <c r="J57" s="16">
        <v>27</v>
      </c>
      <c r="K57" s="16">
        <v>24</v>
      </c>
      <c r="L57" s="16">
        <v>13</v>
      </c>
      <c r="M57" s="81">
        <v>5.9939999999999998</v>
      </c>
      <c r="N57" s="96">
        <v>13</v>
      </c>
      <c r="O57" s="64">
        <v>2530</v>
      </c>
      <c r="P57" s="65">
        <f>Table2245789101123456789101112131415161718192021222324252627282930313233[[#This Row],[PEMBULATAN]]*O57</f>
        <v>32890</v>
      </c>
    </row>
    <row r="58" spans="1:16" ht="26.25" customHeight="1" x14ac:dyDescent="0.2">
      <c r="A58" s="14"/>
      <c r="B58" s="75"/>
      <c r="C58" s="73" t="s">
        <v>3197</v>
      </c>
      <c r="D58" s="78" t="s">
        <v>126</v>
      </c>
      <c r="E58" s="13">
        <v>44541</v>
      </c>
      <c r="F58" s="76" t="s">
        <v>3386</v>
      </c>
      <c r="G58" s="13">
        <v>44547</v>
      </c>
      <c r="H58" s="77" t="s">
        <v>3387</v>
      </c>
      <c r="I58" s="16">
        <v>82</v>
      </c>
      <c r="J58" s="16">
        <v>67</v>
      </c>
      <c r="K58" s="16">
        <v>35</v>
      </c>
      <c r="L58" s="16">
        <v>20</v>
      </c>
      <c r="M58" s="81">
        <v>48.072499999999998</v>
      </c>
      <c r="N58" s="96">
        <v>48.072499999999998</v>
      </c>
      <c r="O58" s="64">
        <v>2530</v>
      </c>
      <c r="P58" s="65">
        <f>Table2245789101123456789101112131415161718192021222324252627282930313233[[#This Row],[PEMBULATAN]]*O58</f>
        <v>121623.42499999999</v>
      </c>
    </row>
    <row r="59" spans="1:16" ht="26.25" customHeight="1" x14ac:dyDescent="0.2">
      <c r="A59" s="14"/>
      <c r="B59" s="75"/>
      <c r="C59" s="73" t="s">
        <v>3198</v>
      </c>
      <c r="D59" s="78" t="s">
        <v>126</v>
      </c>
      <c r="E59" s="13">
        <v>44541</v>
      </c>
      <c r="F59" s="76" t="s">
        <v>3386</v>
      </c>
      <c r="G59" s="13">
        <v>44547</v>
      </c>
      <c r="H59" s="77" t="s">
        <v>3387</v>
      </c>
      <c r="I59" s="16">
        <v>75</v>
      </c>
      <c r="J59" s="16">
        <v>53</v>
      </c>
      <c r="K59" s="16">
        <v>31</v>
      </c>
      <c r="L59" s="16">
        <v>2</v>
      </c>
      <c r="M59" s="81">
        <v>30.806249999999999</v>
      </c>
      <c r="N59" s="96">
        <v>30.806249999999999</v>
      </c>
      <c r="O59" s="64">
        <v>2530</v>
      </c>
      <c r="P59" s="65">
        <f>Table2245789101123456789101112131415161718192021222324252627282930313233[[#This Row],[PEMBULATAN]]*O59</f>
        <v>77939.8125</v>
      </c>
    </row>
    <row r="60" spans="1:16" ht="26.25" customHeight="1" x14ac:dyDescent="0.2">
      <c r="A60" s="14"/>
      <c r="B60" s="75"/>
      <c r="C60" s="73" t="s">
        <v>3199</v>
      </c>
      <c r="D60" s="78" t="s">
        <v>126</v>
      </c>
      <c r="E60" s="13">
        <v>44541</v>
      </c>
      <c r="F60" s="76" t="s">
        <v>3386</v>
      </c>
      <c r="G60" s="13">
        <v>44547</v>
      </c>
      <c r="H60" s="77" t="s">
        <v>3387</v>
      </c>
      <c r="I60" s="16">
        <v>65</v>
      </c>
      <c r="J60" s="16">
        <v>65</v>
      </c>
      <c r="K60" s="16">
        <v>8</v>
      </c>
      <c r="L60" s="16">
        <v>5</v>
      </c>
      <c r="M60" s="81">
        <v>8.4499999999999993</v>
      </c>
      <c r="N60" s="96">
        <v>9</v>
      </c>
      <c r="O60" s="64">
        <v>2530</v>
      </c>
      <c r="P60" s="65">
        <f>Table2245789101123456789101112131415161718192021222324252627282930313233[[#This Row],[PEMBULATAN]]*O60</f>
        <v>22770</v>
      </c>
    </row>
    <row r="61" spans="1:16" ht="26.25" customHeight="1" x14ac:dyDescent="0.2">
      <c r="A61" s="14"/>
      <c r="B61" s="75"/>
      <c r="C61" s="73" t="s">
        <v>3200</v>
      </c>
      <c r="D61" s="78" t="s">
        <v>126</v>
      </c>
      <c r="E61" s="13">
        <v>44541</v>
      </c>
      <c r="F61" s="76" t="s">
        <v>3386</v>
      </c>
      <c r="G61" s="13">
        <v>44547</v>
      </c>
      <c r="H61" s="77" t="s">
        <v>3387</v>
      </c>
      <c r="I61" s="16">
        <v>64</v>
      </c>
      <c r="J61" s="16">
        <v>57</v>
      </c>
      <c r="K61" s="16">
        <v>22</v>
      </c>
      <c r="L61" s="16">
        <v>8</v>
      </c>
      <c r="M61" s="81">
        <v>20.064</v>
      </c>
      <c r="N61" s="96">
        <v>20.064</v>
      </c>
      <c r="O61" s="64">
        <v>2530</v>
      </c>
      <c r="P61" s="65">
        <f>Table2245789101123456789101112131415161718192021222324252627282930313233[[#This Row],[PEMBULATAN]]*O61</f>
        <v>50761.919999999998</v>
      </c>
    </row>
    <row r="62" spans="1:16" ht="26.25" customHeight="1" x14ac:dyDescent="0.2">
      <c r="A62" s="14"/>
      <c r="B62" s="75"/>
      <c r="C62" s="73" t="s">
        <v>3201</v>
      </c>
      <c r="D62" s="78" t="s">
        <v>126</v>
      </c>
      <c r="E62" s="13">
        <v>44541</v>
      </c>
      <c r="F62" s="76" t="s">
        <v>3386</v>
      </c>
      <c r="G62" s="13">
        <v>44547</v>
      </c>
      <c r="H62" s="77" t="s">
        <v>3387</v>
      </c>
      <c r="I62" s="16">
        <v>109</v>
      </c>
      <c r="J62" s="16">
        <v>70</v>
      </c>
      <c r="K62" s="16">
        <v>15</v>
      </c>
      <c r="L62" s="16">
        <v>8</v>
      </c>
      <c r="M62" s="81">
        <v>28.612500000000001</v>
      </c>
      <c r="N62" s="96">
        <v>28.612500000000001</v>
      </c>
      <c r="O62" s="64">
        <v>2530</v>
      </c>
      <c r="P62" s="65">
        <f>Table2245789101123456789101112131415161718192021222324252627282930313233[[#This Row],[PEMBULATAN]]*O62</f>
        <v>72389.625</v>
      </c>
    </row>
    <row r="63" spans="1:16" ht="26.25" customHeight="1" x14ac:dyDescent="0.2">
      <c r="A63" s="14"/>
      <c r="B63" s="75"/>
      <c r="C63" s="73" t="s">
        <v>3202</v>
      </c>
      <c r="D63" s="78" t="s">
        <v>126</v>
      </c>
      <c r="E63" s="13">
        <v>44541</v>
      </c>
      <c r="F63" s="76" t="s">
        <v>3386</v>
      </c>
      <c r="G63" s="13">
        <v>44547</v>
      </c>
      <c r="H63" s="77" t="s">
        <v>3387</v>
      </c>
      <c r="I63" s="16">
        <v>52</v>
      </c>
      <c r="J63" s="16">
        <v>36</v>
      </c>
      <c r="K63" s="16">
        <v>33</v>
      </c>
      <c r="L63" s="16">
        <v>10</v>
      </c>
      <c r="M63" s="81">
        <v>15.444000000000001</v>
      </c>
      <c r="N63" s="96">
        <v>16</v>
      </c>
      <c r="O63" s="64">
        <v>2530</v>
      </c>
      <c r="P63" s="65">
        <f>Table2245789101123456789101112131415161718192021222324252627282930313233[[#This Row],[PEMBULATAN]]*O63</f>
        <v>40480</v>
      </c>
    </row>
    <row r="64" spans="1:16" ht="26.25" customHeight="1" x14ac:dyDescent="0.2">
      <c r="A64" s="14"/>
      <c r="B64" s="75"/>
      <c r="C64" s="73" t="s">
        <v>3203</v>
      </c>
      <c r="D64" s="78" t="s">
        <v>126</v>
      </c>
      <c r="E64" s="13">
        <v>44541</v>
      </c>
      <c r="F64" s="76" t="s">
        <v>3386</v>
      </c>
      <c r="G64" s="13">
        <v>44547</v>
      </c>
      <c r="H64" s="77" t="s">
        <v>3387</v>
      </c>
      <c r="I64" s="16">
        <v>47</v>
      </c>
      <c r="J64" s="16">
        <v>30</v>
      </c>
      <c r="K64" s="16">
        <v>33</v>
      </c>
      <c r="L64" s="16">
        <v>1</v>
      </c>
      <c r="M64" s="81">
        <v>11.6325</v>
      </c>
      <c r="N64" s="96">
        <v>11.6325</v>
      </c>
      <c r="O64" s="64">
        <v>2530</v>
      </c>
      <c r="P64" s="65">
        <f>Table2245789101123456789101112131415161718192021222324252627282930313233[[#This Row],[PEMBULATAN]]*O64</f>
        <v>29430.225000000002</v>
      </c>
    </row>
    <row r="65" spans="1:16" ht="26.25" customHeight="1" x14ac:dyDescent="0.2">
      <c r="A65" s="14"/>
      <c r="B65" s="75"/>
      <c r="C65" s="73" t="s">
        <v>3204</v>
      </c>
      <c r="D65" s="78" t="s">
        <v>126</v>
      </c>
      <c r="E65" s="13">
        <v>44541</v>
      </c>
      <c r="F65" s="76" t="s">
        <v>3386</v>
      </c>
      <c r="G65" s="13">
        <v>44547</v>
      </c>
      <c r="H65" s="77" t="s">
        <v>3387</v>
      </c>
      <c r="I65" s="16">
        <v>44</v>
      </c>
      <c r="J65" s="16">
        <v>32</v>
      </c>
      <c r="K65" s="16">
        <v>22</v>
      </c>
      <c r="L65" s="16">
        <v>6</v>
      </c>
      <c r="M65" s="81">
        <v>7.7439999999999998</v>
      </c>
      <c r="N65" s="96">
        <v>7.7439999999999998</v>
      </c>
      <c r="O65" s="64">
        <v>2530</v>
      </c>
      <c r="P65" s="65">
        <f>Table2245789101123456789101112131415161718192021222324252627282930313233[[#This Row],[PEMBULATAN]]*O65</f>
        <v>19592.32</v>
      </c>
    </row>
    <row r="66" spans="1:16" ht="26.25" customHeight="1" x14ac:dyDescent="0.2">
      <c r="A66" s="14"/>
      <c r="B66" s="75"/>
      <c r="C66" s="73" t="s">
        <v>3205</v>
      </c>
      <c r="D66" s="78" t="s">
        <v>126</v>
      </c>
      <c r="E66" s="13">
        <v>44541</v>
      </c>
      <c r="F66" s="76" t="s">
        <v>3386</v>
      </c>
      <c r="G66" s="13">
        <v>44547</v>
      </c>
      <c r="H66" s="77" t="s">
        <v>3387</v>
      </c>
      <c r="I66" s="16">
        <v>37</v>
      </c>
      <c r="J66" s="16">
        <v>27</v>
      </c>
      <c r="K66" s="16">
        <v>19</v>
      </c>
      <c r="L66" s="16">
        <v>11</v>
      </c>
      <c r="M66" s="81">
        <v>4.7452500000000004</v>
      </c>
      <c r="N66" s="96">
        <v>11</v>
      </c>
      <c r="O66" s="64">
        <v>2530</v>
      </c>
      <c r="P66" s="65">
        <f>Table2245789101123456789101112131415161718192021222324252627282930313233[[#This Row],[PEMBULATAN]]*O66</f>
        <v>27830</v>
      </c>
    </row>
    <row r="67" spans="1:16" ht="26.25" customHeight="1" x14ac:dyDescent="0.2">
      <c r="A67" s="14"/>
      <c r="B67" s="75"/>
      <c r="C67" s="73" t="s">
        <v>3206</v>
      </c>
      <c r="D67" s="78" t="s">
        <v>126</v>
      </c>
      <c r="E67" s="13">
        <v>44541</v>
      </c>
      <c r="F67" s="76" t="s">
        <v>3386</v>
      </c>
      <c r="G67" s="13">
        <v>44547</v>
      </c>
      <c r="H67" s="77" t="s">
        <v>3387</v>
      </c>
      <c r="I67" s="16">
        <v>74</v>
      </c>
      <c r="J67" s="16">
        <v>40</v>
      </c>
      <c r="K67" s="16">
        <v>27</v>
      </c>
      <c r="L67" s="16">
        <v>8</v>
      </c>
      <c r="M67" s="81">
        <v>19.98</v>
      </c>
      <c r="N67" s="96">
        <v>19.98</v>
      </c>
      <c r="O67" s="64">
        <v>2530</v>
      </c>
      <c r="P67" s="65">
        <f>Table2245789101123456789101112131415161718192021222324252627282930313233[[#This Row],[PEMBULATAN]]*O67</f>
        <v>50549.4</v>
      </c>
    </row>
    <row r="68" spans="1:16" ht="26.25" customHeight="1" x14ac:dyDescent="0.2">
      <c r="A68" s="14"/>
      <c r="B68" s="75"/>
      <c r="C68" s="73" t="s">
        <v>3207</v>
      </c>
      <c r="D68" s="78" t="s">
        <v>126</v>
      </c>
      <c r="E68" s="13">
        <v>44541</v>
      </c>
      <c r="F68" s="76" t="s">
        <v>3386</v>
      </c>
      <c r="G68" s="13">
        <v>44547</v>
      </c>
      <c r="H68" s="77" t="s">
        <v>3387</v>
      </c>
      <c r="I68" s="16">
        <v>58</v>
      </c>
      <c r="J68" s="16">
        <v>60</v>
      </c>
      <c r="K68" s="16">
        <v>45</v>
      </c>
      <c r="L68" s="16">
        <v>23</v>
      </c>
      <c r="M68" s="81">
        <v>39.15</v>
      </c>
      <c r="N68" s="96">
        <v>39.15</v>
      </c>
      <c r="O68" s="64">
        <v>2530</v>
      </c>
      <c r="P68" s="65">
        <f>Table2245789101123456789101112131415161718192021222324252627282930313233[[#This Row],[PEMBULATAN]]*O68</f>
        <v>99049.5</v>
      </c>
    </row>
    <row r="69" spans="1:16" ht="26.25" customHeight="1" x14ac:dyDescent="0.2">
      <c r="A69" s="14"/>
      <c r="B69" s="75"/>
      <c r="C69" s="73" t="s">
        <v>3208</v>
      </c>
      <c r="D69" s="78" t="s">
        <v>126</v>
      </c>
      <c r="E69" s="13">
        <v>44541</v>
      </c>
      <c r="F69" s="76" t="s">
        <v>3386</v>
      </c>
      <c r="G69" s="13">
        <v>44547</v>
      </c>
      <c r="H69" s="77" t="s">
        <v>3387</v>
      </c>
      <c r="I69" s="16">
        <v>53</v>
      </c>
      <c r="J69" s="16">
        <v>37</v>
      </c>
      <c r="K69" s="16">
        <v>22</v>
      </c>
      <c r="L69" s="16">
        <v>6</v>
      </c>
      <c r="M69" s="81">
        <v>10.785500000000001</v>
      </c>
      <c r="N69" s="96">
        <v>10.785500000000001</v>
      </c>
      <c r="O69" s="64">
        <v>2530</v>
      </c>
      <c r="P69" s="65">
        <f>Table2245789101123456789101112131415161718192021222324252627282930313233[[#This Row],[PEMBULATAN]]*O69</f>
        <v>27287.315000000002</v>
      </c>
    </row>
    <row r="70" spans="1:16" ht="26.25" customHeight="1" x14ac:dyDescent="0.2">
      <c r="A70" s="14"/>
      <c r="B70" s="75"/>
      <c r="C70" s="73" t="s">
        <v>3209</v>
      </c>
      <c r="D70" s="78" t="s">
        <v>126</v>
      </c>
      <c r="E70" s="13">
        <v>44541</v>
      </c>
      <c r="F70" s="76" t="s">
        <v>3386</v>
      </c>
      <c r="G70" s="13">
        <v>44547</v>
      </c>
      <c r="H70" s="77" t="s">
        <v>3387</v>
      </c>
      <c r="I70" s="16">
        <v>38</v>
      </c>
      <c r="J70" s="16">
        <v>38</v>
      </c>
      <c r="K70" s="16">
        <v>27</v>
      </c>
      <c r="L70" s="16">
        <v>8</v>
      </c>
      <c r="M70" s="81">
        <v>9.7469999999999999</v>
      </c>
      <c r="N70" s="96">
        <v>9.7469999999999999</v>
      </c>
      <c r="O70" s="64">
        <v>2530</v>
      </c>
      <c r="P70" s="65">
        <f>Table2245789101123456789101112131415161718192021222324252627282930313233[[#This Row],[PEMBULATAN]]*O70</f>
        <v>24659.91</v>
      </c>
    </row>
    <row r="71" spans="1:16" ht="26.25" customHeight="1" x14ac:dyDescent="0.2">
      <c r="A71" s="14"/>
      <c r="B71" s="75"/>
      <c r="C71" s="73" t="s">
        <v>3210</v>
      </c>
      <c r="D71" s="78" t="s">
        <v>126</v>
      </c>
      <c r="E71" s="13">
        <v>44541</v>
      </c>
      <c r="F71" s="76" t="s">
        <v>3386</v>
      </c>
      <c r="G71" s="13">
        <v>44547</v>
      </c>
      <c r="H71" s="77" t="s">
        <v>3387</v>
      </c>
      <c r="I71" s="16">
        <v>54</v>
      </c>
      <c r="J71" s="16">
        <v>28</v>
      </c>
      <c r="K71" s="16">
        <v>32</v>
      </c>
      <c r="L71" s="16">
        <v>12</v>
      </c>
      <c r="M71" s="81">
        <v>12.096</v>
      </c>
      <c r="N71" s="96">
        <v>12.096</v>
      </c>
      <c r="O71" s="64">
        <v>2530</v>
      </c>
      <c r="P71" s="65">
        <f>Table2245789101123456789101112131415161718192021222324252627282930313233[[#This Row],[PEMBULATAN]]*O71</f>
        <v>30602.880000000001</v>
      </c>
    </row>
    <row r="72" spans="1:16" ht="26.25" customHeight="1" x14ac:dyDescent="0.2">
      <c r="A72" s="14"/>
      <c r="B72" s="75"/>
      <c r="C72" s="73" t="s">
        <v>3211</v>
      </c>
      <c r="D72" s="78" t="s">
        <v>126</v>
      </c>
      <c r="E72" s="13">
        <v>44541</v>
      </c>
      <c r="F72" s="76" t="s">
        <v>3386</v>
      </c>
      <c r="G72" s="13">
        <v>44547</v>
      </c>
      <c r="H72" s="77" t="s">
        <v>3387</v>
      </c>
      <c r="I72" s="16">
        <v>58</v>
      </c>
      <c r="J72" s="16">
        <v>30</v>
      </c>
      <c r="K72" s="16">
        <v>30</v>
      </c>
      <c r="L72" s="16">
        <v>8</v>
      </c>
      <c r="M72" s="81">
        <v>13.05</v>
      </c>
      <c r="N72" s="96">
        <v>13.05</v>
      </c>
      <c r="O72" s="64">
        <v>2530</v>
      </c>
      <c r="P72" s="65">
        <f>Table2245789101123456789101112131415161718192021222324252627282930313233[[#This Row],[PEMBULATAN]]*O72</f>
        <v>33016.5</v>
      </c>
    </row>
    <row r="73" spans="1:16" ht="26.25" customHeight="1" x14ac:dyDescent="0.2">
      <c r="A73" s="14"/>
      <c r="B73" s="75"/>
      <c r="C73" s="73" t="s">
        <v>3212</v>
      </c>
      <c r="D73" s="78" t="s">
        <v>126</v>
      </c>
      <c r="E73" s="13">
        <v>44541</v>
      </c>
      <c r="F73" s="76" t="s">
        <v>3386</v>
      </c>
      <c r="G73" s="13">
        <v>44547</v>
      </c>
      <c r="H73" s="77" t="s">
        <v>3387</v>
      </c>
      <c r="I73" s="16">
        <v>78</v>
      </c>
      <c r="J73" s="16">
        <v>43</v>
      </c>
      <c r="K73" s="16">
        <v>17</v>
      </c>
      <c r="L73" s="16">
        <v>3</v>
      </c>
      <c r="M73" s="81">
        <v>14.2545</v>
      </c>
      <c r="N73" s="96">
        <v>14.2545</v>
      </c>
      <c r="O73" s="64">
        <v>2530</v>
      </c>
      <c r="P73" s="65">
        <f>Table2245789101123456789101112131415161718192021222324252627282930313233[[#This Row],[PEMBULATAN]]*O73</f>
        <v>36063.885000000002</v>
      </c>
    </row>
    <row r="74" spans="1:16" ht="26.25" customHeight="1" x14ac:dyDescent="0.2">
      <c r="A74" s="14"/>
      <c r="B74" s="75"/>
      <c r="C74" s="73" t="s">
        <v>3213</v>
      </c>
      <c r="D74" s="78" t="s">
        <v>126</v>
      </c>
      <c r="E74" s="13">
        <v>44541</v>
      </c>
      <c r="F74" s="76" t="s">
        <v>3386</v>
      </c>
      <c r="G74" s="13">
        <v>44547</v>
      </c>
      <c r="H74" s="77" t="s">
        <v>3387</v>
      </c>
      <c r="I74" s="16">
        <v>107</v>
      </c>
      <c r="J74" s="16">
        <v>5</v>
      </c>
      <c r="K74" s="16">
        <v>5</v>
      </c>
      <c r="L74" s="16">
        <v>1</v>
      </c>
      <c r="M74" s="81">
        <v>0.66874999999999996</v>
      </c>
      <c r="N74" s="96">
        <v>1</v>
      </c>
      <c r="O74" s="64">
        <v>2530</v>
      </c>
      <c r="P74" s="65">
        <f>Table2245789101123456789101112131415161718192021222324252627282930313233[[#This Row],[PEMBULATAN]]*O74</f>
        <v>2530</v>
      </c>
    </row>
    <row r="75" spans="1:16" ht="26.25" customHeight="1" x14ac:dyDescent="0.2">
      <c r="A75" s="14"/>
      <c r="B75" s="75"/>
      <c r="C75" s="73" t="s">
        <v>3214</v>
      </c>
      <c r="D75" s="78" t="s">
        <v>126</v>
      </c>
      <c r="E75" s="13">
        <v>44541</v>
      </c>
      <c r="F75" s="76" t="s">
        <v>3386</v>
      </c>
      <c r="G75" s="13">
        <v>44547</v>
      </c>
      <c r="H75" s="77" t="s">
        <v>3387</v>
      </c>
      <c r="I75" s="16">
        <v>44</v>
      </c>
      <c r="J75" s="16">
        <v>31</v>
      </c>
      <c r="K75" s="16">
        <v>31</v>
      </c>
      <c r="L75" s="16">
        <v>1</v>
      </c>
      <c r="M75" s="81">
        <v>10.571</v>
      </c>
      <c r="N75" s="96">
        <v>10.571</v>
      </c>
      <c r="O75" s="64">
        <v>2530</v>
      </c>
      <c r="P75" s="65">
        <f>Table2245789101123456789101112131415161718192021222324252627282930313233[[#This Row],[PEMBULATAN]]*O75</f>
        <v>26744.63</v>
      </c>
    </row>
    <row r="76" spans="1:16" ht="26.25" customHeight="1" x14ac:dyDescent="0.2">
      <c r="A76" s="14"/>
      <c r="B76" s="75"/>
      <c r="C76" s="73" t="s">
        <v>3215</v>
      </c>
      <c r="D76" s="78" t="s">
        <v>126</v>
      </c>
      <c r="E76" s="13">
        <v>44541</v>
      </c>
      <c r="F76" s="76" t="s">
        <v>3386</v>
      </c>
      <c r="G76" s="13">
        <v>44547</v>
      </c>
      <c r="H76" s="77" t="s">
        <v>3387</v>
      </c>
      <c r="I76" s="16">
        <v>44</v>
      </c>
      <c r="J76" s="16">
        <v>32</v>
      </c>
      <c r="K76" s="16">
        <v>8</v>
      </c>
      <c r="L76" s="16">
        <v>4</v>
      </c>
      <c r="M76" s="81">
        <v>2.8159999999999998</v>
      </c>
      <c r="N76" s="96">
        <v>4</v>
      </c>
      <c r="O76" s="64">
        <v>2530</v>
      </c>
      <c r="P76" s="65">
        <f>Table2245789101123456789101112131415161718192021222324252627282930313233[[#This Row],[PEMBULATAN]]*O76</f>
        <v>10120</v>
      </c>
    </row>
    <row r="77" spans="1:16" ht="26.25" customHeight="1" x14ac:dyDescent="0.2">
      <c r="A77" s="14"/>
      <c r="B77" s="75"/>
      <c r="C77" s="73" t="s">
        <v>3216</v>
      </c>
      <c r="D77" s="78" t="s">
        <v>126</v>
      </c>
      <c r="E77" s="13">
        <v>44541</v>
      </c>
      <c r="F77" s="76" t="s">
        <v>3386</v>
      </c>
      <c r="G77" s="13">
        <v>44547</v>
      </c>
      <c r="H77" s="77" t="s">
        <v>3387</v>
      </c>
      <c r="I77" s="16">
        <v>40</v>
      </c>
      <c r="J77" s="16">
        <v>32</v>
      </c>
      <c r="K77" s="16">
        <v>35</v>
      </c>
      <c r="L77" s="16">
        <v>7</v>
      </c>
      <c r="M77" s="81">
        <v>11.2</v>
      </c>
      <c r="N77" s="96">
        <v>11.2</v>
      </c>
      <c r="O77" s="64">
        <v>2530</v>
      </c>
      <c r="P77" s="65">
        <f>Table2245789101123456789101112131415161718192021222324252627282930313233[[#This Row],[PEMBULATAN]]*O77</f>
        <v>28336</v>
      </c>
    </row>
    <row r="78" spans="1:16" ht="26.25" customHeight="1" x14ac:dyDescent="0.2">
      <c r="A78" s="14"/>
      <c r="B78" s="75"/>
      <c r="C78" s="73" t="s">
        <v>3217</v>
      </c>
      <c r="D78" s="78" t="s">
        <v>126</v>
      </c>
      <c r="E78" s="13">
        <v>44541</v>
      </c>
      <c r="F78" s="76" t="s">
        <v>3386</v>
      </c>
      <c r="G78" s="13">
        <v>44547</v>
      </c>
      <c r="H78" s="77" t="s">
        <v>3387</v>
      </c>
      <c r="I78" s="16">
        <v>120</v>
      </c>
      <c r="J78" s="16">
        <v>38</v>
      </c>
      <c r="K78" s="16">
        <v>15</v>
      </c>
      <c r="L78" s="16">
        <v>2</v>
      </c>
      <c r="M78" s="81">
        <v>17.100000000000001</v>
      </c>
      <c r="N78" s="96">
        <v>17.100000000000001</v>
      </c>
      <c r="O78" s="64">
        <v>2530</v>
      </c>
      <c r="P78" s="65">
        <f>Table2245789101123456789101112131415161718192021222324252627282930313233[[#This Row],[PEMBULATAN]]*O78</f>
        <v>43263</v>
      </c>
    </row>
    <row r="79" spans="1:16" ht="26.25" customHeight="1" x14ac:dyDescent="0.2">
      <c r="A79" s="14"/>
      <c r="B79" s="75"/>
      <c r="C79" s="73" t="s">
        <v>3218</v>
      </c>
      <c r="D79" s="78" t="s">
        <v>126</v>
      </c>
      <c r="E79" s="13">
        <v>44541</v>
      </c>
      <c r="F79" s="76" t="s">
        <v>3386</v>
      </c>
      <c r="G79" s="13">
        <v>44547</v>
      </c>
      <c r="H79" s="77" t="s">
        <v>3387</v>
      </c>
      <c r="I79" s="16">
        <v>40</v>
      </c>
      <c r="J79" s="16">
        <v>30</v>
      </c>
      <c r="K79" s="16">
        <v>21</v>
      </c>
      <c r="L79" s="16">
        <v>5</v>
      </c>
      <c r="M79" s="81">
        <v>6.3</v>
      </c>
      <c r="N79" s="96">
        <v>7</v>
      </c>
      <c r="O79" s="64">
        <v>2530</v>
      </c>
      <c r="P79" s="65">
        <f>Table2245789101123456789101112131415161718192021222324252627282930313233[[#This Row],[PEMBULATAN]]*O79</f>
        <v>17710</v>
      </c>
    </row>
    <row r="80" spans="1:16" ht="26.25" customHeight="1" x14ac:dyDescent="0.2">
      <c r="A80" s="14"/>
      <c r="B80" s="75"/>
      <c r="C80" s="73" t="s">
        <v>3219</v>
      </c>
      <c r="D80" s="78" t="s">
        <v>126</v>
      </c>
      <c r="E80" s="13">
        <v>44541</v>
      </c>
      <c r="F80" s="76" t="s">
        <v>3386</v>
      </c>
      <c r="G80" s="13">
        <v>44547</v>
      </c>
      <c r="H80" s="77" t="s">
        <v>3387</v>
      </c>
      <c r="I80" s="16">
        <v>60</v>
      </c>
      <c r="J80" s="16">
        <v>47</v>
      </c>
      <c r="K80" s="16">
        <v>24</v>
      </c>
      <c r="L80" s="16">
        <v>4</v>
      </c>
      <c r="M80" s="81">
        <v>16.920000000000002</v>
      </c>
      <c r="N80" s="96">
        <v>16.920000000000002</v>
      </c>
      <c r="O80" s="64">
        <v>2530</v>
      </c>
      <c r="P80" s="65">
        <f>Table2245789101123456789101112131415161718192021222324252627282930313233[[#This Row],[PEMBULATAN]]*O80</f>
        <v>42807.600000000006</v>
      </c>
    </row>
    <row r="81" spans="1:16" ht="26.25" customHeight="1" x14ac:dyDescent="0.2">
      <c r="A81" s="14"/>
      <c r="B81" s="75"/>
      <c r="C81" s="73" t="s">
        <v>3220</v>
      </c>
      <c r="D81" s="78" t="s">
        <v>126</v>
      </c>
      <c r="E81" s="13">
        <v>44541</v>
      </c>
      <c r="F81" s="76" t="s">
        <v>3386</v>
      </c>
      <c r="G81" s="13">
        <v>44547</v>
      </c>
      <c r="H81" s="77" t="s">
        <v>3387</v>
      </c>
      <c r="I81" s="16">
        <v>47</v>
      </c>
      <c r="J81" s="16">
        <v>47</v>
      </c>
      <c r="K81" s="16">
        <v>25</v>
      </c>
      <c r="L81" s="16">
        <v>9</v>
      </c>
      <c r="M81" s="81">
        <v>13.80625</v>
      </c>
      <c r="N81" s="96">
        <v>13.80625</v>
      </c>
      <c r="O81" s="64">
        <v>2530</v>
      </c>
      <c r="P81" s="65">
        <f>Table2245789101123456789101112131415161718192021222324252627282930313233[[#This Row],[PEMBULATAN]]*O81</f>
        <v>34929.8125</v>
      </c>
    </row>
    <row r="82" spans="1:16" ht="26.25" customHeight="1" x14ac:dyDescent="0.2">
      <c r="A82" s="14"/>
      <c r="B82" s="75"/>
      <c r="C82" s="73" t="s">
        <v>3221</v>
      </c>
      <c r="D82" s="78" t="s">
        <v>126</v>
      </c>
      <c r="E82" s="13">
        <v>44541</v>
      </c>
      <c r="F82" s="76" t="s">
        <v>3386</v>
      </c>
      <c r="G82" s="13">
        <v>44547</v>
      </c>
      <c r="H82" s="77" t="s">
        <v>3387</v>
      </c>
      <c r="I82" s="16">
        <v>60</v>
      </c>
      <c r="J82" s="16">
        <v>45</v>
      </c>
      <c r="K82" s="16">
        <v>42</v>
      </c>
      <c r="L82" s="16">
        <v>18</v>
      </c>
      <c r="M82" s="81">
        <v>28.35</v>
      </c>
      <c r="N82" s="96">
        <v>29</v>
      </c>
      <c r="O82" s="64">
        <v>2530</v>
      </c>
      <c r="P82" s="65">
        <f>Table2245789101123456789101112131415161718192021222324252627282930313233[[#This Row],[PEMBULATAN]]*O82</f>
        <v>73370</v>
      </c>
    </row>
    <row r="83" spans="1:16" ht="26.25" customHeight="1" x14ac:dyDescent="0.2">
      <c r="A83" s="14"/>
      <c r="B83" s="75"/>
      <c r="C83" s="73" t="s">
        <v>3222</v>
      </c>
      <c r="D83" s="78" t="s">
        <v>126</v>
      </c>
      <c r="E83" s="13">
        <v>44541</v>
      </c>
      <c r="F83" s="76" t="s">
        <v>3386</v>
      </c>
      <c r="G83" s="13">
        <v>44547</v>
      </c>
      <c r="H83" s="77" t="s">
        <v>3387</v>
      </c>
      <c r="I83" s="16">
        <v>25</v>
      </c>
      <c r="J83" s="16">
        <v>22</v>
      </c>
      <c r="K83" s="16">
        <v>22</v>
      </c>
      <c r="L83" s="16">
        <v>9</v>
      </c>
      <c r="M83" s="81">
        <v>3.0249999999999999</v>
      </c>
      <c r="N83" s="96">
        <v>9</v>
      </c>
      <c r="O83" s="64">
        <v>2530</v>
      </c>
      <c r="P83" s="65">
        <f>Table2245789101123456789101112131415161718192021222324252627282930313233[[#This Row],[PEMBULATAN]]*O83</f>
        <v>22770</v>
      </c>
    </row>
    <row r="84" spans="1:16" ht="26.25" customHeight="1" x14ac:dyDescent="0.2">
      <c r="A84" s="14"/>
      <c r="B84" s="75"/>
      <c r="C84" s="73" t="s">
        <v>3223</v>
      </c>
      <c r="D84" s="78" t="s">
        <v>126</v>
      </c>
      <c r="E84" s="13">
        <v>44541</v>
      </c>
      <c r="F84" s="76" t="s">
        <v>3386</v>
      </c>
      <c r="G84" s="13">
        <v>44547</v>
      </c>
      <c r="H84" s="77" t="s">
        <v>3387</v>
      </c>
      <c r="I84" s="16">
        <v>67</v>
      </c>
      <c r="J84" s="16">
        <v>50</v>
      </c>
      <c r="K84" s="16">
        <v>10</v>
      </c>
      <c r="L84" s="16">
        <v>2</v>
      </c>
      <c r="M84" s="81">
        <v>8.375</v>
      </c>
      <c r="N84" s="96">
        <v>9</v>
      </c>
      <c r="O84" s="64">
        <v>2530</v>
      </c>
      <c r="P84" s="65">
        <f>Table2245789101123456789101112131415161718192021222324252627282930313233[[#This Row],[PEMBULATAN]]*O84</f>
        <v>22770</v>
      </c>
    </row>
    <row r="85" spans="1:16" ht="26.25" customHeight="1" x14ac:dyDescent="0.2">
      <c r="A85" s="14"/>
      <c r="B85" s="75"/>
      <c r="C85" s="73" t="s">
        <v>3224</v>
      </c>
      <c r="D85" s="78" t="s">
        <v>126</v>
      </c>
      <c r="E85" s="13">
        <v>44541</v>
      </c>
      <c r="F85" s="76" t="s">
        <v>3386</v>
      </c>
      <c r="G85" s="13">
        <v>44547</v>
      </c>
      <c r="H85" s="77" t="s">
        <v>3387</v>
      </c>
      <c r="I85" s="16">
        <v>92</v>
      </c>
      <c r="J85" s="16">
        <v>55</v>
      </c>
      <c r="K85" s="16">
        <v>22</v>
      </c>
      <c r="L85" s="16">
        <v>5</v>
      </c>
      <c r="M85" s="81">
        <v>27.83</v>
      </c>
      <c r="N85" s="96">
        <v>27.83</v>
      </c>
      <c r="O85" s="64">
        <v>2530</v>
      </c>
      <c r="P85" s="65">
        <f>Table2245789101123456789101112131415161718192021222324252627282930313233[[#This Row],[PEMBULATAN]]*O85</f>
        <v>70409.899999999994</v>
      </c>
    </row>
    <row r="86" spans="1:16" ht="26.25" customHeight="1" x14ac:dyDescent="0.2">
      <c r="A86" s="14"/>
      <c r="B86" s="75"/>
      <c r="C86" s="73" t="s">
        <v>3225</v>
      </c>
      <c r="D86" s="78" t="s">
        <v>126</v>
      </c>
      <c r="E86" s="13">
        <v>44541</v>
      </c>
      <c r="F86" s="76" t="s">
        <v>3386</v>
      </c>
      <c r="G86" s="13">
        <v>44547</v>
      </c>
      <c r="H86" s="77" t="s">
        <v>3387</v>
      </c>
      <c r="I86" s="16">
        <v>87</v>
      </c>
      <c r="J86" s="16">
        <v>34</v>
      </c>
      <c r="K86" s="16">
        <v>44</v>
      </c>
      <c r="L86" s="16">
        <v>25</v>
      </c>
      <c r="M86" s="81">
        <v>32.537999999999997</v>
      </c>
      <c r="N86" s="96">
        <v>32.537999999999997</v>
      </c>
      <c r="O86" s="64">
        <v>2530</v>
      </c>
      <c r="P86" s="65">
        <f>Table2245789101123456789101112131415161718192021222324252627282930313233[[#This Row],[PEMBULATAN]]*O86</f>
        <v>82321.139999999985</v>
      </c>
    </row>
    <row r="87" spans="1:16" ht="26.25" customHeight="1" x14ac:dyDescent="0.2">
      <c r="A87" s="14"/>
      <c r="B87" s="75"/>
      <c r="C87" s="73" t="s">
        <v>3226</v>
      </c>
      <c r="D87" s="78" t="s">
        <v>126</v>
      </c>
      <c r="E87" s="13">
        <v>44541</v>
      </c>
      <c r="F87" s="76" t="s">
        <v>3386</v>
      </c>
      <c r="G87" s="13">
        <v>44547</v>
      </c>
      <c r="H87" s="77" t="s">
        <v>3387</v>
      </c>
      <c r="I87" s="16">
        <v>66</v>
      </c>
      <c r="J87" s="16">
        <v>36</v>
      </c>
      <c r="K87" s="16">
        <v>31</v>
      </c>
      <c r="L87" s="16">
        <v>10</v>
      </c>
      <c r="M87" s="81">
        <v>18.414000000000001</v>
      </c>
      <c r="N87" s="96">
        <v>19</v>
      </c>
      <c r="O87" s="64">
        <v>2530</v>
      </c>
      <c r="P87" s="65">
        <f>Table2245789101123456789101112131415161718192021222324252627282930313233[[#This Row],[PEMBULATAN]]*O87</f>
        <v>48070</v>
      </c>
    </row>
    <row r="88" spans="1:16" ht="26.25" customHeight="1" x14ac:dyDescent="0.2">
      <c r="A88" s="14"/>
      <c r="B88" s="75"/>
      <c r="C88" s="73" t="s">
        <v>3227</v>
      </c>
      <c r="D88" s="78" t="s">
        <v>126</v>
      </c>
      <c r="E88" s="13">
        <v>44541</v>
      </c>
      <c r="F88" s="76" t="s">
        <v>3386</v>
      </c>
      <c r="G88" s="13">
        <v>44547</v>
      </c>
      <c r="H88" s="77" t="s">
        <v>3387</v>
      </c>
      <c r="I88" s="16">
        <v>65</v>
      </c>
      <c r="J88" s="16">
        <v>30</v>
      </c>
      <c r="K88" s="16">
        <v>22</v>
      </c>
      <c r="L88" s="16">
        <v>3</v>
      </c>
      <c r="M88" s="81">
        <v>10.725</v>
      </c>
      <c r="N88" s="96">
        <v>10.725</v>
      </c>
      <c r="O88" s="64">
        <v>2530</v>
      </c>
      <c r="P88" s="65">
        <f>Table2245789101123456789101112131415161718192021222324252627282930313233[[#This Row],[PEMBULATAN]]*O88</f>
        <v>27134.25</v>
      </c>
    </row>
    <row r="89" spans="1:16" ht="26.25" customHeight="1" x14ac:dyDescent="0.2">
      <c r="A89" s="14"/>
      <c r="B89" s="75"/>
      <c r="C89" s="73" t="s">
        <v>3228</v>
      </c>
      <c r="D89" s="78" t="s">
        <v>126</v>
      </c>
      <c r="E89" s="13">
        <v>44541</v>
      </c>
      <c r="F89" s="76" t="s">
        <v>3386</v>
      </c>
      <c r="G89" s="13">
        <v>44547</v>
      </c>
      <c r="H89" s="77" t="s">
        <v>3387</v>
      </c>
      <c r="I89" s="16">
        <v>87</v>
      </c>
      <c r="J89" s="16">
        <v>64</v>
      </c>
      <c r="K89" s="16">
        <v>22</v>
      </c>
      <c r="L89" s="16">
        <v>23</v>
      </c>
      <c r="M89" s="81">
        <v>30.623999999999999</v>
      </c>
      <c r="N89" s="96">
        <v>30.623999999999999</v>
      </c>
      <c r="O89" s="64">
        <v>2530</v>
      </c>
      <c r="P89" s="65">
        <f>Table2245789101123456789101112131415161718192021222324252627282930313233[[#This Row],[PEMBULATAN]]*O89</f>
        <v>77478.720000000001</v>
      </c>
    </row>
    <row r="90" spans="1:16" ht="26.25" customHeight="1" x14ac:dyDescent="0.2">
      <c r="A90" s="14"/>
      <c r="B90" s="75"/>
      <c r="C90" s="73" t="s">
        <v>3229</v>
      </c>
      <c r="D90" s="78" t="s">
        <v>126</v>
      </c>
      <c r="E90" s="13">
        <v>44541</v>
      </c>
      <c r="F90" s="76" t="s">
        <v>3386</v>
      </c>
      <c r="G90" s="13">
        <v>44547</v>
      </c>
      <c r="H90" s="77" t="s">
        <v>3387</v>
      </c>
      <c r="I90" s="16">
        <v>84</v>
      </c>
      <c r="J90" s="16">
        <v>66</v>
      </c>
      <c r="K90" s="16">
        <v>25</v>
      </c>
      <c r="L90" s="16">
        <v>11</v>
      </c>
      <c r="M90" s="81">
        <v>34.65</v>
      </c>
      <c r="N90" s="96">
        <v>34.65</v>
      </c>
      <c r="O90" s="64">
        <v>2530</v>
      </c>
      <c r="P90" s="65">
        <f>Table2245789101123456789101112131415161718192021222324252627282930313233[[#This Row],[PEMBULATAN]]*O90</f>
        <v>87664.5</v>
      </c>
    </row>
    <row r="91" spans="1:16" ht="26.25" customHeight="1" x14ac:dyDescent="0.2">
      <c r="A91" s="14"/>
      <c r="B91" s="75"/>
      <c r="C91" s="73" t="s">
        <v>3230</v>
      </c>
      <c r="D91" s="78" t="s">
        <v>126</v>
      </c>
      <c r="E91" s="13">
        <v>44541</v>
      </c>
      <c r="F91" s="76" t="s">
        <v>3386</v>
      </c>
      <c r="G91" s="13">
        <v>44547</v>
      </c>
      <c r="H91" s="77" t="s">
        <v>3387</v>
      </c>
      <c r="I91" s="16">
        <v>78</v>
      </c>
      <c r="J91" s="16">
        <v>63</v>
      </c>
      <c r="K91" s="16">
        <v>25</v>
      </c>
      <c r="L91" s="16">
        <v>10</v>
      </c>
      <c r="M91" s="81">
        <v>30.712499999999999</v>
      </c>
      <c r="N91" s="96">
        <v>30.712499999999999</v>
      </c>
      <c r="O91" s="64">
        <v>2530</v>
      </c>
      <c r="P91" s="65">
        <f>Table2245789101123456789101112131415161718192021222324252627282930313233[[#This Row],[PEMBULATAN]]*O91</f>
        <v>77702.625</v>
      </c>
    </row>
    <row r="92" spans="1:16" ht="26.25" customHeight="1" x14ac:dyDescent="0.2">
      <c r="A92" s="14"/>
      <c r="B92" s="75"/>
      <c r="C92" s="73" t="s">
        <v>3231</v>
      </c>
      <c r="D92" s="78" t="s">
        <v>126</v>
      </c>
      <c r="E92" s="13">
        <v>44541</v>
      </c>
      <c r="F92" s="76" t="s">
        <v>3386</v>
      </c>
      <c r="G92" s="13">
        <v>44547</v>
      </c>
      <c r="H92" s="77" t="s">
        <v>3387</v>
      </c>
      <c r="I92" s="16">
        <v>87</v>
      </c>
      <c r="J92" s="16">
        <v>65</v>
      </c>
      <c r="K92" s="16">
        <v>27</v>
      </c>
      <c r="L92" s="16">
        <v>14</v>
      </c>
      <c r="M92" s="81">
        <v>38.171250000000001</v>
      </c>
      <c r="N92" s="96">
        <v>38.171250000000001</v>
      </c>
      <c r="O92" s="64">
        <v>2530</v>
      </c>
      <c r="P92" s="65">
        <f>Table2245789101123456789101112131415161718192021222324252627282930313233[[#This Row],[PEMBULATAN]]*O92</f>
        <v>96573.262499999997</v>
      </c>
    </row>
    <row r="93" spans="1:16" ht="26.25" customHeight="1" x14ac:dyDescent="0.2">
      <c r="A93" s="14"/>
      <c r="B93" s="75"/>
      <c r="C93" s="73" t="s">
        <v>3232</v>
      </c>
      <c r="D93" s="78" t="s">
        <v>126</v>
      </c>
      <c r="E93" s="13">
        <v>44541</v>
      </c>
      <c r="F93" s="76" t="s">
        <v>3386</v>
      </c>
      <c r="G93" s="13">
        <v>44547</v>
      </c>
      <c r="H93" s="77" t="s">
        <v>3387</v>
      </c>
      <c r="I93" s="16">
        <v>70</v>
      </c>
      <c r="J93" s="16">
        <v>57</v>
      </c>
      <c r="K93" s="16">
        <v>21</v>
      </c>
      <c r="L93" s="16">
        <v>6</v>
      </c>
      <c r="M93" s="81">
        <v>20.947500000000002</v>
      </c>
      <c r="N93" s="96">
        <v>20.947500000000002</v>
      </c>
      <c r="O93" s="64">
        <v>2530</v>
      </c>
      <c r="P93" s="65">
        <f>Table2245789101123456789101112131415161718192021222324252627282930313233[[#This Row],[PEMBULATAN]]*O93</f>
        <v>52997.175000000003</v>
      </c>
    </row>
    <row r="94" spans="1:16" ht="26.25" customHeight="1" x14ac:dyDescent="0.2">
      <c r="A94" s="14"/>
      <c r="B94" s="75"/>
      <c r="C94" s="73" t="s">
        <v>3233</v>
      </c>
      <c r="D94" s="78" t="s">
        <v>126</v>
      </c>
      <c r="E94" s="13">
        <v>44541</v>
      </c>
      <c r="F94" s="76" t="s">
        <v>3386</v>
      </c>
      <c r="G94" s="13">
        <v>44547</v>
      </c>
      <c r="H94" s="77" t="s">
        <v>3387</v>
      </c>
      <c r="I94" s="16">
        <v>66</v>
      </c>
      <c r="J94" s="16">
        <v>56</v>
      </c>
      <c r="K94" s="16">
        <v>26</v>
      </c>
      <c r="L94" s="16">
        <v>6</v>
      </c>
      <c r="M94" s="81">
        <v>24.024000000000001</v>
      </c>
      <c r="N94" s="96">
        <v>24.024000000000001</v>
      </c>
      <c r="O94" s="64">
        <v>2530</v>
      </c>
      <c r="P94" s="65">
        <f>Table2245789101123456789101112131415161718192021222324252627282930313233[[#This Row],[PEMBULATAN]]*O94</f>
        <v>60780.72</v>
      </c>
    </row>
    <row r="95" spans="1:16" ht="26.25" customHeight="1" x14ac:dyDescent="0.2">
      <c r="A95" s="14"/>
      <c r="B95" s="75"/>
      <c r="C95" s="73" t="s">
        <v>3234</v>
      </c>
      <c r="D95" s="78" t="s">
        <v>126</v>
      </c>
      <c r="E95" s="13">
        <v>44541</v>
      </c>
      <c r="F95" s="76" t="s">
        <v>3386</v>
      </c>
      <c r="G95" s="13">
        <v>44547</v>
      </c>
      <c r="H95" s="77" t="s">
        <v>3387</v>
      </c>
      <c r="I95" s="16">
        <v>67</v>
      </c>
      <c r="J95" s="16">
        <v>38</v>
      </c>
      <c r="K95" s="16">
        <v>18</v>
      </c>
      <c r="L95" s="16">
        <v>8</v>
      </c>
      <c r="M95" s="81">
        <v>11.457000000000001</v>
      </c>
      <c r="N95" s="96">
        <v>12</v>
      </c>
      <c r="O95" s="64">
        <v>2530</v>
      </c>
      <c r="P95" s="65">
        <f>Table2245789101123456789101112131415161718192021222324252627282930313233[[#This Row],[PEMBULATAN]]*O95</f>
        <v>30360</v>
      </c>
    </row>
    <row r="96" spans="1:16" ht="26.25" customHeight="1" x14ac:dyDescent="0.2">
      <c r="A96" s="14"/>
      <c r="B96" s="75"/>
      <c r="C96" s="73" t="s">
        <v>3235</v>
      </c>
      <c r="D96" s="78" t="s">
        <v>126</v>
      </c>
      <c r="E96" s="13">
        <v>44541</v>
      </c>
      <c r="F96" s="76" t="s">
        <v>3386</v>
      </c>
      <c r="G96" s="13">
        <v>44547</v>
      </c>
      <c r="H96" s="77" t="s">
        <v>3387</v>
      </c>
      <c r="I96" s="16">
        <v>55</v>
      </c>
      <c r="J96" s="16">
        <v>55</v>
      </c>
      <c r="K96" s="16">
        <v>21</v>
      </c>
      <c r="L96" s="16">
        <v>7</v>
      </c>
      <c r="M96" s="81">
        <v>15.88125</v>
      </c>
      <c r="N96" s="96">
        <v>15.88125</v>
      </c>
      <c r="O96" s="64">
        <v>2530</v>
      </c>
      <c r="P96" s="65">
        <f>Table2245789101123456789101112131415161718192021222324252627282930313233[[#This Row],[PEMBULATAN]]*O96</f>
        <v>40179.5625</v>
      </c>
    </row>
    <row r="97" spans="1:16" ht="26.25" customHeight="1" x14ac:dyDescent="0.2">
      <c r="A97" s="14"/>
      <c r="B97" s="75"/>
      <c r="C97" s="73" t="s">
        <v>3236</v>
      </c>
      <c r="D97" s="78" t="s">
        <v>126</v>
      </c>
      <c r="E97" s="13">
        <v>44541</v>
      </c>
      <c r="F97" s="76" t="s">
        <v>3386</v>
      </c>
      <c r="G97" s="13">
        <v>44547</v>
      </c>
      <c r="H97" s="77" t="s">
        <v>3387</v>
      </c>
      <c r="I97" s="16">
        <v>86</v>
      </c>
      <c r="J97" s="16">
        <v>57</v>
      </c>
      <c r="K97" s="16">
        <v>25</v>
      </c>
      <c r="L97" s="16">
        <v>11</v>
      </c>
      <c r="M97" s="81">
        <v>30.637499999999999</v>
      </c>
      <c r="N97" s="96">
        <v>30.637499999999999</v>
      </c>
      <c r="O97" s="64">
        <v>2530</v>
      </c>
      <c r="P97" s="65">
        <f>Table2245789101123456789101112131415161718192021222324252627282930313233[[#This Row],[PEMBULATAN]]*O97</f>
        <v>77512.875</v>
      </c>
    </row>
    <row r="98" spans="1:16" ht="26.25" customHeight="1" x14ac:dyDescent="0.2">
      <c r="A98" s="14"/>
      <c r="B98" s="75"/>
      <c r="C98" s="73" t="s">
        <v>3237</v>
      </c>
      <c r="D98" s="78" t="s">
        <v>126</v>
      </c>
      <c r="E98" s="13">
        <v>44541</v>
      </c>
      <c r="F98" s="76" t="s">
        <v>3386</v>
      </c>
      <c r="G98" s="13">
        <v>44547</v>
      </c>
      <c r="H98" s="77" t="s">
        <v>3387</v>
      </c>
      <c r="I98" s="16">
        <v>78</v>
      </c>
      <c r="J98" s="16">
        <v>62</v>
      </c>
      <c r="K98" s="16">
        <v>35</v>
      </c>
      <c r="L98" s="16">
        <v>20</v>
      </c>
      <c r="M98" s="81">
        <v>42.314999999999998</v>
      </c>
      <c r="N98" s="96">
        <v>43</v>
      </c>
      <c r="O98" s="64">
        <v>2530</v>
      </c>
      <c r="P98" s="65">
        <f>Table2245789101123456789101112131415161718192021222324252627282930313233[[#This Row],[PEMBULATAN]]*O98</f>
        <v>108790</v>
      </c>
    </row>
    <row r="99" spans="1:16" ht="26.25" customHeight="1" x14ac:dyDescent="0.2">
      <c r="A99" s="14"/>
      <c r="B99" s="75"/>
      <c r="C99" s="73" t="s">
        <v>3238</v>
      </c>
      <c r="D99" s="78" t="s">
        <v>126</v>
      </c>
      <c r="E99" s="13">
        <v>44541</v>
      </c>
      <c r="F99" s="76" t="s">
        <v>3386</v>
      </c>
      <c r="G99" s="13">
        <v>44547</v>
      </c>
      <c r="H99" s="77" t="s">
        <v>3387</v>
      </c>
      <c r="I99" s="16">
        <v>56</v>
      </c>
      <c r="J99" s="16">
        <v>42</v>
      </c>
      <c r="K99" s="16">
        <v>22</v>
      </c>
      <c r="L99" s="16">
        <v>14</v>
      </c>
      <c r="M99" s="81">
        <v>12.936</v>
      </c>
      <c r="N99" s="96">
        <v>14</v>
      </c>
      <c r="O99" s="64">
        <v>2530</v>
      </c>
      <c r="P99" s="65">
        <f>Table2245789101123456789101112131415161718192021222324252627282930313233[[#This Row],[PEMBULATAN]]*O99</f>
        <v>35420</v>
      </c>
    </row>
    <row r="100" spans="1:16" ht="26.25" customHeight="1" x14ac:dyDescent="0.2">
      <c r="A100" s="14"/>
      <c r="B100" s="75"/>
      <c r="C100" s="73" t="s">
        <v>3239</v>
      </c>
      <c r="D100" s="78" t="s">
        <v>126</v>
      </c>
      <c r="E100" s="13">
        <v>44541</v>
      </c>
      <c r="F100" s="76" t="s">
        <v>3386</v>
      </c>
      <c r="G100" s="13">
        <v>44547</v>
      </c>
      <c r="H100" s="77" t="s">
        <v>3387</v>
      </c>
      <c r="I100" s="16">
        <v>83</v>
      </c>
      <c r="J100" s="16">
        <v>48</v>
      </c>
      <c r="K100" s="16">
        <v>47</v>
      </c>
      <c r="L100" s="16">
        <v>11</v>
      </c>
      <c r="M100" s="81">
        <v>46.811999999999998</v>
      </c>
      <c r="N100" s="96">
        <v>46.811999999999998</v>
      </c>
      <c r="O100" s="64">
        <v>2530</v>
      </c>
      <c r="P100" s="65">
        <f>Table2245789101123456789101112131415161718192021222324252627282930313233[[#This Row],[PEMBULATAN]]*O100</f>
        <v>118434.36</v>
      </c>
    </row>
    <row r="101" spans="1:16" ht="26.25" customHeight="1" x14ac:dyDescent="0.2">
      <c r="A101" s="14"/>
      <c r="B101" s="75"/>
      <c r="C101" s="73" t="s">
        <v>3240</v>
      </c>
      <c r="D101" s="78" t="s">
        <v>126</v>
      </c>
      <c r="E101" s="13">
        <v>44541</v>
      </c>
      <c r="F101" s="76" t="s">
        <v>3386</v>
      </c>
      <c r="G101" s="13">
        <v>44547</v>
      </c>
      <c r="H101" s="77" t="s">
        <v>3387</v>
      </c>
      <c r="I101" s="16">
        <v>44</v>
      </c>
      <c r="J101" s="16">
        <v>33</v>
      </c>
      <c r="K101" s="16">
        <v>22</v>
      </c>
      <c r="L101" s="16">
        <v>8</v>
      </c>
      <c r="M101" s="81">
        <v>7.9859999999999998</v>
      </c>
      <c r="N101" s="96">
        <v>8</v>
      </c>
      <c r="O101" s="64">
        <v>2530</v>
      </c>
      <c r="P101" s="65">
        <f>Table2245789101123456789101112131415161718192021222324252627282930313233[[#This Row],[PEMBULATAN]]*O101</f>
        <v>20240</v>
      </c>
    </row>
    <row r="102" spans="1:16" ht="26.25" customHeight="1" x14ac:dyDescent="0.2">
      <c r="A102" s="14"/>
      <c r="B102" s="75"/>
      <c r="C102" s="73" t="s">
        <v>3241</v>
      </c>
      <c r="D102" s="78" t="s">
        <v>126</v>
      </c>
      <c r="E102" s="13">
        <v>44541</v>
      </c>
      <c r="F102" s="76" t="s">
        <v>3386</v>
      </c>
      <c r="G102" s="13">
        <v>44547</v>
      </c>
      <c r="H102" s="77" t="s">
        <v>3387</v>
      </c>
      <c r="I102" s="16">
        <v>54</v>
      </c>
      <c r="J102" s="16">
        <v>45</v>
      </c>
      <c r="K102" s="16">
        <v>35</v>
      </c>
      <c r="L102" s="16">
        <v>12</v>
      </c>
      <c r="M102" s="81">
        <v>21.262499999999999</v>
      </c>
      <c r="N102" s="96">
        <v>21.262499999999999</v>
      </c>
      <c r="O102" s="64">
        <v>2530</v>
      </c>
      <c r="P102" s="65">
        <f>Table2245789101123456789101112131415161718192021222324252627282930313233[[#This Row],[PEMBULATAN]]*O102</f>
        <v>53794.125</v>
      </c>
    </row>
    <row r="103" spans="1:16" ht="26.25" customHeight="1" x14ac:dyDescent="0.2">
      <c r="A103" s="14"/>
      <c r="B103" s="75"/>
      <c r="C103" s="73" t="s">
        <v>3242</v>
      </c>
      <c r="D103" s="78" t="s">
        <v>126</v>
      </c>
      <c r="E103" s="13">
        <v>44541</v>
      </c>
      <c r="F103" s="76" t="s">
        <v>3386</v>
      </c>
      <c r="G103" s="13">
        <v>44547</v>
      </c>
      <c r="H103" s="77" t="s">
        <v>3387</v>
      </c>
      <c r="I103" s="16">
        <v>76</v>
      </c>
      <c r="J103" s="16">
        <v>65</v>
      </c>
      <c r="K103" s="16">
        <v>27</v>
      </c>
      <c r="L103" s="16">
        <v>10</v>
      </c>
      <c r="M103" s="81">
        <v>33.344999999999999</v>
      </c>
      <c r="N103" s="96">
        <v>34</v>
      </c>
      <c r="O103" s="64">
        <v>2530</v>
      </c>
      <c r="P103" s="65">
        <f>Table2245789101123456789101112131415161718192021222324252627282930313233[[#This Row],[PEMBULATAN]]*O103</f>
        <v>86020</v>
      </c>
    </row>
    <row r="104" spans="1:16" ht="26.25" customHeight="1" x14ac:dyDescent="0.2">
      <c r="A104" s="14"/>
      <c r="B104" s="75"/>
      <c r="C104" s="73" t="s">
        <v>3243</v>
      </c>
      <c r="D104" s="78" t="s">
        <v>126</v>
      </c>
      <c r="E104" s="13">
        <v>44541</v>
      </c>
      <c r="F104" s="76" t="s">
        <v>3386</v>
      </c>
      <c r="G104" s="13">
        <v>44547</v>
      </c>
      <c r="H104" s="77" t="s">
        <v>3387</v>
      </c>
      <c r="I104" s="16">
        <v>27</v>
      </c>
      <c r="J104" s="16">
        <v>28</v>
      </c>
      <c r="K104" s="16">
        <v>28</v>
      </c>
      <c r="L104" s="16">
        <v>7</v>
      </c>
      <c r="M104" s="81">
        <v>5.2919999999999998</v>
      </c>
      <c r="N104" s="96">
        <v>7</v>
      </c>
      <c r="O104" s="64">
        <v>2530</v>
      </c>
      <c r="P104" s="65">
        <f>Table2245789101123456789101112131415161718192021222324252627282930313233[[#This Row],[PEMBULATAN]]*O104</f>
        <v>17710</v>
      </c>
    </row>
    <row r="105" spans="1:16" ht="26.25" customHeight="1" x14ac:dyDescent="0.2">
      <c r="A105" s="14"/>
      <c r="B105" s="75"/>
      <c r="C105" s="73" t="s">
        <v>3244</v>
      </c>
      <c r="D105" s="78" t="s">
        <v>126</v>
      </c>
      <c r="E105" s="13">
        <v>44541</v>
      </c>
      <c r="F105" s="76" t="s">
        <v>3386</v>
      </c>
      <c r="G105" s="13">
        <v>44547</v>
      </c>
      <c r="H105" s="77" t="s">
        <v>3387</v>
      </c>
      <c r="I105" s="16">
        <v>97</v>
      </c>
      <c r="J105" s="16">
        <v>63</v>
      </c>
      <c r="K105" s="16">
        <v>32</v>
      </c>
      <c r="L105" s="16">
        <v>19</v>
      </c>
      <c r="M105" s="81">
        <v>48.887999999999998</v>
      </c>
      <c r="N105" s="96">
        <v>48.887999999999998</v>
      </c>
      <c r="O105" s="64">
        <v>2530</v>
      </c>
      <c r="P105" s="65">
        <f>Table2245789101123456789101112131415161718192021222324252627282930313233[[#This Row],[PEMBULATAN]]*O105</f>
        <v>123686.64</v>
      </c>
    </row>
    <row r="106" spans="1:16" ht="26.25" customHeight="1" x14ac:dyDescent="0.2">
      <c r="A106" s="14"/>
      <c r="B106" s="75"/>
      <c r="C106" s="73" t="s">
        <v>3245</v>
      </c>
      <c r="D106" s="78" t="s">
        <v>126</v>
      </c>
      <c r="E106" s="13">
        <v>44541</v>
      </c>
      <c r="F106" s="76" t="s">
        <v>3386</v>
      </c>
      <c r="G106" s="13">
        <v>44547</v>
      </c>
      <c r="H106" s="77" t="s">
        <v>3387</v>
      </c>
      <c r="I106" s="16">
        <v>83</v>
      </c>
      <c r="J106" s="16">
        <v>23</v>
      </c>
      <c r="K106" s="16">
        <v>7</v>
      </c>
      <c r="L106" s="16">
        <v>4</v>
      </c>
      <c r="M106" s="81">
        <v>3.3407499999999999</v>
      </c>
      <c r="N106" s="96">
        <v>5</v>
      </c>
      <c r="O106" s="64">
        <v>2530</v>
      </c>
      <c r="P106" s="65">
        <f>Table2245789101123456789101112131415161718192021222324252627282930313233[[#This Row],[PEMBULATAN]]*O106</f>
        <v>12650</v>
      </c>
    </row>
    <row r="107" spans="1:16" ht="26.25" customHeight="1" x14ac:dyDescent="0.2">
      <c r="A107" s="14"/>
      <c r="B107" s="75"/>
      <c r="C107" s="73" t="s">
        <v>3246</v>
      </c>
      <c r="D107" s="78" t="s">
        <v>126</v>
      </c>
      <c r="E107" s="13">
        <v>44541</v>
      </c>
      <c r="F107" s="76" t="s">
        <v>3386</v>
      </c>
      <c r="G107" s="13">
        <v>44547</v>
      </c>
      <c r="H107" s="77" t="s">
        <v>3387</v>
      </c>
      <c r="I107" s="16">
        <v>27</v>
      </c>
      <c r="J107" s="16">
        <v>75</v>
      </c>
      <c r="K107" s="16">
        <v>12</v>
      </c>
      <c r="L107" s="16">
        <v>3</v>
      </c>
      <c r="M107" s="81">
        <v>6.0750000000000002</v>
      </c>
      <c r="N107" s="96">
        <v>6.0750000000000002</v>
      </c>
      <c r="O107" s="64">
        <v>2530</v>
      </c>
      <c r="P107" s="65">
        <f>Table2245789101123456789101112131415161718192021222324252627282930313233[[#This Row],[PEMBULATAN]]*O107</f>
        <v>15369.75</v>
      </c>
    </row>
    <row r="108" spans="1:16" ht="26.25" customHeight="1" x14ac:dyDescent="0.2">
      <c r="A108" s="14"/>
      <c r="B108" s="75"/>
      <c r="C108" s="73" t="s">
        <v>3247</v>
      </c>
      <c r="D108" s="78" t="s">
        <v>126</v>
      </c>
      <c r="E108" s="13">
        <v>44541</v>
      </c>
      <c r="F108" s="76" t="s">
        <v>3386</v>
      </c>
      <c r="G108" s="13">
        <v>44547</v>
      </c>
      <c r="H108" s="77" t="s">
        <v>3387</v>
      </c>
      <c r="I108" s="16">
        <v>66</v>
      </c>
      <c r="J108" s="16">
        <v>18</v>
      </c>
      <c r="K108" s="16">
        <v>10</v>
      </c>
      <c r="L108" s="16">
        <v>2</v>
      </c>
      <c r="M108" s="81">
        <v>2.97</v>
      </c>
      <c r="N108" s="96">
        <v>2.97</v>
      </c>
      <c r="O108" s="64">
        <v>2530</v>
      </c>
      <c r="P108" s="65">
        <f>Table2245789101123456789101112131415161718192021222324252627282930313233[[#This Row],[PEMBULATAN]]*O108</f>
        <v>7514.1</v>
      </c>
    </row>
    <row r="109" spans="1:16" ht="26.25" customHeight="1" x14ac:dyDescent="0.2">
      <c r="A109" s="14"/>
      <c r="B109" s="75"/>
      <c r="C109" s="73" t="s">
        <v>3248</v>
      </c>
      <c r="D109" s="78" t="s">
        <v>126</v>
      </c>
      <c r="E109" s="13">
        <v>44541</v>
      </c>
      <c r="F109" s="76" t="s">
        <v>3386</v>
      </c>
      <c r="G109" s="13">
        <v>44547</v>
      </c>
      <c r="H109" s="77" t="s">
        <v>3387</v>
      </c>
      <c r="I109" s="16">
        <v>98</v>
      </c>
      <c r="J109" s="16">
        <v>6</v>
      </c>
      <c r="K109" s="16">
        <v>6</v>
      </c>
      <c r="L109" s="16">
        <v>1</v>
      </c>
      <c r="M109" s="81">
        <v>0.88200000000000001</v>
      </c>
      <c r="N109" s="96">
        <v>1</v>
      </c>
      <c r="O109" s="64">
        <v>2530</v>
      </c>
      <c r="P109" s="65">
        <f>Table2245789101123456789101112131415161718192021222324252627282930313233[[#This Row],[PEMBULATAN]]*O109</f>
        <v>2530</v>
      </c>
    </row>
    <row r="110" spans="1:16" ht="26.25" customHeight="1" x14ac:dyDescent="0.2">
      <c r="A110" s="14"/>
      <c r="B110" s="75"/>
      <c r="C110" s="73" t="s">
        <v>3249</v>
      </c>
      <c r="D110" s="78" t="s">
        <v>126</v>
      </c>
      <c r="E110" s="13">
        <v>44541</v>
      </c>
      <c r="F110" s="76" t="s">
        <v>3386</v>
      </c>
      <c r="G110" s="13">
        <v>44547</v>
      </c>
      <c r="H110" s="77" t="s">
        <v>3387</v>
      </c>
      <c r="I110" s="16">
        <v>87</v>
      </c>
      <c r="J110" s="16">
        <v>62</v>
      </c>
      <c r="K110" s="16">
        <v>27</v>
      </c>
      <c r="L110" s="16">
        <v>15</v>
      </c>
      <c r="M110" s="81">
        <v>36.409500000000001</v>
      </c>
      <c r="N110" s="96">
        <v>37</v>
      </c>
      <c r="O110" s="64">
        <v>2530</v>
      </c>
      <c r="P110" s="65">
        <f>Table2245789101123456789101112131415161718192021222324252627282930313233[[#This Row],[PEMBULATAN]]*O110</f>
        <v>93610</v>
      </c>
    </row>
    <row r="111" spans="1:16" ht="26.25" customHeight="1" x14ac:dyDescent="0.2">
      <c r="A111" s="14"/>
      <c r="B111" s="75"/>
      <c r="C111" s="73" t="s">
        <v>3250</v>
      </c>
      <c r="D111" s="78" t="s">
        <v>126</v>
      </c>
      <c r="E111" s="13">
        <v>44541</v>
      </c>
      <c r="F111" s="76" t="s">
        <v>3386</v>
      </c>
      <c r="G111" s="13">
        <v>44547</v>
      </c>
      <c r="H111" s="77" t="s">
        <v>3387</v>
      </c>
      <c r="I111" s="16">
        <v>68</v>
      </c>
      <c r="J111" s="16">
        <v>48</v>
      </c>
      <c r="K111" s="16">
        <v>28</v>
      </c>
      <c r="L111" s="16">
        <v>8</v>
      </c>
      <c r="M111" s="81">
        <v>22.847999999999999</v>
      </c>
      <c r="N111" s="96">
        <v>22.847999999999999</v>
      </c>
      <c r="O111" s="64">
        <v>2530</v>
      </c>
      <c r="P111" s="65">
        <f>Table2245789101123456789101112131415161718192021222324252627282930313233[[#This Row],[PEMBULATAN]]*O111</f>
        <v>57805.439999999995</v>
      </c>
    </row>
    <row r="112" spans="1:16" ht="26.25" customHeight="1" x14ac:dyDescent="0.2">
      <c r="A112" s="14"/>
      <c r="B112" s="75"/>
      <c r="C112" s="73" t="s">
        <v>3251</v>
      </c>
      <c r="D112" s="78" t="s">
        <v>126</v>
      </c>
      <c r="E112" s="13">
        <v>44541</v>
      </c>
      <c r="F112" s="76" t="s">
        <v>3386</v>
      </c>
      <c r="G112" s="13">
        <v>44547</v>
      </c>
      <c r="H112" s="77" t="s">
        <v>3387</v>
      </c>
      <c r="I112" s="16">
        <v>66</v>
      </c>
      <c r="J112" s="16">
        <v>65</v>
      </c>
      <c r="K112" s="16">
        <v>12</v>
      </c>
      <c r="L112" s="16">
        <v>11</v>
      </c>
      <c r="M112" s="81">
        <v>12.87</v>
      </c>
      <c r="N112" s="96">
        <v>12.87</v>
      </c>
      <c r="O112" s="64">
        <v>2530</v>
      </c>
      <c r="P112" s="65">
        <f>Table2245789101123456789101112131415161718192021222324252627282930313233[[#This Row],[PEMBULATAN]]*O112</f>
        <v>32561.1</v>
      </c>
    </row>
    <row r="113" spans="1:16" ht="26.25" customHeight="1" x14ac:dyDescent="0.2">
      <c r="A113" s="14"/>
      <c r="B113" s="75"/>
      <c r="C113" s="73" t="s">
        <v>3252</v>
      </c>
      <c r="D113" s="78" t="s">
        <v>126</v>
      </c>
      <c r="E113" s="13">
        <v>44541</v>
      </c>
      <c r="F113" s="76" t="s">
        <v>3386</v>
      </c>
      <c r="G113" s="13">
        <v>44547</v>
      </c>
      <c r="H113" s="77" t="s">
        <v>3387</v>
      </c>
      <c r="I113" s="16">
        <v>69</v>
      </c>
      <c r="J113" s="16">
        <v>60</v>
      </c>
      <c r="K113" s="16">
        <v>23</v>
      </c>
      <c r="L113" s="16">
        <v>11</v>
      </c>
      <c r="M113" s="81">
        <v>23.805</v>
      </c>
      <c r="N113" s="96">
        <v>23.805</v>
      </c>
      <c r="O113" s="64">
        <v>2530</v>
      </c>
      <c r="P113" s="65">
        <f>Table2245789101123456789101112131415161718192021222324252627282930313233[[#This Row],[PEMBULATAN]]*O113</f>
        <v>60226.65</v>
      </c>
    </row>
    <row r="114" spans="1:16" ht="26.25" customHeight="1" x14ac:dyDescent="0.2">
      <c r="A114" s="14"/>
      <c r="B114" s="75"/>
      <c r="C114" s="73" t="s">
        <v>3253</v>
      </c>
      <c r="D114" s="78" t="s">
        <v>126</v>
      </c>
      <c r="E114" s="13">
        <v>44541</v>
      </c>
      <c r="F114" s="76" t="s">
        <v>3386</v>
      </c>
      <c r="G114" s="13">
        <v>44547</v>
      </c>
      <c r="H114" s="77" t="s">
        <v>3387</v>
      </c>
      <c r="I114" s="16">
        <v>83</v>
      </c>
      <c r="J114" s="16">
        <v>65</v>
      </c>
      <c r="K114" s="16">
        <v>22</v>
      </c>
      <c r="L114" s="16">
        <v>15</v>
      </c>
      <c r="M114" s="81">
        <v>29.672499999999999</v>
      </c>
      <c r="N114" s="96">
        <v>29.672499999999999</v>
      </c>
      <c r="O114" s="64">
        <v>2530</v>
      </c>
      <c r="P114" s="65">
        <f>Table2245789101123456789101112131415161718192021222324252627282930313233[[#This Row],[PEMBULATAN]]*O114</f>
        <v>75071.425000000003</v>
      </c>
    </row>
    <row r="115" spans="1:16" ht="26.25" customHeight="1" x14ac:dyDescent="0.2">
      <c r="A115" s="14"/>
      <c r="B115" s="75"/>
      <c r="C115" s="73" t="s">
        <v>3254</v>
      </c>
      <c r="D115" s="78" t="s">
        <v>126</v>
      </c>
      <c r="E115" s="13">
        <v>44541</v>
      </c>
      <c r="F115" s="76" t="s">
        <v>3386</v>
      </c>
      <c r="G115" s="13">
        <v>44547</v>
      </c>
      <c r="H115" s="77" t="s">
        <v>3387</v>
      </c>
      <c r="I115" s="16">
        <v>38</v>
      </c>
      <c r="J115" s="16">
        <v>38</v>
      </c>
      <c r="K115" s="16">
        <v>25</v>
      </c>
      <c r="L115" s="16">
        <v>5</v>
      </c>
      <c r="M115" s="81">
        <v>9.0250000000000004</v>
      </c>
      <c r="N115" s="96">
        <v>9.0250000000000004</v>
      </c>
      <c r="O115" s="64">
        <v>2530</v>
      </c>
      <c r="P115" s="65">
        <f>Table2245789101123456789101112131415161718192021222324252627282930313233[[#This Row],[PEMBULATAN]]*O115</f>
        <v>22833.25</v>
      </c>
    </row>
    <row r="116" spans="1:16" ht="26.25" customHeight="1" x14ac:dyDescent="0.2">
      <c r="A116" s="14"/>
      <c r="B116" s="75"/>
      <c r="C116" s="73" t="s">
        <v>3255</v>
      </c>
      <c r="D116" s="78" t="s">
        <v>126</v>
      </c>
      <c r="E116" s="13">
        <v>44541</v>
      </c>
      <c r="F116" s="76" t="s">
        <v>3386</v>
      </c>
      <c r="G116" s="13">
        <v>44547</v>
      </c>
      <c r="H116" s="77" t="s">
        <v>3387</v>
      </c>
      <c r="I116" s="16">
        <v>33</v>
      </c>
      <c r="J116" s="16">
        <v>35</v>
      </c>
      <c r="K116" s="16">
        <v>25</v>
      </c>
      <c r="L116" s="16">
        <v>6</v>
      </c>
      <c r="M116" s="81">
        <v>7.21875</v>
      </c>
      <c r="N116" s="96">
        <v>7.21875</v>
      </c>
      <c r="O116" s="64">
        <v>2530</v>
      </c>
      <c r="P116" s="65">
        <f>Table2245789101123456789101112131415161718192021222324252627282930313233[[#This Row],[PEMBULATAN]]*O116</f>
        <v>18263.4375</v>
      </c>
    </row>
    <row r="117" spans="1:16" ht="26.25" customHeight="1" x14ac:dyDescent="0.2">
      <c r="A117" s="14"/>
      <c r="B117" s="75"/>
      <c r="C117" s="73" t="s">
        <v>3256</v>
      </c>
      <c r="D117" s="78" t="s">
        <v>126</v>
      </c>
      <c r="E117" s="13">
        <v>44541</v>
      </c>
      <c r="F117" s="76" t="s">
        <v>3386</v>
      </c>
      <c r="G117" s="13">
        <v>44547</v>
      </c>
      <c r="H117" s="77" t="s">
        <v>3387</v>
      </c>
      <c r="I117" s="16">
        <v>69</v>
      </c>
      <c r="J117" s="16">
        <v>44</v>
      </c>
      <c r="K117" s="16">
        <v>22</v>
      </c>
      <c r="L117" s="16">
        <v>9</v>
      </c>
      <c r="M117" s="81">
        <v>16.698</v>
      </c>
      <c r="N117" s="96">
        <v>16.698</v>
      </c>
      <c r="O117" s="64">
        <v>2530</v>
      </c>
      <c r="P117" s="65">
        <f>Table2245789101123456789101112131415161718192021222324252627282930313233[[#This Row],[PEMBULATAN]]*O117</f>
        <v>42245.94</v>
      </c>
    </row>
    <row r="118" spans="1:16" ht="26.25" customHeight="1" x14ac:dyDescent="0.2">
      <c r="A118" s="14"/>
      <c r="B118" s="75"/>
      <c r="C118" s="73" t="s">
        <v>3257</v>
      </c>
      <c r="D118" s="78" t="s">
        <v>126</v>
      </c>
      <c r="E118" s="13">
        <v>44541</v>
      </c>
      <c r="F118" s="76" t="s">
        <v>3386</v>
      </c>
      <c r="G118" s="13">
        <v>44547</v>
      </c>
      <c r="H118" s="77" t="s">
        <v>3387</v>
      </c>
      <c r="I118" s="16">
        <v>50</v>
      </c>
      <c r="J118" s="16">
        <v>50</v>
      </c>
      <c r="K118" s="16">
        <v>42</v>
      </c>
      <c r="L118" s="16">
        <v>6</v>
      </c>
      <c r="M118" s="81">
        <v>26.25</v>
      </c>
      <c r="N118" s="96">
        <v>26.25</v>
      </c>
      <c r="O118" s="64">
        <v>2530</v>
      </c>
      <c r="P118" s="65">
        <f>Table2245789101123456789101112131415161718192021222324252627282930313233[[#This Row],[PEMBULATAN]]*O118</f>
        <v>66412.5</v>
      </c>
    </row>
    <row r="119" spans="1:16" ht="26.25" customHeight="1" x14ac:dyDescent="0.2">
      <c r="A119" s="14"/>
      <c r="B119" s="75"/>
      <c r="C119" s="73" t="s">
        <v>3258</v>
      </c>
      <c r="D119" s="78" t="s">
        <v>126</v>
      </c>
      <c r="E119" s="13">
        <v>44541</v>
      </c>
      <c r="F119" s="76" t="s">
        <v>3386</v>
      </c>
      <c r="G119" s="13">
        <v>44547</v>
      </c>
      <c r="H119" s="77" t="s">
        <v>3387</v>
      </c>
      <c r="I119" s="16">
        <v>90</v>
      </c>
      <c r="J119" s="16">
        <v>72</v>
      </c>
      <c r="K119" s="16">
        <v>48</v>
      </c>
      <c r="L119" s="16">
        <v>27</v>
      </c>
      <c r="M119" s="81">
        <v>77.760000000000005</v>
      </c>
      <c r="N119" s="96">
        <v>77.760000000000005</v>
      </c>
      <c r="O119" s="64">
        <v>2530</v>
      </c>
      <c r="P119" s="65">
        <f>Table2245789101123456789101112131415161718192021222324252627282930313233[[#This Row],[PEMBULATAN]]*O119</f>
        <v>196732.80000000002</v>
      </c>
    </row>
    <row r="120" spans="1:16" ht="26.25" customHeight="1" x14ac:dyDescent="0.2">
      <c r="A120" s="14"/>
      <c r="B120" s="75"/>
      <c r="C120" s="73" t="s">
        <v>3259</v>
      </c>
      <c r="D120" s="78" t="s">
        <v>126</v>
      </c>
      <c r="E120" s="13">
        <v>44541</v>
      </c>
      <c r="F120" s="76" t="s">
        <v>3386</v>
      </c>
      <c r="G120" s="13">
        <v>44547</v>
      </c>
      <c r="H120" s="77" t="s">
        <v>3387</v>
      </c>
      <c r="I120" s="16">
        <v>100</v>
      </c>
      <c r="J120" s="16">
        <v>57</v>
      </c>
      <c r="K120" s="16">
        <v>32</v>
      </c>
      <c r="L120" s="16">
        <v>31</v>
      </c>
      <c r="M120" s="81">
        <v>45.6</v>
      </c>
      <c r="N120" s="96">
        <v>45.6</v>
      </c>
      <c r="O120" s="64">
        <v>2530</v>
      </c>
      <c r="P120" s="65">
        <f>Table2245789101123456789101112131415161718192021222324252627282930313233[[#This Row],[PEMBULATAN]]*O120</f>
        <v>115368</v>
      </c>
    </row>
    <row r="121" spans="1:16" ht="26.25" customHeight="1" x14ac:dyDescent="0.2">
      <c r="A121" s="14"/>
      <c r="B121" s="75"/>
      <c r="C121" s="73" t="s">
        <v>3260</v>
      </c>
      <c r="D121" s="78" t="s">
        <v>126</v>
      </c>
      <c r="E121" s="13">
        <v>44541</v>
      </c>
      <c r="F121" s="76" t="s">
        <v>3386</v>
      </c>
      <c r="G121" s="13">
        <v>44547</v>
      </c>
      <c r="H121" s="77" t="s">
        <v>3387</v>
      </c>
      <c r="I121" s="16">
        <v>87</v>
      </c>
      <c r="J121" s="16">
        <v>55</v>
      </c>
      <c r="K121" s="16">
        <v>33</v>
      </c>
      <c r="L121" s="16">
        <v>18</v>
      </c>
      <c r="M121" s="81">
        <v>39.47625</v>
      </c>
      <c r="N121" s="96">
        <v>40</v>
      </c>
      <c r="O121" s="64">
        <v>2530</v>
      </c>
      <c r="P121" s="65">
        <f>Table2245789101123456789101112131415161718192021222324252627282930313233[[#This Row],[PEMBULATAN]]*O121</f>
        <v>101200</v>
      </c>
    </row>
    <row r="122" spans="1:16" ht="26.25" customHeight="1" x14ac:dyDescent="0.2">
      <c r="A122" s="14"/>
      <c r="B122" s="75"/>
      <c r="C122" s="73" t="s">
        <v>3261</v>
      </c>
      <c r="D122" s="78" t="s">
        <v>126</v>
      </c>
      <c r="E122" s="13">
        <v>44541</v>
      </c>
      <c r="F122" s="76" t="s">
        <v>3386</v>
      </c>
      <c r="G122" s="13">
        <v>44547</v>
      </c>
      <c r="H122" s="77" t="s">
        <v>3387</v>
      </c>
      <c r="I122" s="16">
        <v>96</v>
      </c>
      <c r="J122" s="16">
        <v>56</v>
      </c>
      <c r="K122" s="16">
        <v>36</v>
      </c>
      <c r="L122" s="16">
        <v>25</v>
      </c>
      <c r="M122" s="81">
        <v>48.384</v>
      </c>
      <c r="N122" s="96">
        <v>49</v>
      </c>
      <c r="O122" s="64">
        <v>2530</v>
      </c>
      <c r="P122" s="65">
        <f>Table2245789101123456789101112131415161718192021222324252627282930313233[[#This Row],[PEMBULATAN]]*O122</f>
        <v>123970</v>
      </c>
    </row>
    <row r="123" spans="1:16" ht="26.25" customHeight="1" x14ac:dyDescent="0.2">
      <c r="A123" s="14"/>
      <c r="B123" s="75"/>
      <c r="C123" s="73" t="s">
        <v>3262</v>
      </c>
      <c r="D123" s="78" t="s">
        <v>126</v>
      </c>
      <c r="E123" s="13">
        <v>44541</v>
      </c>
      <c r="F123" s="76" t="s">
        <v>3386</v>
      </c>
      <c r="G123" s="13">
        <v>44547</v>
      </c>
      <c r="H123" s="77" t="s">
        <v>3387</v>
      </c>
      <c r="I123" s="16">
        <v>100</v>
      </c>
      <c r="J123" s="16">
        <v>58</v>
      </c>
      <c r="K123" s="16">
        <v>43</v>
      </c>
      <c r="L123" s="16">
        <v>28</v>
      </c>
      <c r="M123" s="81">
        <v>62.35</v>
      </c>
      <c r="N123" s="96">
        <v>63</v>
      </c>
      <c r="O123" s="64">
        <v>2530</v>
      </c>
      <c r="P123" s="65">
        <f>Table2245789101123456789101112131415161718192021222324252627282930313233[[#This Row],[PEMBULATAN]]*O123</f>
        <v>159390</v>
      </c>
    </row>
    <row r="124" spans="1:16" ht="26.25" customHeight="1" x14ac:dyDescent="0.2">
      <c r="A124" s="14"/>
      <c r="B124" s="75"/>
      <c r="C124" s="73" t="s">
        <v>3263</v>
      </c>
      <c r="D124" s="78" t="s">
        <v>126</v>
      </c>
      <c r="E124" s="13">
        <v>44541</v>
      </c>
      <c r="F124" s="76" t="s">
        <v>3386</v>
      </c>
      <c r="G124" s="13">
        <v>44547</v>
      </c>
      <c r="H124" s="77" t="s">
        <v>3387</v>
      </c>
      <c r="I124" s="16">
        <v>98</v>
      </c>
      <c r="J124" s="16">
        <v>65</v>
      </c>
      <c r="K124" s="16">
        <v>32</v>
      </c>
      <c r="L124" s="16">
        <v>30</v>
      </c>
      <c r="M124" s="81">
        <v>50.96</v>
      </c>
      <c r="N124" s="96">
        <v>50.96</v>
      </c>
      <c r="O124" s="64">
        <v>2530</v>
      </c>
      <c r="P124" s="65">
        <f>Table2245789101123456789101112131415161718192021222324252627282930313233[[#This Row],[PEMBULATAN]]*O124</f>
        <v>128928.8</v>
      </c>
    </row>
    <row r="125" spans="1:16" ht="26.25" customHeight="1" x14ac:dyDescent="0.2">
      <c r="A125" s="14"/>
      <c r="B125" s="75"/>
      <c r="C125" s="73" t="s">
        <v>3264</v>
      </c>
      <c r="D125" s="78" t="s">
        <v>126</v>
      </c>
      <c r="E125" s="13">
        <v>44541</v>
      </c>
      <c r="F125" s="76" t="s">
        <v>3386</v>
      </c>
      <c r="G125" s="13">
        <v>44547</v>
      </c>
      <c r="H125" s="77" t="s">
        <v>3387</v>
      </c>
      <c r="I125" s="16">
        <v>82</v>
      </c>
      <c r="J125" s="16">
        <v>58</v>
      </c>
      <c r="K125" s="16">
        <v>35</v>
      </c>
      <c r="L125" s="16">
        <v>26</v>
      </c>
      <c r="M125" s="81">
        <v>41.615000000000002</v>
      </c>
      <c r="N125" s="96">
        <v>41.615000000000002</v>
      </c>
      <c r="O125" s="64">
        <v>2530</v>
      </c>
      <c r="P125" s="65">
        <f>Table2245789101123456789101112131415161718192021222324252627282930313233[[#This Row],[PEMBULATAN]]*O125</f>
        <v>105285.95000000001</v>
      </c>
    </row>
    <row r="126" spans="1:16" ht="26.25" customHeight="1" x14ac:dyDescent="0.2">
      <c r="A126" s="14"/>
      <c r="B126" s="75"/>
      <c r="C126" s="73" t="s">
        <v>3265</v>
      </c>
      <c r="D126" s="78" t="s">
        <v>126</v>
      </c>
      <c r="E126" s="13">
        <v>44541</v>
      </c>
      <c r="F126" s="76" t="s">
        <v>3386</v>
      </c>
      <c r="G126" s="13">
        <v>44547</v>
      </c>
      <c r="H126" s="77" t="s">
        <v>3387</v>
      </c>
      <c r="I126" s="16">
        <v>42</v>
      </c>
      <c r="J126" s="16">
        <v>42</v>
      </c>
      <c r="K126" s="16">
        <v>24</v>
      </c>
      <c r="L126" s="16">
        <v>15</v>
      </c>
      <c r="M126" s="81">
        <v>10.584</v>
      </c>
      <c r="N126" s="96">
        <v>15</v>
      </c>
      <c r="O126" s="64">
        <v>2530</v>
      </c>
      <c r="P126" s="65">
        <f>Table2245789101123456789101112131415161718192021222324252627282930313233[[#This Row],[PEMBULATAN]]*O126</f>
        <v>37950</v>
      </c>
    </row>
    <row r="127" spans="1:16" ht="26.25" customHeight="1" x14ac:dyDescent="0.2">
      <c r="A127" s="14"/>
      <c r="B127" s="75"/>
      <c r="C127" s="73" t="s">
        <v>3266</v>
      </c>
      <c r="D127" s="78" t="s">
        <v>126</v>
      </c>
      <c r="E127" s="13">
        <v>44541</v>
      </c>
      <c r="F127" s="76" t="s">
        <v>3386</v>
      </c>
      <c r="G127" s="13">
        <v>44547</v>
      </c>
      <c r="H127" s="77" t="s">
        <v>3387</v>
      </c>
      <c r="I127" s="16">
        <v>100</v>
      </c>
      <c r="J127" s="16">
        <v>65</v>
      </c>
      <c r="K127" s="16">
        <v>33</v>
      </c>
      <c r="L127" s="16">
        <v>22</v>
      </c>
      <c r="M127" s="81">
        <v>53.625</v>
      </c>
      <c r="N127" s="96">
        <v>53.625</v>
      </c>
      <c r="O127" s="64">
        <v>2530</v>
      </c>
      <c r="P127" s="65">
        <f>Table2245789101123456789101112131415161718192021222324252627282930313233[[#This Row],[PEMBULATAN]]*O127</f>
        <v>135671.25</v>
      </c>
    </row>
    <row r="128" spans="1:16" ht="26.25" customHeight="1" x14ac:dyDescent="0.2">
      <c r="A128" s="14"/>
      <c r="B128" s="75"/>
      <c r="C128" s="73" t="s">
        <v>3267</v>
      </c>
      <c r="D128" s="78" t="s">
        <v>126</v>
      </c>
      <c r="E128" s="13">
        <v>44541</v>
      </c>
      <c r="F128" s="76" t="s">
        <v>3386</v>
      </c>
      <c r="G128" s="13">
        <v>44547</v>
      </c>
      <c r="H128" s="77" t="s">
        <v>3387</v>
      </c>
      <c r="I128" s="16">
        <v>43</v>
      </c>
      <c r="J128" s="16">
        <v>35</v>
      </c>
      <c r="K128" s="16">
        <v>25</v>
      </c>
      <c r="L128" s="16">
        <v>2</v>
      </c>
      <c r="M128" s="81">
        <v>9.40625</v>
      </c>
      <c r="N128" s="96">
        <v>10</v>
      </c>
      <c r="O128" s="64">
        <v>2530</v>
      </c>
      <c r="P128" s="65">
        <f>Table2245789101123456789101112131415161718192021222324252627282930313233[[#This Row],[PEMBULATAN]]*O128</f>
        <v>25300</v>
      </c>
    </row>
    <row r="129" spans="1:16" ht="26.25" customHeight="1" x14ac:dyDescent="0.2">
      <c r="A129" s="14"/>
      <c r="B129" s="75"/>
      <c r="C129" s="73" t="s">
        <v>3268</v>
      </c>
      <c r="D129" s="78" t="s">
        <v>126</v>
      </c>
      <c r="E129" s="13">
        <v>44541</v>
      </c>
      <c r="F129" s="76" t="s">
        <v>3386</v>
      </c>
      <c r="G129" s="13">
        <v>44547</v>
      </c>
      <c r="H129" s="77" t="s">
        <v>3387</v>
      </c>
      <c r="I129" s="16">
        <v>59</v>
      </c>
      <c r="J129" s="16">
        <v>52</v>
      </c>
      <c r="K129" s="16">
        <v>32</v>
      </c>
      <c r="L129" s="16">
        <v>3</v>
      </c>
      <c r="M129" s="81">
        <v>24.544</v>
      </c>
      <c r="N129" s="96">
        <v>24.544</v>
      </c>
      <c r="O129" s="64">
        <v>2530</v>
      </c>
      <c r="P129" s="65">
        <f>Table2245789101123456789101112131415161718192021222324252627282930313233[[#This Row],[PEMBULATAN]]*O129</f>
        <v>62096.32</v>
      </c>
    </row>
    <row r="130" spans="1:16" ht="26.25" customHeight="1" x14ac:dyDescent="0.2">
      <c r="A130" s="14"/>
      <c r="B130" s="75"/>
      <c r="C130" s="73" t="s">
        <v>3269</v>
      </c>
      <c r="D130" s="78" t="s">
        <v>126</v>
      </c>
      <c r="E130" s="13">
        <v>44541</v>
      </c>
      <c r="F130" s="76" t="s">
        <v>3386</v>
      </c>
      <c r="G130" s="13">
        <v>44547</v>
      </c>
      <c r="H130" s="77" t="s">
        <v>3387</v>
      </c>
      <c r="I130" s="16">
        <v>143</v>
      </c>
      <c r="J130" s="16">
        <v>26</v>
      </c>
      <c r="K130" s="16">
        <v>25</v>
      </c>
      <c r="L130" s="16">
        <v>13</v>
      </c>
      <c r="M130" s="81">
        <v>23.237500000000001</v>
      </c>
      <c r="N130" s="96">
        <v>23.237500000000001</v>
      </c>
      <c r="O130" s="64">
        <v>2530</v>
      </c>
      <c r="P130" s="65">
        <f>Table2245789101123456789101112131415161718192021222324252627282930313233[[#This Row],[PEMBULATAN]]*O130</f>
        <v>58790.875</v>
      </c>
    </row>
    <row r="131" spans="1:16" ht="26.25" customHeight="1" x14ac:dyDescent="0.2">
      <c r="A131" s="14"/>
      <c r="B131" s="75"/>
      <c r="C131" s="73" t="s">
        <v>3270</v>
      </c>
      <c r="D131" s="78" t="s">
        <v>126</v>
      </c>
      <c r="E131" s="13">
        <v>44541</v>
      </c>
      <c r="F131" s="76" t="s">
        <v>3386</v>
      </c>
      <c r="G131" s="13">
        <v>44547</v>
      </c>
      <c r="H131" s="77" t="s">
        <v>3387</v>
      </c>
      <c r="I131" s="16">
        <v>42</v>
      </c>
      <c r="J131" s="16">
        <v>30</v>
      </c>
      <c r="K131" s="16">
        <v>37</v>
      </c>
      <c r="L131" s="16">
        <v>12</v>
      </c>
      <c r="M131" s="81">
        <v>11.654999999999999</v>
      </c>
      <c r="N131" s="96">
        <v>12</v>
      </c>
      <c r="O131" s="64">
        <v>2530</v>
      </c>
      <c r="P131" s="65">
        <f>Table2245789101123456789101112131415161718192021222324252627282930313233[[#This Row],[PEMBULATAN]]*O131</f>
        <v>30360</v>
      </c>
    </row>
    <row r="132" spans="1:16" ht="26.25" customHeight="1" x14ac:dyDescent="0.2">
      <c r="A132" s="14"/>
      <c r="B132" s="75"/>
      <c r="C132" s="73" t="s">
        <v>3271</v>
      </c>
      <c r="D132" s="78" t="s">
        <v>126</v>
      </c>
      <c r="E132" s="13">
        <v>44541</v>
      </c>
      <c r="F132" s="76" t="s">
        <v>3386</v>
      </c>
      <c r="G132" s="13">
        <v>44547</v>
      </c>
      <c r="H132" s="77" t="s">
        <v>3387</v>
      </c>
      <c r="I132" s="16">
        <v>200</v>
      </c>
      <c r="J132" s="16">
        <v>15</v>
      </c>
      <c r="K132" s="16">
        <v>15</v>
      </c>
      <c r="L132" s="16">
        <v>5</v>
      </c>
      <c r="M132" s="81">
        <v>11.25</v>
      </c>
      <c r="N132" s="96">
        <v>11.25</v>
      </c>
      <c r="O132" s="64">
        <v>2530</v>
      </c>
      <c r="P132" s="65">
        <f>Table2245789101123456789101112131415161718192021222324252627282930313233[[#This Row],[PEMBULATAN]]*O132</f>
        <v>28462.5</v>
      </c>
    </row>
    <row r="133" spans="1:16" ht="26.25" customHeight="1" x14ac:dyDescent="0.2">
      <c r="A133" s="14"/>
      <c r="B133" s="75"/>
      <c r="C133" s="73" t="s">
        <v>3272</v>
      </c>
      <c r="D133" s="78" t="s">
        <v>126</v>
      </c>
      <c r="E133" s="13">
        <v>44541</v>
      </c>
      <c r="F133" s="76" t="s">
        <v>3386</v>
      </c>
      <c r="G133" s="13">
        <v>44547</v>
      </c>
      <c r="H133" s="77" t="s">
        <v>3387</v>
      </c>
      <c r="I133" s="16">
        <v>50</v>
      </c>
      <c r="J133" s="16">
        <v>50</v>
      </c>
      <c r="K133" s="16">
        <v>27</v>
      </c>
      <c r="L133" s="16">
        <v>4</v>
      </c>
      <c r="M133" s="81">
        <v>16.875</v>
      </c>
      <c r="N133" s="96">
        <v>16.875</v>
      </c>
      <c r="O133" s="64">
        <v>2530</v>
      </c>
      <c r="P133" s="65">
        <f>Table2245789101123456789101112131415161718192021222324252627282930313233[[#This Row],[PEMBULATAN]]*O133</f>
        <v>42693.75</v>
      </c>
    </row>
    <row r="134" spans="1:16" ht="26.25" customHeight="1" x14ac:dyDescent="0.2">
      <c r="A134" s="14"/>
      <c r="B134" s="75"/>
      <c r="C134" s="73" t="s">
        <v>3273</v>
      </c>
      <c r="D134" s="78" t="s">
        <v>126</v>
      </c>
      <c r="E134" s="13">
        <v>44541</v>
      </c>
      <c r="F134" s="76" t="s">
        <v>3386</v>
      </c>
      <c r="G134" s="13">
        <v>44547</v>
      </c>
      <c r="H134" s="77" t="s">
        <v>3387</v>
      </c>
      <c r="I134" s="16">
        <v>45</v>
      </c>
      <c r="J134" s="16">
        <v>32</v>
      </c>
      <c r="K134" s="16">
        <v>17</v>
      </c>
      <c r="L134" s="16">
        <v>15</v>
      </c>
      <c r="M134" s="81">
        <v>6.12</v>
      </c>
      <c r="N134" s="96">
        <v>15</v>
      </c>
      <c r="O134" s="64">
        <v>2530</v>
      </c>
      <c r="P134" s="65">
        <f>Table2245789101123456789101112131415161718192021222324252627282930313233[[#This Row],[PEMBULATAN]]*O134</f>
        <v>37950</v>
      </c>
    </row>
    <row r="135" spans="1:16" ht="26.25" customHeight="1" x14ac:dyDescent="0.2">
      <c r="A135" s="14"/>
      <c r="B135" s="75"/>
      <c r="C135" s="73" t="s">
        <v>3274</v>
      </c>
      <c r="D135" s="78" t="s">
        <v>126</v>
      </c>
      <c r="E135" s="13">
        <v>44541</v>
      </c>
      <c r="F135" s="76" t="s">
        <v>3386</v>
      </c>
      <c r="G135" s="13">
        <v>44547</v>
      </c>
      <c r="H135" s="77" t="s">
        <v>3387</v>
      </c>
      <c r="I135" s="16">
        <v>48</v>
      </c>
      <c r="J135" s="16">
        <v>37</v>
      </c>
      <c r="K135" s="16">
        <v>25</v>
      </c>
      <c r="L135" s="16">
        <v>10</v>
      </c>
      <c r="M135" s="81">
        <v>11.1</v>
      </c>
      <c r="N135" s="96">
        <v>11.1</v>
      </c>
      <c r="O135" s="64">
        <v>2530</v>
      </c>
      <c r="P135" s="65">
        <f>Table2245789101123456789101112131415161718192021222324252627282930313233[[#This Row],[PEMBULATAN]]*O135</f>
        <v>28083</v>
      </c>
    </row>
    <row r="136" spans="1:16" ht="26.25" customHeight="1" x14ac:dyDescent="0.2">
      <c r="A136" s="14"/>
      <c r="B136" s="75"/>
      <c r="C136" s="73" t="s">
        <v>3275</v>
      </c>
      <c r="D136" s="78" t="s">
        <v>126</v>
      </c>
      <c r="E136" s="13">
        <v>44541</v>
      </c>
      <c r="F136" s="76" t="s">
        <v>3386</v>
      </c>
      <c r="G136" s="13">
        <v>44547</v>
      </c>
      <c r="H136" s="77" t="s">
        <v>3387</v>
      </c>
      <c r="I136" s="16">
        <v>92</v>
      </c>
      <c r="J136" s="16">
        <v>42</v>
      </c>
      <c r="K136" s="16">
        <v>35</v>
      </c>
      <c r="L136" s="16">
        <v>15</v>
      </c>
      <c r="M136" s="81">
        <v>33.81</v>
      </c>
      <c r="N136" s="96">
        <v>33.81</v>
      </c>
      <c r="O136" s="64">
        <v>2530</v>
      </c>
      <c r="P136" s="65">
        <f>Table2245789101123456789101112131415161718192021222324252627282930313233[[#This Row],[PEMBULATAN]]*O136</f>
        <v>85539.3</v>
      </c>
    </row>
    <row r="137" spans="1:16" ht="26.25" customHeight="1" x14ac:dyDescent="0.2">
      <c r="A137" s="14"/>
      <c r="B137" s="75"/>
      <c r="C137" s="73" t="s">
        <v>3276</v>
      </c>
      <c r="D137" s="78" t="s">
        <v>126</v>
      </c>
      <c r="E137" s="13">
        <v>44541</v>
      </c>
      <c r="F137" s="76" t="s">
        <v>3386</v>
      </c>
      <c r="G137" s="13">
        <v>44547</v>
      </c>
      <c r="H137" s="77" t="s">
        <v>3387</v>
      </c>
      <c r="I137" s="16">
        <v>78</v>
      </c>
      <c r="J137" s="16">
        <v>66</v>
      </c>
      <c r="K137" s="16">
        <v>25</v>
      </c>
      <c r="L137" s="16">
        <v>17</v>
      </c>
      <c r="M137" s="81">
        <v>32.174999999999997</v>
      </c>
      <c r="N137" s="96">
        <v>32.174999999999997</v>
      </c>
      <c r="O137" s="64">
        <v>2530</v>
      </c>
      <c r="P137" s="65">
        <f>Table2245789101123456789101112131415161718192021222324252627282930313233[[#This Row],[PEMBULATAN]]*O137</f>
        <v>81402.75</v>
      </c>
    </row>
    <row r="138" spans="1:16" ht="26.25" customHeight="1" x14ac:dyDescent="0.2">
      <c r="A138" s="14"/>
      <c r="B138" s="75"/>
      <c r="C138" s="73" t="s">
        <v>3277</v>
      </c>
      <c r="D138" s="78" t="s">
        <v>126</v>
      </c>
      <c r="E138" s="13">
        <v>44541</v>
      </c>
      <c r="F138" s="76" t="s">
        <v>3386</v>
      </c>
      <c r="G138" s="13">
        <v>44547</v>
      </c>
      <c r="H138" s="77" t="s">
        <v>3387</v>
      </c>
      <c r="I138" s="16">
        <v>102</v>
      </c>
      <c r="J138" s="16">
        <v>45</v>
      </c>
      <c r="K138" s="16">
        <v>32</v>
      </c>
      <c r="L138" s="16">
        <v>26</v>
      </c>
      <c r="M138" s="81">
        <v>36.72</v>
      </c>
      <c r="N138" s="96">
        <v>36.72</v>
      </c>
      <c r="O138" s="64">
        <v>2530</v>
      </c>
      <c r="P138" s="65">
        <f>Table2245789101123456789101112131415161718192021222324252627282930313233[[#This Row],[PEMBULATAN]]*O138</f>
        <v>92901.599999999991</v>
      </c>
    </row>
    <row r="139" spans="1:16" ht="26.25" customHeight="1" x14ac:dyDescent="0.2">
      <c r="A139" s="14"/>
      <c r="B139" s="75"/>
      <c r="C139" s="73" t="s">
        <v>3278</v>
      </c>
      <c r="D139" s="78" t="s">
        <v>126</v>
      </c>
      <c r="E139" s="13">
        <v>44541</v>
      </c>
      <c r="F139" s="76" t="s">
        <v>3386</v>
      </c>
      <c r="G139" s="13">
        <v>44547</v>
      </c>
      <c r="H139" s="77" t="s">
        <v>3387</v>
      </c>
      <c r="I139" s="16">
        <v>97</v>
      </c>
      <c r="J139" s="16">
        <v>62</v>
      </c>
      <c r="K139" s="16">
        <v>27</v>
      </c>
      <c r="L139" s="16">
        <v>28</v>
      </c>
      <c r="M139" s="81">
        <v>40.594499999999996</v>
      </c>
      <c r="N139" s="96">
        <v>40.594499999999996</v>
      </c>
      <c r="O139" s="64">
        <v>2530</v>
      </c>
      <c r="P139" s="65">
        <f>Table2245789101123456789101112131415161718192021222324252627282930313233[[#This Row],[PEMBULATAN]]*O139</f>
        <v>102704.08499999999</v>
      </c>
    </row>
    <row r="140" spans="1:16" ht="26.25" customHeight="1" x14ac:dyDescent="0.2">
      <c r="A140" s="14"/>
      <c r="B140" s="75"/>
      <c r="C140" s="73" t="s">
        <v>3279</v>
      </c>
      <c r="D140" s="78" t="s">
        <v>126</v>
      </c>
      <c r="E140" s="13">
        <v>44541</v>
      </c>
      <c r="F140" s="76" t="s">
        <v>3386</v>
      </c>
      <c r="G140" s="13">
        <v>44547</v>
      </c>
      <c r="H140" s="77" t="s">
        <v>3387</v>
      </c>
      <c r="I140" s="16">
        <v>83</v>
      </c>
      <c r="J140" s="16">
        <v>56</v>
      </c>
      <c r="K140" s="16">
        <v>26</v>
      </c>
      <c r="L140" s="16">
        <v>10</v>
      </c>
      <c r="M140" s="81">
        <v>30.212</v>
      </c>
      <c r="N140" s="96">
        <v>30.212</v>
      </c>
      <c r="O140" s="64">
        <v>2530</v>
      </c>
      <c r="P140" s="65">
        <f>Table2245789101123456789101112131415161718192021222324252627282930313233[[#This Row],[PEMBULATAN]]*O140</f>
        <v>76436.36</v>
      </c>
    </row>
    <row r="141" spans="1:16" ht="26.25" customHeight="1" x14ac:dyDescent="0.2">
      <c r="A141" s="14"/>
      <c r="B141" s="75"/>
      <c r="C141" s="73" t="s">
        <v>3280</v>
      </c>
      <c r="D141" s="78" t="s">
        <v>126</v>
      </c>
      <c r="E141" s="13">
        <v>44541</v>
      </c>
      <c r="F141" s="76" t="s">
        <v>3386</v>
      </c>
      <c r="G141" s="13">
        <v>44547</v>
      </c>
      <c r="H141" s="77" t="s">
        <v>3387</v>
      </c>
      <c r="I141" s="16">
        <v>97</v>
      </c>
      <c r="J141" s="16">
        <v>48</v>
      </c>
      <c r="K141" s="16">
        <v>34</v>
      </c>
      <c r="L141" s="16">
        <v>20</v>
      </c>
      <c r="M141" s="81">
        <v>39.576000000000001</v>
      </c>
      <c r="N141" s="96">
        <v>39.576000000000001</v>
      </c>
      <c r="O141" s="64">
        <v>2530</v>
      </c>
      <c r="P141" s="65">
        <f>Table2245789101123456789101112131415161718192021222324252627282930313233[[#This Row],[PEMBULATAN]]*O141</f>
        <v>100127.28</v>
      </c>
    </row>
    <row r="142" spans="1:16" ht="26.25" customHeight="1" x14ac:dyDescent="0.2">
      <c r="A142" s="14"/>
      <c r="B142" s="75"/>
      <c r="C142" s="73" t="s">
        <v>3281</v>
      </c>
      <c r="D142" s="78" t="s">
        <v>126</v>
      </c>
      <c r="E142" s="13">
        <v>44541</v>
      </c>
      <c r="F142" s="76" t="s">
        <v>3386</v>
      </c>
      <c r="G142" s="13">
        <v>44547</v>
      </c>
      <c r="H142" s="77" t="s">
        <v>3387</v>
      </c>
      <c r="I142" s="16">
        <v>90</v>
      </c>
      <c r="J142" s="16">
        <v>72</v>
      </c>
      <c r="K142" s="16">
        <v>48</v>
      </c>
      <c r="L142" s="16">
        <v>27</v>
      </c>
      <c r="M142" s="81">
        <v>77.760000000000005</v>
      </c>
      <c r="N142" s="96">
        <v>77.760000000000005</v>
      </c>
      <c r="O142" s="64">
        <v>2530</v>
      </c>
      <c r="P142" s="65">
        <f>Table2245789101123456789101112131415161718192021222324252627282930313233[[#This Row],[PEMBULATAN]]*O142</f>
        <v>196732.80000000002</v>
      </c>
    </row>
    <row r="143" spans="1:16" ht="26.25" customHeight="1" x14ac:dyDescent="0.2">
      <c r="A143" s="14"/>
      <c r="B143" s="75"/>
      <c r="C143" s="73" t="s">
        <v>3282</v>
      </c>
      <c r="D143" s="78" t="s">
        <v>126</v>
      </c>
      <c r="E143" s="13">
        <v>44541</v>
      </c>
      <c r="F143" s="76" t="s">
        <v>3386</v>
      </c>
      <c r="G143" s="13">
        <v>44547</v>
      </c>
      <c r="H143" s="77" t="s">
        <v>3387</v>
      </c>
      <c r="I143" s="16">
        <v>62</v>
      </c>
      <c r="J143" s="16">
        <v>40</v>
      </c>
      <c r="K143" s="16">
        <v>32</v>
      </c>
      <c r="L143" s="16">
        <v>7</v>
      </c>
      <c r="M143" s="81">
        <v>19.84</v>
      </c>
      <c r="N143" s="96">
        <v>19.84</v>
      </c>
      <c r="O143" s="64">
        <v>2530</v>
      </c>
      <c r="P143" s="65">
        <f>Table2245789101123456789101112131415161718192021222324252627282930313233[[#This Row],[PEMBULATAN]]*O143</f>
        <v>50195.199999999997</v>
      </c>
    </row>
    <row r="144" spans="1:16" ht="26.25" customHeight="1" x14ac:dyDescent="0.2">
      <c r="A144" s="14"/>
      <c r="B144" s="75"/>
      <c r="C144" s="73" t="s">
        <v>3283</v>
      </c>
      <c r="D144" s="78" t="s">
        <v>126</v>
      </c>
      <c r="E144" s="13">
        <v>44541</v>
      </c>
      <c r="F144" s="76" t="s">
        <v>3386</v>
      </c>
      <c r="G144" s="13">
        <v>44547</v>
      </c>
      <c r="H144" s="77" t="s">
        <v>3387</v>
      </c>
      <c r="I144" s="16">
        <v>90</v>
      </c>
      <c r="J144" s="16">
        <v>25</v>
      </c>
      <c r="K144" s="16">
        <v>22</v>
      </c>
      <c r="L144" s="16">
        <v>1</v>
      </c>
      <c r="M144" s="81">
        <v>12.375</v>
      </c>
      <c r="N144" s="96">
        <v>13</v>
      </c>
      <c r="O144" s="64">
        <v>2530</v>
      </c>
      <c r="P144" s="65">
        <f>Table2245789101123456789101112131415161718192021222324252627282930313233[[#This Row],[PEMBULATAN]]*O144</f>
        <v>32890</v>
      </c>
    </row>
    <row r="145" spans="1:16" ht="26.25" customHeight="1" x14ac:dyDescent="0.2">
      <c r="A145" s="14"/>
      <c r="B145" s="75"/>
      <c r="C145" s="73" t="s">
        <v>3284</v>
      </c>
      <c r="D145" s="78" t="s">
        <v>126</v>
      </c>
      <c r="E145" s="13">
        <v>44541</v>
      </c>
      <c r="F145" s="76" t="s">
        <v>3386</v>
      </c>
      <c r="G145" s="13">
        <v>44547</v>
      </c>
      <c r="H145" s="77" t="s">
        <v>3387</v>
      </c>
      <c r="I145" s="16">
        <v>135</v>
      </c>
      <c r="J145" s="16">
        <v>20</v>
      </c>
      <c r="K145" s="16">
        <v>8</v>
      </c>
      <c r="L145" s="16">
        <v>2</v>
      </c>
      <c r="M145" s="81">
        <v>5.4</v>
      </c>
      <c r="N145" s="96">
        <v>6</v>
      </c>
      <c r="O145" s="64">
        <v>2530</v>
      </c>
      <c r="P145" s="65">
        <f>Table2245789101123456789101112131415161718192021222324252627282930313233[[#This Row],[PEMBULATAN]]*O145</f>
        <v>15180</v>
      </c>
    </row>
    <row r="146" spans="1:16" ht="26.25" customHeight="1" x14ac:dyDescent="0.2">
      <c r="A146" s="14"/>
      <c r="B146" s="75"/>
      <c r="C146" s="73" t="s">
        <v>3285</v>
      </c>
      <c r="D146" s="78" t="s">
        <v>126</v>
      </c>
      <c r="E146" s="13">
        <v>44541</v>
      </c>
      <c r="F146" s="76" t="s">
        <v>3386</v>
      </c>
      <c r="G146" s="13">
        <v>44547</v>
      </c>
      <c r="H146" s="77" t="s">
        <v>3387</v>
      </c>
      <c r="I146" s="16">
        <v>45</v>
      </c>
      <c r="J146" s="16">
        <v>30</v>
      </c>
      <c r="K146" s="16">
        <v>12</v>
      </c>
      <c r="L146" s="16">
        <v>2</v>
      </c>
      <c r="M146" s="81">
        <v>4.05</v>
      </c>
      <c r="N146" s="96">
        <v>4.05</v>
      </c>
      <c r="O146" s="64">
        <v>2530</v>
      </c>
      <c r="P146" s="65">
        <f>Table2245789101123456789101112131415161718192021222324252627282930313233[[#This Row],[PEMBULATAN]]*O146</f>
        <v>10246.5</v>
      </c>
    </row>
    <row r="147" spans="1:16" ht="26.25" customHeight="1" x14ac:dyDescent="0.2">
      <c r="A147" s="14"/>
      <c r="B147" s="75"/>
      <c r="C147" s="73" t="s">
        <v>3286</v>
      </c>
      <c r="D147" s="78" t="s">
        <v>126</v>
      </c>
      <c r="E147" s="13">
        <v>44541</v>
      </c>
      <c r="F147" s="76" t="s">
        <v>3386</v>
      </c>
      <c r="G147" s="13">
        <v>44547</v>
      </c>
      <c r="H147" s="77" t="s">
        <v>3387</v>
      </c>
      <c r="I147" s="16">
        <v>90</v>
      </c>
      <c r="J147" s="16">
        <v>47</v>
      </c>
      <c r="K147" s="16">
        <v>12</v>
      </c>
      <c r="L147" s="16">
        <v>6</v>
      </c>
      <c r="M147" s="81">
        <v>12.69</v>
      </c>
      <c r="N147" s="96">
        <v>12.69</v>
      </c>
      <c r="O147" s="64">
        <v>2530</v>
      </c>
      <c r="P147" s="65">
        <f>Table2245789101123456789101112131415161718192021222324252627282930313233[[#This Row],[PEMBULATAN]]*O147</f>
        <v>32105.699999999997</v>
      </c>
    </row>
    <row r="148" spans="1:16" ht="26.25" customHeight="1" x14ac:dyDescent="0.2">
      <c r="A148" s="14"/>
      <c r="B148" s="75"/>
      <c r="C148" s="73" t="s">
        <v>3287</v>
      </c>
      <c r="D148" s="78" t="s">
        <v>126</v>
      </c>
      <c r="E148" s="13">
        <v>44541</v>
      </c>
      <c r="F148" s="76" t="s">
        <v>3386</v>
      </c>
      <c r="G148" s="13">
        <v>44547</v>
      </c>
      <c r="H148" s="77" t="s">
        <v>3387</v>
      </c>
      <c r="I148" s="16">
        <v>92</v>
      </c>
      <c r="J148" s="16">
        <v>67</v>
      </c>
      <c r="K148" s="16">
        <v>33</v>
      </c>
      <c r="L148" s="16">
        <v>14</v>
      </c>
      <c r="M148" s="81">
        <v>50.853000000000002</v>
      </c>
      <c r="N148" s="96">
        <v>50.853000000000002</v>
      </c>
      <c r="O148" s="64">
        <v>2530</v>
      </c>
      <c r="P148" s="65">
        <f>Table2245789101123456789101112131415161718192021222324252627282930313233[[#This Row],[PEMBULATAN]]*O148</f>
        <v>128658.09000000001</v>
      </c>
    </row>
    <row r="149" spans="1:16" ht="26.25" customHeight="1" x14ac:dyDescent="0.2">
      <c r="A149" s="14"/>
      <c r="B149" s="75"/>
      <c r="C149" s="73" t="s">
        <v>3288</v>
      </c>
      <c r="D149" s="78" t="s">
        <v>126</v>
      </c>
      <c r="E149" s="13">
        <v>44541</v>
      </c>
      <c r="F149" s="76" t="s">
        <v>3386</v>
      </c>
      <c r="G149" s="13">
        <v>44547</v>
      </c>
      <c r="H149" s="77" t="s">
        <v>3387</v>
      </c>
      <c r="I149" s="16">
        <v>62</v>
      </c>
      <c r="J149" s="16">
        <v>44</v>
      </c>
      <c r="K149" s="16">
        <v>25</v>
      </c>
      <c r="L149" s="16">
        <v>7</v>
      </c>
      <c r="M149" s="81">
        <v>17.05</v>
      </c>
      <c r="N149" s="96">
        <v>17.05</v>
      </c>
      <c r="O149" s="64">
        <v>2530</v>
      </c>
      <c r="P149" s="65">
        <f>Table2245789101123456789101112131415161718192021222324252627282930313233[[#This Row],[PEMBULATAN]]*O149</f>
        <v>43136.5</v>
      </c>
    </row>
    <row r="150" spans="1:16" ht="26.25" customHeight="1" x14ac:dyDescent="0.2">
      <c r="A150" s="14"/>
      <c r="B150" s="75"/>
      <c r="C150" s="73" t="s">
        <v>3289</v>
      </c>
      <c r="D150" s="78" t="s">
        <v>126</v>
      </c>
      <c r="E150" s="13">
        <v>44541</v>
      </c>
      <c r="F150" s="76" t="s">
        <v>3386</v>
      </c>
      <c r="G150" s="13">
        <v>44547</v>
      </c>
      <c r="H150" s="77" t="s">
        <v>3387</v>
      </c>
      <c r="I150" s="16">
        <v>96</v>
      </c>
      <c r="J150" s="16">
        <v>45</v>
      </c>
      <c r="K150" s="16">
        <v>25</v>
      </c>
      <c r="L150" s="16">
        <v>11</v>
      </c>
      <c r="M150" s="81">
        <v>27</v>
      </c>
      <c r="N150" s="96">
        <v>27</v>
      </c>
      <c r="O150" s="64">
        <v>2530</v>
      </c>
      <c r="P150" s="65">
        <f>Table2245789101123456789101112131415161718192021222324252627282930313233[[#This Row],[PEMBULATAN]]*O150</f>
        <v>68310</v>
      </c>
    </row>
    <row r="151" spans="1:16" ht="26.25" customHeight="1" x14ac:dyDescent="0.2">
      <c r="A151" s="14"/>
      <c r="B151" s="75"/>
      <c r="C151" s="73" t="s">
        <v>3290</v>
      </c>
      <c r="D151" s="78" t="s">
        <v>126</v>
      </c>
      <c r="E151" s="13">
        <v>44541</v>
      </c>
      <c r="F151" s="76" t="s">
        <v>3386</v>
      </c>
      <c r="G151" s="13">
        <v>44547</v>
      </c>
      <c r="H151" s="77" t="s">
        <v>3387</v>
      </c>
      <c r="I151" s="16">
        <v>92</v>
      </c>
      <c r="J151" s="16">
        <v>68</v>
      </c>
      <c r="K151" s="16">
        <v>36</v>
      </c>
      <c r="L151" s="16">
        <v>27</v>
      </c>
      <c r="M151" s="81">
        <v>56.304000000000002</v>
      </c>
      <c r="N151" s="96">
        <v>57</v>
      </c>
      <c r="O151" s="64">
        <v>2530</v>
      </c>
      <c r="P151" s="65">
        <f>Table2245789101123456789101112131415161718192021222324252627282930313233[[#This Row],[PEMBULATAN]]*O151</f>
        <v>144210</v>
      </c>
    </row>
    <row r="152" spans="1:16" ht="26.25" customHeight="1" x14ac:dyDescent="0.2">
      <c r="A152" s="14"/>
      <c r="B152" s="75"/>
      <c r="C152" s="73" t="s">
        <v>3291</v>
      </c>
      <c r="D152" s="78" t="s">
        <v>126</v>
      </c>
      <c r="E152" s="13">
        <v>44541</v>
      </c>
      <c r="F152" s="76" t="s">
        <v>3386</v>
      </c>
      <c r="G152" s="13">
        <v>44547</v>
      </c>
      <c r="H152" s="77" t="s">
        <v>3387</v>
      </c>
      <c r="I152" s="16">
        <v>30</v>
      </c>
      <c r="J152" s="16">
        <v>22</v>
      </c>
      <c r="K152" s="16">
        <v>18</v>
      </c>
      <c r="L152" s="16">
        <v>2</v>
      </c>
      <c r="M152" s="81">
        <v>2.97</v>
      </c>
      <c r="N152" s="96">
        <v>2.97</v>
      </c>
      <c r="O152" s="64">
        <v>2530</v>
      </c>
      <c r="P152" s="65">
        <f>Table2245789101123456789101112131415161718192021222324252627282930313233[[#This Row],[PEMBULATAN]]*O152</f>
        <v>7514.1</v>
      </c>
    </row>
    <row r="153" spans="1:16" ht="26.25" customHeight="1" x14ac:dyDescent="0.2">
      <c r="A153" s="14"/>
      <c r="B153" s="75"/>
      <c r="C153" s="73" t="s">
        <v>3292</v>
      </c>
      <c r="D153" s="78" t="s">
        <v>126</v>
      </c>
      <c r="E153" s="13">
        <v>44541</v>
      </c>
      <c r="F153" s="76" t="s">
        <v>3386</v>
      </c>
      <c r="G153" s="13">
        <v>44547</v>
      </c>
      <c r="H153" s="77" t="s">
        <v>3387</v>
      </c>
      <c r="I153" s="16">
        <v>92</v>
      </c>
      <c r="J153" s="16">
        <v>53</v>
      </c>
      <c r="K153" s="16">
        <v>32</v>
      </c>
      <c r="L153" s="16">
        <v>14</v>
      </c>
      <c r="M153" s="81">
        <v>39.008000000000003</v>
      </c>
      <c r="N153" s="96">
        <v>39.008000000000003</v>
      </c>
      <c r="O153" s="64">
        <v>2530</v>
      </c>
      <c r="P153" s="65">
        <f>Table2245789101123456789101112131415161718192021222324252627282930313233[[#This Row],[PEMBULATAN]]*O153</f>
        <v>98690.240000000005</v>
      </c>
    </row>
    <row r="154" spans="1:16" ht="26.25" customHeight="1" x14ac:dyDescent="0.2">
      <c r="A154" s="14"/>
      <c r="B154" s="75"/>
      <c r="C154" s="73" t="s">
        <v>3293</v>
      </c>
      <c r="D154" s="78" t="s">
        <v>126</v>
      </c>
      <c r="E154" s="13">
        <v>44541</v>
      </c>
      <c r="F154" s="76" t="s">
        <v>3386</v>
      </c>
      <c r="G154" s="13">
        <v>44547</v>
      </c>
      <c r="H154" s="77" t="s">
        <v>3387</v>
      </c>
      <c r="I154" s="16">
        <v>85</v>
      </c>
      <c r="J154" s="16">
        <v>54</v>
      </c>
      <c r="K154" s="16">
        <v>33</v>
      </c>
      <c r="L154" s="16">
        <v>30</v>
      </c>
      <c r="M154" s="81">
        <v>37.8675</v>
      </c>
      <c r="N154" s="96">
        <v>37.8675</v>
      </c>
      <c r="O154" s="64">
        <v>2530</v>
      </c>
      <c r="P154" s="65">
        <f>Table2245789101123456789101112131415161718192021222324252627282930313233[[#This Row],[PEMBULATAN]]*O154</f>
        <v>95804.774999999994</v>
      </c>
    </row>
    <row r="155" spans="1:16" ht="26.25" customHeight="1" x14ac:dyDescent="0.2">
      <c r="A155" s="14"/>
      <c r="B155" s="75"/>
      <c r="C155" s="73" t="s">
        <v>3294</v>
      </c>
      <c r="D155" s="78" t="s">
        <v>126</v>
      </c>
      <c r="E155" s="13">
        <v>44541</v>
      </c>
      <c r="F155" s="76" t="s">
        <v>3386</v>
      </c>
      <c r="G155" s="13">
        <v>44547</v>
      </c>
      <c r="H155" s="77" t="s">
        <v>3387</v>
      </c>
      <c r="I155" s="16">
        <v>77</v>
      </c>
      <c r="J155" s="16">
        <v>55</v>
      </c>
      <c r="K155" s="16">
        <v>25</v>
      </c>
      <c r="L155" s="16">
        <v>18</v>
      </c>
      <c r="M155" s="81">
        <v>26.46875</v>
      </c>
      <c r="N155" s="96">
        <v>27</v>
      </c>
      <c r="O155" s="64">
        <v>2530</v>
      </c>
      <c r="P155" s="65">
        <f>Table2245789101123456789101112131415161718192021222324252627282930313233[[#This Row],[PEMBULATAN]]*O155</f>
        <v>68310</v>
      </c>
    </row>
    <row r="156" spans="1:16" ht="26.25" customHeight="1" x14ac:dyDescent="0.2">
      <c r="A156" s="14"/>
      <c r="B156" s="75"/>
      <c r="C156" s="73" t="s">
        <v>3295</v>
      </c>
      <c r="D156" s="78" t="s">
        <v>126</v>
      </c>
      <c r="E156" s="13">
        <v>44541</v>
      </c>
      <c r="F156" s="76" t="s">
        <v>3386</v>
      </c>
      <c r="G156" s="13">
        <v>44547</v>
      </c>
      <c r="H156" s="77" t="s">
        <v>3387</v>
      </c>
      <c r="I156" s="16">
        <v>96</v>
      </c>
      <c r="J156" s="16">
        <v>64</v>
      </c>
      <c r="K156" s="16">
        <v>23</v>
      </c>
      <c r="L156" s="16">
        <v>30</v>
      </c>
      <c r="M156" s="81">
        <v>35.328000000000003</v>
      </c>
      <c r="N156" s="96">
        <v>36</v>
      </c>
      <c r="O156" s="64">
        <v>2530</v>
      </c>
      <c r="P156" s="65">
        <f>Table2245789101123456789101112131415161718192021222324252627282930313233[[#This Row],[PEMBULATAN]]*O156</f>
        <v>91080</v>
      </c>
    </row>
    <row r="157" spans="1:16" ht="26.25" customHeight="1" x14ac:dyDescent="0.2">
      <c r="A157" s="14"/>
      <c r="B157" s="75"/>
      <c r="C157" s="73" t="s">
        <v>3296</v>
      </c>
      <c r="D157" s="78" t="s">
        <v>126</v>
      </c>
      <c r="E157" s="13">
        <v>44541</v>
      </c>
      <c r="F157" s="76" t="s">
        <v>3386</v>
      </c>
      <c r="G157" s="13">
        <v>44547</v>
      </c>
      <c r="H157" s="77" t="s">
        <v>3387</v>
      </c>
      <c r="I157" s="16">
        <v>84</v>
      </c>
      <c r="J157" s="16">
        <v>60</v>
      </c>
      <c r="K157" s="16">
        <v>24</v>
      </c>
      <c r="L157" s="16">
        <v>23</v>
      </c>
      <c r="M157" s="81">
        <v>30.24</v>
      </c>
      <c r="N157" s="96">
        <v>30.24</v>
      </c>
      <c r="O157" s="64">
        <v>2530</v>
      </c>
      <c r="P157" s="65">
        <f>Table2245789101123456789101112131415161718192021222324252627282930313233[[#This Row],[PEMBULATAN]]*O157</f>
        <v>76507.199999999997</v>
      </c>
    </row>
    <row r="158" spans="1:16" ht="26.25" customHeight="1" x14ac:dyDescent="0.2">
      <c r="A158" s="14"/>
      <c r="B158" s="75"/>
      <c r="C158" s="73" t="s">
        <v>3297</v>
      </c>
      <c r="D158" s="78" t="s">
        <v>126</v>
      </c>
      <c r="E158" s="13">
        <v>44541</v>
      </c>
      <c r="F158" s="76" t="s">
        <v>3386</v>
      </c>
      <c r="G158" s="13">
        <v>44547</v>
      </c>
      <c r="H158" s="77" t="s">
        <v>3387</v>
      </c>
      <c r="I158" s="16">
        <v>100</v>
      </c>
      <c r="J158" s="16">
        <v>58</v>
      </c>
      <c r="K158" s="16">
        <v>33</v>
      </c>
      <c r="L158" s="16">
        <v>21</v>
      </c>
      <c r="M158" s="81">
        <v>47.85</v>
      </c>
      <c r="N158" s="96">
        <v>47.85</v>
      </c>
      <c r="O158" s="64">
        <v>2530</v>
      </c>
      <c r="P158" s="65">
        <f>Table2245789101123456789101112131415161718192021222324252627282930313233[[#This Row],[PEMBULATAN]]*O158</f>
        <v>121060.5</v>
      </c>
    </row>
    <row r="159" spans="1:16" ht="26.25" customHeight="1" x14ac:dyDescent="0.2">
      <c r="A159" s="14"/>
      <c r="B159" s="75"/>
      <c r="C159" s="73" t="s">
        <v>3298</v>
      </c>
      <c r="D159" s="78" t="s">
        <v>126</v>
      </c>
      <c r="E159" s="13">
        <v>44541</v>
      </c>
      <c r="F159" s="76" t="s">
        <v>3386</v>
      </c>
      <c r="G159" s="13">
        <v>44547</v>
      </c>
      <c r="H159" s="77" t="s">
        <v>3387</v>
      </c>
      <c r="I159" s="16">
        <v>55</v>
      </c>
      <c r="J159" s="16">
        <v>42</v>
      </c>
      <c r="K159" s="16">
        <v>31</v>
      </c>
      <c r="L159" s="16">
        <v>8</v>
      </c>
      <c r="M159" s="81">
        <v>17.9025</v>
      </c>
      <c r="N159" s="96">
        <v>17.9025</v>
      </c>
      <c r="O159" s="64">
        <v>2530</v>
      </c>
      <c r="P159" s="65">
        <f>Table2245789101123456789101112131415161718192021222324252627282930313233[[#This Row],[PEMBULATAN]]*O159</f>
        <v>45293.324999999997</v>
      </c>
    </row>
    <row r="160" spans="1:16" ht="26.25" customHeight="1" x14ac:dyDescent="0.2">
      <c r="A160" s="14"/>
      <c r="B160" s="75"/>
      <c r="C160" s="73" t="s">
        <v>3299</v>
      </c>
      <c r="D160" s="78" t="s">
        <v>126</v>
      </c>
      <c r="E160" s="13">
        <v>44541</v>
      </c>
      <c r="F160" s="76" t="s">
        <v>3386</v>
      </c>
      <c r="G160" s="13">
        <v>44547</v>
      </c>
      <c r="H160" s="77" t="s">
        <v>3387</v>
      </c>
      <c r="I160" s="16">
        <v>97</v>
      </c>
      <c r="J160" s="16">
        <v>58</v>
      </c>
      <c r="K160" s="16">
        <v>36</v>
      </c>
      <c r="L160" s="16">
        <v>24</v>
      </c>
      <c r="M160" s="81">
        <v>50.634</v>
      </c>
      <c r="N160" s="96">
        <v>50.634</v>
      </c>
      <c r="O160" s="64">
        <v>2530</v>
      </c>
      <c r="P160" s="65">
        <f>Table2245789101123456789101112131415161718192021222324252627282930313233[[#This Row],[PEMBULATAN]]*O160</f>
        <v>128104.02</v>
      </c>
    </row>
    <row r="161" spans="1:16" ht="26.25" customHeight="1" x14ac:dyDescent="0.2">
      <c r="A161" s="14"/>
      <c r="B161" s="75"/>
      <c r="C161" s="73" t="s">
        <v>3300</v>
      </c>
      <c r="D161" s="78" t="s">
        <v>126</v>
      </c>
      <c r="E161" s="13">
        <v>44541</v>
      </c>
      <c r="F161" s="76" t="s">
        <v>3386</v>
      </c>
      <c r="G161" s="13">
        <v>44547</v>
      </c>
      <c r="H161" s="77" t="s">
        <v>3387</v>
      </c>
      <c r="I161" s="16">
        <v>56</v>
      </c>
      <c r="J161" s="16">
        <v>42</v>
      </c>
      <c r="K161" s="16">
        <v>13</v>
      </c>
      <c r="L161" s="16">
        <v>6</v>
      </c>
      <c r="M161" s="81">
        <v>7.6440000000000001</v>
      </c>
      <c r="N161" s="96">
        <v>7.6440000000000001</v>
      </c>
      <c r="O161" s="64">
        <v>2530</v>
      </c>
      <c r="P161" s="65">
        <f>Table2245789101123456789101112131415161718192021222324252627282930313233[[#This Row],[PEMBULATAN]]*O161</f>
        <v>19339.32</v>
      </c>
    </row>
    <row r="162" spans="1:16" ht="26.25" customHeight="1" x14ac:dyDescent="0.2">
      <c r="A162" s="14"/>
      <c r="B162" s="75"/>
      <c r="C162" s="73" t="s">
        <v>3301</v>
      </c>
      <c r="D162" s="78" t="s">
        <v>126</v>
      </c>
      <c r="E162" s="13">
        <v>44541</v>
      </c>
      <c r="F162" s="76" t="s">
        <v>3386</v>
      </c>
      <c r="G162" s="13">
        <v>44547</v>
      </c>
      <c r="H162" s="77" t="s">
        <v>3387</v>
      </c>
      <c r="I162" s="16">
        <v>66</v>
      </c>
      <c r="J162" s="16">
        <v>45</v>
      </c>
      <c r="K162" s="16">
        <v>21</v>
      </c>
      <c r="L162" s="16">
        <v>8</v>
      </c>
      <c r="M162" s="81">
        <v>15.592499999999999</v>
      </c>
      <c r="N162" s="96">
        <v>15.592499999999999</v>
      </c>
      <c r="O162" s="64">
        <v>2530</v>
      </c>
      <c r="P162" s="65">
        <f>Table2245789101123456789101112131415161718192021222324252627282930313233[[#This Row],[PEMBULATAN]]*O162</f>
        <v>39449.025000000001</v>
      </c>
    </row>
    <row r="163" spans="1:16" ht="26.25" customHeight="1" x14ac:dyDescent="0.2">
      <c r="A163" s="14"/>
      <c r="B163" s="75"/>
      <c r="C163" s="73" t="s">
        <v>3302</v>
      </c>
      <c r="D163" s="78" t="s">
        <v>126</v>
      </c>
      <c r="E163" s="13">
        <v>44541</v>
      </c>
      <c r="F163" s="76" t="s">
        <v>3386</v>
      </c>
      <c r="G163" s="13">
        <v>44547</v>
      </c>
      <c r="H163" s="77" t="s">
        <v>3387</v>
      </c>
      <c r="I163" s="16">
        <v>64</v>
      </c>
      <c r="J163" s="16">
        <v>44</v>
      </c>
      <c r="K163" s="16">
        <v>12</v>
      </c>
      <c r="L163" s="16">
        <v>3</v>
      </c>
      <c r="M163" s="81">
        <v>8.4480000000000004</v>
      </c>
      <c r="N163" s="96">
        <v>9</v>
      </c>
      <c r="O163" s="64">
        <v>2530</v>
      </c>
      <c r="P163" s="65">
        <f>Table2245789101123456789101112131415161718192021222324252627282930313233[[#This Row],[PEMBULATAN]]*O163</f>
        <v>22770</v>
      </c>
    </row>
    <row r="164" spans="1:16" ht="26.25" customHeight="1" x14ac:dyDescent="0.2">
      <c r="A164" s="14"/>
      <c r="B164" s="75"/>
      <c r="C164" s="73" t="s">
        <v>3303</v>
      </c>
      <c r="D164" s="78" t="s">
        <v>126</v>
      </c>
      <c r="E164" s="13">
        <v>44541</v>
      </c>
      <c r="F164" s="76" t="s">
        <v>3386</v>
      </c>
      <c r="G164" s="13">
        <v>44547</v>
      </c>
      <c r="H164" s="77" t="s">
        <v>3387</v>
      </c>
      <c r="I164" s="16">
        <v>82</v>
      </c>
      <c r="J164" s="16">
        <v>58</v>
      </c>
      <c r="K164" s="16">
        <v>23</v>
      </c>
      <c r="L164" s="16">
        <v>10</v>
      </c>
      <c r="M164" s="81">
        <v>27.347000000000001</v>
      </c>
      <c r="N164" s="96">
        <v>28</v>
      </c>
      <c r="O164" s="64">
        <v>2530</v>
      </c>
      <c r="P164" s="65">
        <f>Table2245789101123456789101112131415161718192021222324252627282930313233[[#This Row],[PEMBULATAN]]*O164</f>
        <v>70840</v>
      </c>
    </row>
    <row r="165" spans="1:16" ht="26.25" customHeight="1" x14ac:dyDescent="0.2">
      <c r="A165" s="14"/>
      <c r="B165" s="75"/>
      <c r="C165" s="73" t="s">
        <v>3304</v>
      </c>
      <c r="D165" s="78" t="s">
        <v>126</v>
      </c>
      <c r="E165" s="13">
        <v>44541</v>
      </c>
      <c r="F165" s="76" t="s">
        <v>3386</v>
      </c>
      <c r="G165" s="13">
        <v>44547</v>
      </c>
      <c r="H165" s="77" t="s">
        <v>3387</v>
      </c>
      <c r="I165" s="16">
        <v>47</v>
      </c>
      <c r="J165" s="16">
        <v>42</v>
      </c>
      <c r="K165" s="16">
        <v>13</v>
      </c>
      <c r="L165" s="16">
        <v>2</v>
      </c>
      <c r="M165" s="81">
        <v>6.4154999999999998</v>
      </c>
      <c r="N165" s="96">
        <v>7</v>
      </c>
      <c r="O165" s="64">
        <v>2530</v>
      </c>
      <c r="P165" s="65">
        <f>Table2245789101123456789101112131415161718192021222324252627282930313233[[#This Row],[PEMBULATAN]]*O165</f>
        <v>17710</v>
      </c>
    </row>
    <row r="166" spans="1:16" ht="26.25" customHeight="1" x14ac:dyDescent="0.2">
      <c r="A166" s="14"/>
      <c r="B166" s="75"/>
      <c r="C166" s="73" t="s">
        <v>3305</v>
      </c>
      <c r="D166" s="78" t="s">
        <v>126</v>
      </c>
      <c r="E166" s="13">
        <v>44541</v>
      </c>
      <c r="F166" s="76" t="s">
        <v>3386</v>
      </c>
      <c r="G166" s="13">
        <v>44547</v>
      </c>
      <c r="H166" s="77" t="s">
        <v>3387</v>
      </c>
      <c r="I166" s="16">
        <v>40</v>
      </c>
      <c r="J166" s="16">
        <v>25</v>
      </c>
      <c r="K166" s="16">
        <v>12</v>
      </c>
      <c r="L166" s="16">
        <v>1</v>
      </c>
      <c r="M166" s="81">
        <v>3</v>
      </c>
      <c r="N166" s="96">
        <v>3</v>
      </c>
      <c r="O166" s="64">
        <v>2530</v>
      </c>
      <c r="P166" s="65">
        <f>Table2245789101123456789101112131415161718192021222324252627282930313233[[#This Row],[PEMBULATAN]]*O166</f>
        <v>7590</v>
      </c>
    </row>
    <row r="167" spans="1:16" ht="26.25" customHeight="1" x14ac:dyDescent="0.2">
      <c r="A167" s="14"/>
      <c r="B167" s="75"/>
      <c r="C167" s="73" t="s">
        <v>3306</v>
      </c>
      <c r="D167" s="78" t="s">
        <v>126</v>
      </c>
      <c r="E167" s="13">
        <v>44541</v>
      </c>
      <c r="F167" s="76" t="s">
        <v>3386</v>
      </c>
      <c r="G167" s="13">
        <v>44547</v>
      </c>
      <c r="H167" s="77" t="s">
        <v>3387</v>
      </c>
      <c r="I167" s="16">
        <v>70</v>
      </c>
      <c r="J167" s="16">
        <v>65</v>
      </c>
      <c r="K167" s="16">
        <v>23</v>
      </c>
      <c r="L167" s="16">
        <v>13</v>
      </c>
      <c r="M167" s="81">
        <v>26.162500000000001</v>
      </c>
      <c r="N167" s="96">
        <v>26.162500000000001</v>
      </c>
      <c r="O167" s="64">
        <v>2530</v>
      </c>
      <c r="P167" s="65">
        <f>Table2245789101123456789101112131415161718192021222324252627282930313233[[#This Row],[PEMBULATAN]]*O167</f>
        <v>66191.125</v>
      </c>
    </row>
    <row r="168" spans="1:16" ht="26.25" customHeight="1" x14ac:dyDescent="0.2">
      <c r="A168" s="14"/>
      <c r="B168" s="75"/>
      <c r="C168" s="73" t="s">
        <v>3307</v>
      </c>
      <c r="D168" s="78" t="s">
        <v>126</v>
      </c>
      <c r="E168" s="13">
        <v>44541</v>
      </c>
      <c r="F168" s="76" t="s">
        <v>3386</v>
      </c>
      <c r="G168" s="13">
        <v>44547</v>
      </c>
      <c r="H168" s="77" t="s">
        <v>3387</v>
      </c>
      <c r="I168" s="16">
        <v>74</v>
      </c>
      <c r="J168" s="16">
        <v>54</v>
      </c>
      <c r="K168" s="16">
        <v>24</v>
      </c>
      <c r="L168" s="16">
        <v>7</v>
      </c>
      <c r="M168" s="81">
        <v>23.975999999999999</v>
      </c>
      <c r="N168" s="96">
        <v>23.975999999999999</v>
      </c>
      <c r="O168" s="64">
        <v>2530</v>
      </c>
      <c r="P168" s="65">
        <f>Table2245789101123456789101112131415161718192021222324252627282930313233[[#This Row],[PEMBULATAN]]*O168</f>
        <v>60659.28</v>
      </c>
    </row>
    <row r="169" spans="1:16" ht="26.25" customHeight="1" x14ac:dyDescent="0.2">
      <c r="A169" s="14"/>
      <c r="B169" s="75"/>
      <c r="C169" s="73" t="s">
        <v>3308</v>
      </c>
      <c r="D169" s="78" t="s">
        <v>126</v>
      </c>
      <c r="E169" s="13">
        <v>44541</v>
      </c>
      <c r="F169" s="76" t="s">
        <v>3386</v>
      </c>
      <c r="G169" s="13">
        <v>44547</v>
      </c>
      <c r="H169" s="77" t="s">
        <v>3387</v>
      </c>
      <c r="I169" s="16">
        <v>97</v>
      </c>
      <c r="J169" s="16">
        <v>54</v>
      </c>
      <c r="K169" s="16">
        <v>24</v>
      </c>
      <c r="L169" s="16">
        <v>22</v>
      </c>
      <c r="M169" s="81">
        <v>31.428000000000001</v>
      </c>
      <c r="N169" s="96">
        <v>32</v>
      </c>
      <c r="O169" s="64">
        <v>2530</v>
      </c>
      <c r="P169" s="65">
        <f>Table2245789101123456789101112131415161718192021222324252627282930313233[[#This Row],[PEMBULATAN]]*O169</f>
        <v>80960</v>
      </c>
    </row>
    <row r="170" spans="1:16" ht="26.25" customHeight="1" x14ac:dyDescent="0.2">
      <c r="A170" s="14"/>
      <c r="B170" s="75"/>
      <c r="C170" s="73" t="s">
        <v>3309</v>
      </c>
      <c r="D170" s="78" t="s">
        <v>126</v>
      </c>
      <c r="E170" s="13">
        <v>44541</v>
      </c>
      <c r="F170" s="76" t="s">
        <v>3386</v>
      </c>
      <c r="G170" s="13">
        <v>44547</v>
      </c>
      <c r="H170" s="77" t="s">
        <v>3387</v>
      </c>
      <c r="I170" s="16">
        <v>98</v>
      </c>
      <c r="J170" s="16">
        <v>43</v>
      </c>
      <c r="K170" s="16">
        <v>27</v>
      </c>
      <c r="L170" s="16">
        <v>4</v>
      </c>
      <c r="M170" s="81">
        <v>28.444500000000001</v>
      </c>
      <c r="N170" s="96">
        <v>29</v>
      </c>
      <c r="O170" s="64">
        <v>2530</v>
      </c>
      <c r="P170" s="65">
        <f>Table2245789101123456789101112131415161718192021222324252627282930313233[[#This Row],[PEMBULATAN]]*O170</f>
        <v>73370</v>
      </c>
    </row>
    <row r="171" spans="1:16" ht="26.25" customHeight="1" x14ac:dyDescent="0.2">
      <c r="A171" s="14"/>
      <c r="B171" s="75"/>
      <c r="C171" s="73" t="s">
        <v>3310</v>
      </c>
      <c r="D171" s="78" t="s">
        <v>126</v>
      </c>
      <c r="E171" s="13">
        <v>44541</v>
      </c>
      <c r="F171" s="76" t="s">
        <v>3386</v>
      </c>
      <c r="G171" s="13">
        <v>44547</v>
      </c>
      <c r="H171" s="77" t="s">
        <v>3387</v>
      </c>
      <c r="I171" s="16">
        <v>85</v>
      </c>
      <c r="J171" s="16">
        <v>58</v>
      </c>
      <c r="K171" s="16">
        <v>33</v>
      </c>
      <c r="L171" s="16">
        <v>13</v>
      </c>
      <c r="M171" s="81">
        <v>40.672499999999999</v>
      </c>
      <c r="N171" s="96">
        <v>40.672499999999999</v>
      </c>
      <c r="O171" s="64">
        <v>2530</v>
      </c>
      <c r="P171" s="65">
        <f>Table2245789101123456789101112131415161718192021222324252627282930313233[[#This Row],[PEMBULATAN]]*O171</f>
        <v>102901.425</v>
      </c>
    </row>
    <row r="172" spans="1:16" ht="26.25" customHeight="1" x14ac:dyDescent="0.2">
      <c r="A172" s="14"/>
      <c r="B172" s="75"/>
      <c r="C172" s="73" t="s">
        <v>3311</v>
      </c>
      <c r="D172" s="78" t="s">
        <v>126</v>
      </c>
      <c r="E172" s="13">
        <v>44541</v>
      </c>
      <c r="F172" s="76" t="s">
        <v>3386</v>
      </c>
      <c r="G172" s="13">
        <v>44547</v>
      </c>
      <c r="H172" s="77" t="s">
        <v>3387</v>
      </c>
      <c r="I172" s="16">
        <v>40</v>
      </c>
      <c r="J172" s="16">
        <v>54</v>
      </c>
      <c r="K172" s="16">
        <v>22</v>
      </c>
      <c r="L172" s="16">
        <v>12</v>
      </c>
      <c r="M172" s="81">
        <v>11.88</v>
      </c>
      <c r="N172" s="96">
        <v>12</v>
      </c>
      <c r="O172" s="64">
        <v>2530</v>
      </c>
      <c r="P172" s="65">
        <f>Table2245789101123456789101112131415161718192021222324252627282930313233[[#This Row],[PEMBULATAN]]*O172</f>
        <v>30360</v>
      </c>
    </row>
    <row r="173" spans="1:16" ht="26.25" customHeight="1" x14ac:dyDescent="0.2">
      <c r="A173" s="14"/>
      <c r="B173" s="75"/>
      <c r="C173" s="73" t="s">
        <v>3312</v>
      </c>
      <c r="D173" s="78" t="s">
        <v>126</v>
      </c>
      <c r="E173" s="13">
        <v>44541</v>
      </c>
      <c r="F173" s="76" t="s">
        <v>3386</v>
      </c>
      <c r="G173" s="13">
        <v>44547</v>
      </c>
      <c r="H173" s="77" t="s">
        <v>3387</v>
      </c>
      <c r="I173" s="16">
        <v>77</v>
      </c>
      <c r="J173" s="16">
        <v>62</v>
      </c>
      <c r="K173" s="16">
        <v>22</v>
      </c>
      <c r="L173" s="16">
        <v>12</v>
      </c>
      <c r="M173" s="81">
        <v>26.257000000000001</v>
      </c>
      <c r="N173" s="96">
        <v>26.257000000000001</v>
      </c>
      <c r="O173" s="64">
        <v>2530</v>
      </c>
      <c r="P173" s="65">
        <f>Table2245789101123456789101112131415161718192021222324252627282930313233[[#This Row],[PEMBULATAN]]*O173</f>
        <v>66430.210000000006</v>
      </c>
    </row>
    <row r="174" spans="1:16" ht="26.25" customHeight="1" x14ac:dyDescent="0.2">
      <c r="A174" s="14"/>
      <c r="B174" s="75"/>
      <c r="C174" s="73" t="s">
        <v>3313</v>
      </c>
      <c r="D174" s="78" t="s">
        <v>126</v>
      </c>
      <c r="E174" s="13">
        <v>44541</v>
      </c>
      <c r="F174" s="76" t="s">
        <v>3386</v>
      </c>
      <c r="G174" s="13">
        <v>44547</v>
      </c>
      <c r="H174" s="77" t="s">
        <v>3387</v>
      </c>
      <c r="I174" s="16">
        <v>72</v>
      </c>
      <c r="J174" s="16">
        <v>47</v>
      </c>
      <c r="K174" s="16">
        <v>42</v>
      </c>
      <c r="L174" s="16">
        <v>17</v>
      </c>
      <c r="M174" s="81">
        <v>35.531999999999996</v>
      </c>
      <c r="N174" s="96">
        <v>35.531999999999996</v>
      </c>
      <c r="O174" s="64">
        <v>2530</v>
      </c>
      <c r="P174" s="65">
        <f>Table2245789101123456789101112131415161718192021222324252627282930313233[[#This Row],[PEMBULATAN]]*O174</f>
        <v>89895.959999999992</v>
      </c>
    </row>
    <row r="175" spans="1:16" ht="26.25" customHeight="1" x14ac:dyDescent="0.2">
      <c r="A175" s="14"/>
      <c r="B175" s="75"/>
      <c r="C175" s="73" t="s">
        <v>3314</v>
      </c>
      <c r="D175" s="78" t="s">
        <v>126</v>
      </c>
      <c r="E175" s="13">
        <v>44541</v>
      </c>
      <c r="F175" s="76" t="s">
        <v>3386</v>
      </c>
      <c r="G175" s="13">
        <v>44547</v>
      </c>
      <c r="H175" s="77" t="s">
        <v>3387</v>
      </c>
      <c r="I175" s="16">
        <v>92</v>
      </c>
      <c r="J175" s="16">
        <v>52</v>
      </c>
      <c r="K175" s="16">
        <v>33</v>
      </c>
      <c r="L175" s="16">
        <v>21</v>
      </c>
      <c r="M175" s="81">
        <v>39.468000000000004</v>
      </c>
      <c r="N175" s="96">
        <v>40</v>
      </c>
      <c r="O175" s="64">
        <v>2530</v>
      </c>
      <c r="P175" s="65">
        <f>Table2245789101123456789101112131415161718192021222324252627282930313233[[#This Row],[PEMBULATAN]]*O175</f>
        <v>101200</v>
      </c>
    </row>
    <row r="176" spans="1:16" ht="26.25" customHeight="1" x14ac:dyDescent="0.2">
      <c r="A176" s="14"/>
      <c r="B176" s="75"/>
      <c r="C176" s="73" t="s">
        <v>3315</v>
      </c>
      <c r="D176" s="78" t="s">
        <v>126</v>
      </c>
      <c r="E176" s="13">
        <v>44541</v>
      </c>
      <c r="F176" s="76" t="s">
        <v>3386</v>
      </c>
      <c r="G176" s="13">
        <v>44547</v>
      </c>
      <c r="H176" s="77" t="s">
        <v>3387</v>
      </c>
      <c r="I176" s="16">
        <v>85</v>
      </c>
      <c r="J176" s="16">
        <v>57</v>
      </c>
      <c r="K176" s="16">
        <v>28</v>
      </c>
      <c r="L176" s="16">
        <v>12</v>
      </c>
      <c r="M176" s="81">
        <v>33.914999999999999</v>
      </c>
      <c r="N176" s="96">
        <v>33.914999999999999</v>
      </c>
      <c r="O176" s="64">
        <v>2530</v>
      </c>
      <c r="P176" s="65">
        <f>Table2245789101123456789101112131415161718192021222324252627282930313233[[#This Row],[PEMBULATAN]]*O176</f>
        <v>85804.95</v>
      </c>
    </row>
    <row r="177" spans="1:16" ht="26.25" customHeight="1" x14ac:dyDescent="0.2">
      <c r="A177" s="14"/>
      <c r="B177" s="75"/>
      <c r="C177" s="73" t="s">
        <v>3316</v>
      </c>
      <c r="D177" s="78" t="s">
        <v>126</v>
      </c>
      <c r="E177" s="13">
        <v>44541</v>
      </c>
      <c r="F177" s="76" t="s">
        <v>3386</v>
      </c>
      <c r="G177" s="13">
        <v>44547</v>
      </c>
      <c r="H177" s="77" t="s">
        <v>3387</v>
      </c>
      <c r="I177" s="16">
        <v>90</v>
      </c>
      <c r="J177" s="16">
        <v>44</v>
      </c>
      <c r="K177" s="16">
        <v>34</v>
      </c>
      <c r="L177" s="16">
        <v>18</v>
      </c>
      <c r="M177" s="81">
        <v>33.659999999999997</v>
      </c>
      <c r="N177" s="96">
        <v>33.659999999999997</v>
      </c>
      <c r="O177" s="64">
        <v>2530</v>
      </c>
      <c r="P177" s="65">
        <f>Table2245789101123456789101112131415161718192021222324252627282930313233[[#This Row],[PEMBULATAN]]*O177</f>
        <v>85159.799999999988</v>
      </c>
    </row>
    <row r="178" spans="1:16" ht="26.25" customHeight="1" x14ac:dyDescent="0.2">
      <c r="A178" s="14"/>
      <c r="B178" s="75"/>
      <c r="C178" s="73" t="s">
        <v>3317</v>
      </c>
      <c r="D178" s="78" t="s">
        <v>126</v>
      </c>
      <c r="E178" s="13">
        <v>44541</v>
      </c>
      <c r="F178" s="76" t="s">
        <v>3386</v>
      </c>
      <c r="G178" s="13">
        <v>44547</v>
      </c>
      <c r="H178" s="77" t="s">
        <v>3387</v>
      </c>
      <c r="I178" s="16">
        <v>88</v>
      </c>
      <c r="J178" s="16">
        <v>54</v>
      </c>
      <c r="K178" s="16">
        <v>37</v>
      </c>
      <c r="L178" s="16">
        <v>20</v>
      </c>
      <c r="M178" s="81">
        <v>43.956000000000003</v>
      </c>
      <c r="N178" s="96">
        <v>43.956000000000003</v>
      </c>
      <c r="O178" s="64">
        <v>2530</v>
      </c>
      <c r="P178" s="65">
        <f>Table2245789101123456789101112131415161718192021222324252627282930313233[[#This Row],[PEMBULATAN]]*O178</f>
        <v>111208.68000000001</v>
      </c>
    </row>
    <row r="179" spans="1:16" ht="26.25" customHeight="1" x14ac:dyDescent="0.2">
      <c r="A179" s="14"/>
      <c r="B179" s="75"/>
      <c r="C179" s="73" t="s">
        <v>3318</v>
      </c>
      <c r="D179" s="78" t="s">
        <v>126</v>
      </c>
      <c r="E179" s="13">
        <v>44541</v>
      </c>
      <c r="F179" s="76" t="s">
        <v>3386</v>
      </c>
      <c r="G179" s="13">
        <v>44547</v>
      </c>
      <c r="H179" s="77" t="s">
        <v>3387</v>
      </c>
      <c r="I179" s="16">
        <v>37</v>
      </c>
      <c r="J179" s="16">
        <v>34</v>
      </c>
      <c r="K179" s="16">
        <v>16</v>
      </c>
      <c r="L179" s="16">
        <v>2</v>
      </c>
      <c r="M179" s="81">
        <v>5.032</v>
      </c>
      <c r="N179" s="96">
        <v>5.032</v>
      </c>
      <c r="O179" s="64">
        <v>2530</v>
      </c>
      <c r="P179" s="65">
        <f>Table2245789101123456789101112131415161718192021222324252627282930313233[[#This Row],[PEMBULATAN]]*O179</f>
        <v>12730.960000000001</v>
      </c>
    </row>
    <row r="180" spans="1:16" ht="26.25" customHeight="1" x14ac:dyDescent="0.2">
      <c r="A180" s="14"/>
      <c r="B180" s="75"/>
      <c r="C180" s="73" t="s">
        <v>3319</v>
      </c>
      <c r="D180" s="78" t="s">
        <v>126</v>
      </c>
      <c r="E180" s="13">
        <v>44541</v>
      </c>
      <c r="F180" s="76" t="s">
        <v>3386</v>
      </c>
      <c r="G180" s="13">
        <v>44547</v>
      </c>
      <c r="H180" s="77" t="s">
        <v>3387</v>
      </c>
      <c r="I180" s="16">
        <v>57</v>
      </c>
      <c r="J180" s="16">
        <v>34</v>
      </c>
      <c r="K180" s="16">
        <v>21</v>
      </c>
      <c r="L180" s="16">
        <v>2</v>
      </c>
      <c r="M180" s="81">
        <v>10.1745</v>
      </c>
      <c r="N180" s="96">
        <v>10.1745</v>
      </c>
      <c r="O180" s="64">
        <v>2530</v>
      </c>
      <c r="P180" s="65">
        <f>Table2245789101123456789101112131415161718192021222324252627282930313233[[#This Row],[PEMBULATAN]]*O180</f>
        <v>25741.485000000001</v>
      </c>
    </row>
    <row r="181" spans="1:16" ht="26.25" customHeight="1" x14ac:dyDescent="0.2">
      <c r="A181" s="14"/>
      <c r="B181" s="75"/>
      <c r="C181" s="73" t="s">
        <v>3320</v>
      </c>
      <c r="D181" s="78" t="s">
        <v>126</v>
      </c>
      <c r="E181" s="13">
        <v>44541</v>
      </c>
      <c r="F181" s="76" t="s">
        <v>3386</v>
      </c>
      <c r="G181" s="13">
        <v>44547</v>
      </c>
      <c r="H181" s="77" t="s">
        <v>3387</v>
      </c>
      <c r="I181" s="16">
        <v>90</v>
      </c>
      <c r="J181" s="16">
        <v>45</v>
      </c>
      <c r="K181" s="16">
        <v>37</v>
      </c>
      <c r="L181" s="16">
        <v>40</v>
      </c>
      <c r="M181" s="81">
        <v>37.462499999999999</v>
      </c>
      <c r="N181" s="96">
        <v>41</v>
      </c>
      <c r="O181" s="64">
        <v>2530</v>
      </c>
      <c r="P181" s="65">
        <f>Table2245789101123456789101112131415161718192021222324252627282930313233[[#This Row],[PEMBULATAN]]*O181</f>
        <v>103730</v>
      </c>
    </row>
    <row r="182" spans="1:16" ht="26.25" customHeight="1" x14ac:dyDescent="0.2">
      <c r="A182" s="14"/>
      <c r="B182" s="75"/>
      <c r="C182" s="73" t="s">
        <v>3321</v>
      </c>
      <c r="D182" s="78" t="s">
        <v>126</v>
      </c>
      <c r="E182" s="13">
        <v>44541</v>
      </c>
      <c r="F182" s="76" t="s">
        <v>3386</v>
      </c>
      <c r="G182" s="13">
        <v>44547</v>
      </c>
      <c r="H182" s="77" t="s">
        <v>3387</v>
      </c>
      <c r="I182" s="16">
        <v>33</v>
      </c>
      <c r="J182" s="16">
        <v>45</v>
      </c>
      <c r="K182" s="16">
        <v>12</v>
      </c>
      <c r="L182" s="16">
        <v>2</v>
      </c>
      <c r="M182" s="81">
        <v>4.4550000000000001</v>
      </c>
      <c r="N182" s="96">
        <v>5</v>
      </c>
      <c r="O182" s="64">
        <v>2530</v>
      </c>
      <c r="P182" s="65">
        <f>Table2245789101123456789101112131415161718192021222324252627282930313233[[#This Row],[PEMBULATAN]]*O182</f>
        <v>12650</v>
      </c>
    </row>
    <row r="183" spans="1:16" ht="26.25" customHeight="1" x14ac:dyDescent="0.2">
      <c r="A183" s="14"/>
      <c r="B183" s="75"/>
      <c r="C183" s="73" t="s">
        <v>3322</v>
      </c>
      <c r="D183" s="78" t="s">
        <v>126</v>
      </c>
      <c r="E183" s="13">
        <v>44541</v>
      </c>
      <c r="F183" s="76" t="s">
        <v>3386</v>
      </c>
      <c r="G183" s="13">
        <v>44547</v>
      </c>
      <c r="H183" s="77" t="s">
        <v>3387</v>
      </c>
      <c r="I183" s="16">
        <v>37</v>
      </c>
      <c r="J183" s="16">
        <v>38</v>
      </c>
      <c r="K183" s="16">
        <v>38</v>
      </c>
      <c r="L183" s="16">
        <v>4</v>
      </c>
      <c r="M183" s="81">
        <v>13.356999999999999</v>
      </c>
      <c r="N183" s="96">
        <v>14</v>
      </c>
      <c r="O183" s="64">
        <v>2530</v>
      </c>
      <c r="P183" s="65">
        <f>Table2245789101123456789101112131415161718192021222324252627282930313233[[#This Row],[PEMBULATAN]]*O183</f>
        <v>35420</v>
      </c>
    </row>
    <row r="184" spans="1:16" ht="26.25" customHeight="1" x14ac:dyDescent="0.2">
      <c r="A184" s="14"/>
      <c r="B184" s="75"/>
      <c r="C184" s="73" t="s">
        <v>3323</v>
      </c>
      <c r="D184" s="78" t="s">
        <v>126</v>
      </c>
      <c r="E184" s="13">
        <v>44541</v>
      </c>
      <c r="F184" s="76" t="s">
        <v>3386</v>
      </c>
      <c r="G184" s="13">
        <v>44547</v>
      </c>
      <c r="H184" s="77" t="s">
        <v>3387</v>
      </c>
      <c r="I184" s="16">
        <v>50</v>
      </c>
      <c r="J184" s="16">
        <v>47</v>
      </c>
      <c r="K184" s="16">
        <v>19</v>
      </c>
      <c r="L184" s="16">
        <v>5</v>
      </c>
      <c r="M184" s="81">
        <v>11.1625</v>
      </c>
      <c r="N184" s="96">
        <v>11.1625</v>
      </c>
      <c r="O184" s="64">
        <v>2530</v>
      </c>
      <c r="P184" s="65">
        <f>Table2245789101123456789101112131415161718192021222324252627282930313233[[#This Row],[PEMBULATAN]]*O184</f>
        <v>28241.125</v>
      </c>
    </row>
    <row r="185" spans="1:16" ht="26.25" customHeight="1" x14ac:dyDescent="0.2">
      <c r="A185" s="14"/>
      <c r="B185" s="75"/>
      <c r="C185" s="73" t="s">
        <v>3324</v>
      </c>
      <c r="D185" s="78" t="s">
        <v>126</v>
      </c>
      <c r="E185" s="13">
        <v>44541</v>
      </c>
      <c r="F185" s="76" t="s">
        <v>3386</v>
      </c>
      <c r="G185" s="13">
        <v>44547</v>
      </c>
      <c r="H185" s="77" t="s">
        <v>3387</v>
      </c>
      <c r="I185" s="16">
        <v>87</v>
      </c>
      <c r="J185" s="16">
        <v>53</v>
      </c>
      <c r="K185" s="16">
        <v>18</v>
      </c>
      <c r="L185" s="16">
        <v>8</v>
      </c>
      <c r="M185" s="81">
        <v>20.749500000000001</v>
      </c>
      <c r="N185" s="96">
        <v>20.749500000000001</v>
      </c>
      <c r="O185" s="64">
        <v>2530</v>
      </c>
      <c r="P185" s="65">
        <f>Table2245789101123456789101112131415161718192021222324252627282930313233[[#This Row],[PEMBULATAN]]*O185</f>
        <v>52496.235000000001</v>
      </c>
    </row>
    <row r="186" spans="1:16" ht="26.25" customHeight="1" x14ac:dyDescent="0.2">
      <c r="A186" s="14"/>
      <c r="B186" s="75"/>
      <c r="C186" s="73" t="s">
        <v>3325</v>
      </c>
      <c r="D186" s="78" t="s">
        <v>126</v>
      </c>
      <c r="E186" s="13">
        <v>44541</v>
      </c>
      <c r="F186" s="76" t="s">
        <v>3386</v>
      </c>
      <c r="G186" s="13">
        <v>44547</v>
      </c>
      <c r="H186" s="77" t="s">
        <v>3387</v>
      </c>
      <c r="I186" s="16">
        <v>82</v>
      </c>
      <c r="J186" s="16">
        <v>57</v>
      </c>
      <c r="K186" s="16">
        <v>35</v>
      </c>
      <c r="L186" s="16">
        <v>15</v>
      </c>
      <c r="M186" s="81">
        <v>40.897500000000001</v>
      </c>
      <c r="N186" s="96">
        <v>40.897500000000001</v>
      </c>
      <c r="O186" s="64">
        <v>2530</v>
      </c>
      <c r="P186" s="65">
        <f>Table2245789101123456789101112131415161718192021222324252627282930313233[[#This Row],[PEMBULATAN]]*O186</f>
        <v>103470.675</v>
      </c>
    </row>
    <row r="187" spans="1:16" ht="26.25" customHeight="1" x14ac:dyDescent="0.2">
      <c r="A187" s="14"/>
      <c r="B187" s="75"/>
      <c r="C187" s="73" t="s">
        <v>3326</v>
      </c>
      <c r="D187" s="78" t="s">
        <v>126</v>
      </c>
      <c r="E187" s="13">
        <v>44541</v>
      </c>
      <c r="F187" s="76" t="s">
        <v>3386</v>
      </c>
      <c r="G187" s="13">
        <v>44547</v>
      </c>
      <c r="H187" s="77" t="s">
        <v>3387</v>
      </c>
      <c r="I187" s="16">
        <v>44</v>
      </c>
      <c r="J187" s="16">
        <v>33</v>
      </c>
      <c r="K187" s="16">
        <v>21</v>
      </c>
      <c r="L187" s="16">
        <v>4</v>
      </c>
      <c r="M187" s="81">
        <v>7.6230000000000002</v>
      </c>
      <c r="N187" s="96">
        <v>7.6230000000000002</v>
      </c>
      <c r="O187" s="64">
        <v>2530</v>
      </c>
      <c r="P187" s="65">
        <f>Table2245789101123456789101112131415161718192021222324252627282930313233[[#This Row],[PEMBULATAN]]*O187</f>
        <v>19286.190000000002</v>
      </c>
    </row>
    <row r="188" spans="1:16" ht="26.25" customHeight="1" x14ac:dyDescent="0.2">
      <c r="A188" s="14"/>
      <c r="B188" s="75"/>
      <c r="C188" s="73" t="s">
        <v>3327</v>
      </c>
      <c r="D188" s="78" t="s">
        <v>126</v>
      </c>
      <c r="E188" s="13">
        <v>44541</v>
      </c>
      <c r="F188" s="76" t="s">
        <v>3386</v>
      </c>
      <c r="G188" s="13">
        <v>44547</v>
      </c>
      <c r="H188" s="77" t="s">
        <v>3387</v>
      </c>
      <c r="I188" s="16">
        <v>82</v>
      </c>
      <c r="J188" s="16">
        <v>40</v>
      </c>
      <c r="K188" s="16">
        <v>42</v>
      </c>
      <c r="L188" s="16">
        <v>12</v>
      </c>
      <c r="M188" s="81">
        <v>34.44</v>
      </c>
      <c r="N188" s="96">
        <v>35</v>
      </c>
      <c r="O188" s="64">
        <v>2530</v>
      </c>
      <c r="P188" s="65">
        <f>Table2245789101123456789101112131415161718192021222324252627282930313233[[#This Row],[PEMBULATAN]]*O188</f>
        <v>88550</v>
      </c>
    </row>
    <row r="189" spans="1:16" ht="26.25" customHeight="1" x14ac:dyDescent="0.2">
      <c r="A189" s="14"/>
      <c r="B189" s="75"/>
      <c r="C189" s="73" t="s">
        <v>3328</v>
      </c>
      <c r="D189" s="78" t="s">
        <v>126</v>
      </c>
      <c r="E189" s="13">
        <v>44541</v>
      </c>
      <c r="F189" s="76" t="s">
        <v>3386</v>
      </c>
      <c r="G189" s="13">
        <v>44547</v>
      </c>
      <c r="H189" s="77" t="s">
        <v>3387</v>
      </c>
      <c r="I189" s="16">
        <v>48</v>
      </c>
      <c r="J189" s="16">
        <v>33</v>
      </c>
      <c r="K189" s="16">
        <v>27</v>
      </c>
      <c r="L189" s="16">
        <v>3</v>
      </c>
      <c r="M189" s="81">
        <v>10.692</v>
      </c>
      <c r="N189" s="96">
        <v>10.692</v>
      </c>
      <c r="O189" s="64">
        <v>2530</v>
      </c>
      <c r="P189" s="65">
        <f>Table2245789101123456789101112131415161718192021222324252627282930313233[[#This Row],[PEMBULATAN]]*O189</f>
        <v>27050.760000000002</v>
      </c>
    </row>
    <row r="190" spans="1:16" ht="26.25" customHeight="1" x14ac:dyDescent="0.2">
      <c r="A190" s="14"/>
      <c r="B190" s="75"/>
      <c r="C190" s="73" t="s">
        <v>3329</v>
      </c>
      <c r="D190" s="78" t="s">
        <v>126</v>
      </c>
      <c r="E190" s="13">
        <v>44541</v>
      </c>
      <c r="F190" s="76" t="s">
        <v>3386</v>
      </c>
      <c r="G190" s="13">
        <v>44547</v>
      </c>
      <c r="H190" s="77" t="s">
        <v>3387</v>
      </c>
      <c r="I190" s="16">
        <v>52</v>
      </c>
      <c r="J190" s="16">
        <v>39</v>
      </c>
      <c r="K190" s="16">
        <v>15</v>
      </c>
      <c r="L190" s="16">
        <v>3</v>
      </c>
      <c r="M190" s="81">
        <v>7.6050000000000004</v>
      </c>
      <c r="N190" s="96">
        <v>7.6050000000000004</v>
      </c>
      <c r="O190" s="64">
        <v>2530</v>
      </c>
      <c r="P190" s="65">
        <f>Table2245789101123456789101112131415161718192021222324252627282930313233[[#This Row],[PEMBULATAN]]*O190</f>
        <v>19240.650000000001</v>
      </c>
    </row>
    <row r="191" spans="1:16" ht="26.25" customHeight="1" x14ac:dyDescent="0.2">
      <c r="A191" s="14"/>
      <c r="B191" s="75"/>
      <c r="C191" s="73" t="s">
        <v>3330</v>
      </c>
      <c r="D191" s="78" t="s">
        <v>126</v>
      </c>
      <c r="E191" s="13">
        <v>44541</v>
      </c>
      <c r="F191" s="76" t="s">
        <v>3386</v>
      </c>
      <c r="G191" s="13">
        <v>44547</v>
      </c>
      <c r="H191" s="77" t="s">
        <v>3387</v>
      </c>
      <c r="I191" s="16">
        <v>18</v>
      </c>
      <c r="J191" s="16">
        <v>15</v>
      </c>
      <c r="K191" s="16">
        <v>12</v>
      </c>
      <c r="L191" s="16">
        <v>1</v>
      </c>
      <c r="M191" s="81">
        <v>0.81</v>
      </c>
      <c r="N191" s="96">
        <v>1</v>
      </c>
      <c r="O191" s="64">
        <v>2530</v>
      </c>
      <c r="P191" s="65">
        <f>Table2245789101123456789101112131415161718192021222324252627282930313233[[#This Row],[PEMBULATAN]]*O191</f>
        <v>2530</v>
      </c>
    </row>
    <row r="192" spans="1:16" ht="26.25" customHeight="1" x14ac:dyDescent="0.2">
      <c r="A192" s="14"/>
      <c r="B192" s="75"/>
      <c r="C192" s="73" t="s">
        <v>3331</v>
      </c>
      <c r="D192" s="78" t="s">
        <v>126</v>
      </c>
      <c r="E192" s="13">
        <v>44541</v>
      </c>
      <c r="F192" s="76" t="s">
        <v>3386</v>
      </c>
      <c r="G192" s="13">
        <v>44547</v>
      </c>
      <c r="H192" s="77" t="s">
        <v>3387</v>
      </c>
      <c r="I192" s="16">
        <v>72</v>
      </c>
      <c r="J192" s="16">
        <v>62</v>
      </c>
      <c r="K192" s="16">
        <v>22</v>
      </c>
      <c r="L192" s="16">
        <v>9</v>
      </c>
      <c r="M192" s="81">
        <v>24.552</v>
      </c>
      <c r="N192" s="96">
        <v>24.552</v>
      </c>
      <c r="O192" s="64">
        <v>2530</v>
      </c>
      <c r="P192" s="65">
        <f>Table2245789101123456789101112131415161718192021222324252627282930313233[[#This Row],[PEMBULATAN]]*O192</f>
        <v>62116.56</v>
      </c>
    </row>
    <row r="193" spans="1:16" ht="26.25" customHeight="1" x14ac:dyDescent="0.2">
      <c r="A193" s="14"/>
      <c r="B193" s="75"/>
      <c r="C193" s="73" t="s">
        <v>3332</v>
      </c>
      <c r="D193" s="78" t="s">
        <v>126</v>
      </c>
      <c r="E193" s="13">
        <v>44541</v>
      </c>
      <c r="F193" s="76" t="s">
        <v>3386</v>
      </c>
      <c r="G193" s="13">
        <v>44547</v>
      </c>
      <c r="H193" s="77" t="s">
        <v>3387</v>
      </c>
      <c r="I193" s="16">
        <v>57</v>
      </c>
      <c r="J193" s="16">
        <v>46</v>
      </c>
      <c r="K193" s="16">
        <v>22</v>
      </c>
      <c r="L193" s="16">
        <v>7</v>
      </c>
      <c r="M193" s="81">
        <v>14.420999999999999</v>
      </c>
      <c r="N193" s="96">
        <v>15</v>
      </c>
      <c r="O193" s="64">
        <v>2530</v>
      </c>
      <c r="P193" s="65">
        <f>Table2245789101123456789101112131415161718192021222324252627282930313233[[#This Row],[PEMBULATAN]]*O193</f>
        <v>37950</v>
      </c>
    </row>
    <row r="194" spans="1:16" ht="26.25" customHeight="1" x14ac:dyDescent="0.2">
      <c r="A194" s="14"/>
      <c r="B194" s="75"/>
      <c r="C194" s="73" t="s">
        <v>3333</v>
      </c>
      <c r="D194" s="78" t="s">
        <v>126</v>
      </c>
      <c r="E194" s="13">
        <v>44541</v>
      </c>
      <c r="F194" s="76" t="s">
        <v>3386</v>
      </c>
      <c r="G194" s="13">
        <v>44547</v>
      </c>
      <c r="H194" s="77" t="s">
        <v>3387</v>
      </c>
      <c r="I194" s="16">
        <v>48</v>
      </c>
      <c r="J194" s="16">
        <v>36</v>
      </c>
      <c r="K194" s="16">
        <v>21</v>
      </c>
      <c r="L194" s="16">
        <v>4</v>
      </c>
      <c r="M194" s="81">
        <v>9.0719999999999992</v>
      </c>
      <c r="N194" s="96">
        <v>9.0719999999999992</v>
      </c>
      <c r="O194" s="64">
        <v>2530</v>
      </c>
      <c r="P194" s="65">
        <f>Table2245789101123456789101112131415161718192021222324252627282930313233[[#This Row],[PEMBULATAN]]*O194</f>
        <v>22952.159999999996</v>
      </c>
    </row>
    <row r="195" spans="1:16" ht="26.25" customHeight="1" x14ac:dyDescent="0.2">
      <c r="A195" s="14"/>
      <c r="B195" s="75"/>
      <c r="C195" s="73" t="s">
        <v>3334</v>
      </c>
      <c r="D195" s="78" t="s">
        <v>126</v>
      </c>
      <c r="E195" s="13">
        <v>44541</v>
      </c>
      <c r="F195" s="76" t="s">
        <v>3386</v>
      </c>
      <c r="G195" s="13">
        <v>44547</v>
      </c>
      <c r="H195" s="77" t="s">
        <v>3387</v>
      </c>
      <c r="I195" s="16">
        <v>48</v>
      </c>
      <c r="J195" s="16">
        <v>30</v>
      </c>
      <c r="K195" s="16">
        <v>22</v>
      </c>
      <c r="L195" s="16">
        <v>7</v>
      </c>
      <c r="M195" s="81">
        <v>7.92</v>
      </c>
      <c r="N195" s="96">
        <v>7.92</v>
      </c>
      <c r="O195" s="64">
        <v>2530</v>
      </c>
      <c r="P195" s="65">
        <f>Table2245789101123456789101112131415161718192021222324252627282930313233[[#This Row],[PEMBULATAN]]*O195</f>
        <v>20037.599999999999</v>
      </c>
    </row>
    <row r="196" spans="1:16" ht="26.25" customHeight="1" x14ac:dyDescent="0.2">
      <c r="A196" s="14"/>
      <c r="B196" s="75"/>
      <c r="C196" s="73" t="s">
        <v>3335</v>
      </c>
      <c r="D196" s="78" t="s">
        <v>126</v>
      </c>
      <c r="E196" s="13">
        <v>44541</v>
      </c>
      <c r="F196" s="76" t="s">
        <v>3386</v>
      </c>
      <c r="G196" s="13">
        <v>44547</v>
      </c>
      <c r="H196" s="77" t="s">
        <v>3387</v>
      </c>
      <c r="I196" s="16">
        <v>84</v>
      </c>
      <c r="J196" s="16">
        <v>50</v>
      </c>
      <c r="K196" s="16">
        <v>50</v>
      </c>
      <c r="L196" s="16">
        <v>41</v>
      </c>
      <c r="M196" s="81">
        <v>52.5</v>
      </c>
      <c r="N196" s="96">
        <v>53</v>
      </c>
      <c r="O196" s="64">
        <v>2530</v>
      </c>
      <c r="P196" s="65">
        <f>Table2245789101123456789101112131415161718192021222324252627282930313233[[#This Row],[PEMBULATAN]]*O196</f>
        <v>134090</v>
      </c>
    </row>
    <row r="197" spans="1:16" ht="26.25" customHeight="1" x14ac:dyDescent="0.2">
      <c r="A197" s="14"/>
      <c r="B197" s="75"/>
      <c r="C197" s="73" t="s">
        <v>3336</v>
      </c>
      <c r="D197" s="78" t="s">
        <v>126</v>
      </c>
      <c r="E197" s="13">
        <v>44541</v>
      </c>
      <c r="F197" s="76" t="s">
        <v>3386</v>
      </c>
      <c r="G197" s="13">
        <v>44547</v>
      </c>
      <c r="H197" s="77" t="s">
        <v>3387</v>
      </c>
      <c r="I197" s="16">
        <v>40</v>
      </c>
      <c r="J197" s="16">
        <v>26</v>
      </c>
      <c r="K197" s="16">
        <v>25</v>
      </c>
      <c r="L197" s="16">
        <v>1</v>
      </c>
      <c r="M197" s="81">
        <v>6.5</v>
      </c>
      <c r="N197" s="96">
        <v>7</v>
      </c>
      <c r="O197" s="64">
        <v>2530</v>
      </c>
      <c r="P197" s="65">
        <f>Table2245789101123456789101112131415161718192021222324252627282930313233[[#This Row],[PEMBULATAN]]*O197</f>
        <v>17710</v>
      </c>
    </row>
    <row r="198" spans="1:16" ht="26.25" customHeight="1" x14ac:dyDescent="0.2">
      <c r="A198" s="14"/>
      <c r="B198" s="75"/>
      <c r="C198" s="73" t="s">
        <v>3337</v>
      </c>
      <c r="D198" s="78" t="s">
        <v>126</v>
      </c>
      <c r="E198" s="13">
        <v>44541</v>
      </c>
      <c r="F198" s="76" t="s">
        <v>3386</v>
      </c>
      <c r="G198" s="13">
        <v>44547</v>
      </c>
      <c r="H198" s="77" t="s">
        <v>3387</v>
      </c>
      <c r="I198" s="16">
        <v>64</v>
      </c>
      <c r="J198" s="16">
        <v>14</v>
      </c>
      <c r="K198" s="16">
        <v>12</v>
      </c>
      <c r="L198" s="16">
        <v>2</v>
      </c>
      <c r="M198" s="81">
        <v>2.6880000000000002</v>
      </c>
      <c r="N198" s="96">
        <v>2.6880000000000002</v>
      </c>
      <c r="O198" s="64">
        <v>2530</v>
      </c>
      <c r="P198" s="65">
        <f>Table2245789101123456789101112131415161718192021222324252627282930313233[[#This Row],[PEMBULATAN]]*O198</f>
        <v>6800.64</v>
      </c>
    </row>
    <row r="199" spans="1:16" ht="26.25" customHeight="1" x14ac:dyDescent="0.2">
      <c r="A199" s="14"/>
      <c r="B199" s="75"/>
      <c r="C199" s="73" t="s">
        <v>3338</v>
      </c>
      <c r="D199" s="78" t="s">
        <v>126</v>
      </c>
      <c r="E199" s="13">
        <v>44541</v>
      </c>
      <c r="F199" s="76" t="s">
        <v>3386</v>
      </c>
      <c r="G199" s="13">
        <v>44547</v>
      </c>
      <c r="H199" s="77" t="s">
        <v>3387</v>
      </c>
      <c r="I199" s="16">
        <v>54</v>
      </c>
      <c r="J199" s="16">
        <v>36</v>
      </c>
      <c r="K199" s="16">
        <v>12</v>
      </c>
      <c r="L199" s="16">
        <v>2</v>
      </c>
      <c r="M199" s="81">
        <v>5.8319999999999999</v>
      </c>
      <c r="N199" s="96">
        <v>5.8319999999999999</v>
      </c>
      <c r="O199" s="64">
        <v>2530</v>
      </c>
      <c r="P199" s="65">
        <f>Table2245789101123456789101112131415161718192021222324252627282930313233[[#This Row],[PEMBULATAN]]*O199</f>
        <v>14754.96</v>
      </c>
    </row>
    <row r="200" spans="1:16" ht="26.25" customHeight="1" x14ac:dyDescent="0.2">
      <c r="A200" s="14"/>
      <c r="B200" s="75"/>
      <c r="C200" s="73" t="s">
        <v>3339</v>
      </c>
      <c r="D200" s="78" t="s">
        <v>126</v>
      </c>
      <c r="E200" s="13">
        <v>44541</v>
      </c>
      <c r="F200" s="76" t="s">
        <v>3386</v>
      </c>
      <c r="G200" s="13">
        <v>44547</v>
      </c>
      <c r="H200" s="77" t="s">
        <v>3387</v>
      </c>
      <c r="I200" s="16">
        <v>84</v>
      </c>
      <c r="J200" s="16">
        <v>50</v>
      </c>
      <c r="K200" s="16">
        <v>21</v>
      </c>
      <c r="L200" s="16">
        <v>27</v>
      </c>
      <c r="M200" s="81">
        <v>22.05</v>
      </c>
      <c r="N200" s="96">
        <v>27</v>
      </c>
      <c r="O200" s="64">
        <v>2530</v>
      </c>
      <c r="P200" s="65">
        <f>Table2245789101123456789101112131415161718192021222324252627282930313233[[#This Row],[PEMBULATAN]]*O200</f>
        <v>68310</v>
      </c>
    </row>
    <row r="201" spans="1:16" ht="26.25" customHeight="1" x14ac:dyDescent="0.2">
      <c r="A201" s="14"/>
      <c r="B201" s="75"/>
      <c r="C201" s="73" t="s">
        <v>3340</v>
      </c>
      <c r="D201" s="78" t="s">
        <v>126</v>
      </c>
      <c r="E201" s="13">
        <v>44541</v>
      </c>
      <c r="F201" s="76" t="s">
        <v>3386</v>
      </c>
      <c r="G201" s="13">
        <v>44547</v>
      </c>
      <c r="H201" s="77" t="s">
        <v>3387</v>
      </c>
      <c r="I201" s="16">
        <v>73</v>
      </c>
      <c r="J201" s="16">
        <v>53</v>
      </c>
      <c r="K201" s="16">
        <v>12</v>
      </c>
      <c r="L201" s="16">
        <v>10</v>
      </c>
      <c r="M201" s="81">
        <v>11.606999999999999</v>
      </c>
      <c r="N201" s="96">
        <v>11.606999999999999</v>
      </c>
      <c r="O201" s="64">
        <v>2530</v>
      </c>
      <c r="P201" s="65">
        <f>Table2245789101123456789101112131415161718192021222324252627282930313233[[#This Row],[PEMBULATAN]]*O201</f>
        <v>29365.71</v>
      </c>
    </row>
    <row r="202" spans="1:16" ht="26.25" customHeight="1" x14ac:dyDescent="0.2">
      <c r="A202" s="14"/>
      <c r="B202" s="75"/>
      <c r="C202" s="73" t="s">
        <v>3341</v>
      </c>
      <c r="D202" s="78" t="s">
        <v>126</v>
      </c>
      <c r="E202" s="13">
        <v>44541</v>
      </c>
      <c r="F202" s="76" t="s">
        <v>3386</v>
      </c>
      <c r="G202" s="13">
        <v>44547</v>
      </c>
      <c r="H202" s="77" t="s">
        <v>3387</v>
      </c>
      <c r="I202" s="16">
        <v>90</v>
      </c>
      <c r="J202" s="16">
        <v>34</v>
      </c>
      <c r="K202" s="16">
        <v>41</v>
      </c>
      <c r="L202" s="16">
        <v>15</v>
      </c>
      <c r="M202" s="81">
        <v>31.364999999999998</v>
      </c>
      <c r="N202" s="96">
        <v>32</v>
      </c>
      <c r="O202" s="64">
        <v>2530</v>
      </c>
      <c r="P202" s="65">
        <f>Table2245789101123456789101112131415161718192021222324252627282930313233[[#This Row],[PEMBULATAN]]*O202</f>
        <v>80960</v>
      </c>
    </row>
    <row r="203" spans="1:16" ht="26.25" customHeight="1" x14ac:dyDescent="0.2">
      <c r="A203" s="14"/>
      <c r="B203" s="75"/>
      <c r="C203" s="73" t="s">
        <v>3342</v>
      </c>
      <c r="D203" s="78" t="s">
        <v>126</v>
      </c>
      <c r="E203" s="13">
        <v>44541</v>
      </c>
      <c r="F203" s="76" t="s">
        <v>3386</v>
      </c>
      <c r="G203" s="13">
        <v>44547</v>
      </c>
      <c r="H203" s="77" t="s">
        <v>3387</v>
      </c>
      <c r="I203" s="16">
        <v>52</v>
      </c>
      <c r="J203" s="16">
        <v>50</v>
      </c>
      <c r="K203" s="16">
        <v>16</v>
      </c>
      <c r="L203" s="16">
        <v>19</v>
      </c>
      <c r="M203" s="81">
        <v>10.4</v>
      </c>
      <c r="N203" s="96">
        <v>20</v>
      </c>
      <c r="O203" s="64">
        <v>2530</v>
      </c>
      <c r="P203" s="65">
        <f>Table2245789101123456789101112131415161718192021222324252627282930313233[[#This Row],[PEMBULATAN]]*O203</f>
        <v>50600</v>
      </c>
    </row>
    <row r="204" spans="1:16" ht="26.25" customHeight="1" x14ac:dyDescent="0.2">
      <c r="A204" s="14"/>
      <c r="B204" s="75"/>
      <c r="C204" s="73" t="s">
        <v>3343</v>
      </c>
      <c r="D204" s="78" t="s">
        <v>126</v>
      </c>
      <c r="E204" s="13">
        <v>44541</v>
      </c>
      <c r="F204" s="76" t="s">
        <v>3386</v>
      </c>
      <c r="G204" s="13">
        <v>44547</v>
      </c>
      <c r="H204" s="77" t="s">
        <v>3387</v>
      </c>
      <c r="I204" s="16">
        <v>87</v>
      </c>
      <c r="J204" s="16">
        <v>62</v>
      </c>
      <c r="K204" s="16">
        <v>12</v>
      </c>
      <c r="L204" s="16">
        <v>5</v>
      </c>
      <c r="M204" s="81">
        <v>16.181999999999999</v>
      </c>
      <c r="N204" s="96">
        <v>16.181999999999999</v>
      </c>
      <c r="O204" s="64">
        <v>2530</v>
      </c>
      <c r="P204" s="65">
        <f>Table2245789101123456789101112131415161718192021222324252627282930313233[[#This Row],[PEMBULATAN]]*O204</f>
        <v>40940.46</v>
      </c>
    </row>
    <row r="205" spans="1:16" ht="26.25" customHeight="1" x14ac:dyDescent="0.2">
      <c r="A205" s="14"/>
      <c r="B205" s="75"/>
      <c r="C205" s="73" t="s">
        <v>3344</v>
      </c>
      <c r="D205" s="78" t="s">
        <v>126</v>
      </c>
      <c r="E205" s="13">
        <v>44541</v>
      </c>
      <c r="F205" s="76" t="s">
        <v>3386</v>
      </c>
      <c r="G205" s="13">
        <v>44547</v>
      </c>
      <c r="H205" s="77" t="s">
        <v>3387</v>
      </c>
      <c r="I205" s="16">
        <v>67</v>
      </c>
      <c r="J205" s="16">
        <v>45</v>
      </c>
      <c r="K205" s="16">
        <v>17</v>
      </c>
      <c r="L205" s="16">
        <v>2</v>
      </c>
      <c r="M205" s="81">
        <v>12.813750000000001</v>
      </c>
      <c r="N205" s="96">
        <v>12.813750000000001</v>
      </c>
      <c r="O205" s="64">
        <v>2530</v>
      </c>
      <c r="P205" s="65">
        <f>Table2245789101123456789101112131415161718192021222324252627282930313233[[#This Row],[PEMBULATAN]]*O205</f>
        <v>32418.787500000002</v>
      </c>
    </row>
    <row r="206" spans="1:16" ht="26.25" customHeight="1" x14ac:dyDescent="0.2">
      <c r="A206" s="14"/>
      <c r="B206" s="75"/>
      <c r="C206" s="73" t="s">
        <v>3345</v>
      </c>
      <c r="D206" s="78" t="s">
        <v>126</v>
      </c>
      <c r="E206" s="13">
        <v>44541</v>
      </c>
      <c r="F206" s="76" t="s">
        <v>3386</v>
      </c>
      <c r="G206" s="13">
        <v>44547</v>
      </c>
      <c r="H206" s="77" t="s">
        <v>3387</v>
      </c>
      <c r="I206" s="16">
        <v>44</v>
      </c>
      <c r="J206" s="16">
        <v>33</v>
      </c>
      <c r="K206" s="16">
        <v>22</v>
      </c>
      <c r="L206" s="16">
        <v>10</v>
      </c>
      <c r="M206" s="81">
        <v>7.9859999999999998</v>
      </c>
      <c r="N206" s="96">
        <v>10</v>
      </c>
      <c r="O206" s="64">
        <v>2530</v>
      </c>
      <c r="P206" s="65">
        <f>Table2245789101123456789101112131415161718192021222324252627282930313233[[#This Row],[PEMBULATAN]]*O206</f>
        <v>25300</v>
      </c>
    </row>
    <row r="207" spans="1:16" ht="26.25" customHeight="1" x14ac:dyDescent="0.2">
      <c r="A207" s="14"/>
      <c r="B207" s="75"/>
      <c r="C207" s="73" t="s">
        <v>3346</v>
      </c>
      <c r="D207" s="78" t="s">
        <v>126</v>
      </c>
      <c r="E207" s="13">
        <v>44541</v>
      </c>
      <c r="F207" s="76" t="s">
        <v>3386</v>
      </c>
      <c r="G207" s="13">
        <v>44547</v>
      </c>
      <c r="H207" s="77" t="s">
        <v>3387</v>
      </c>
      <c r="I207" s="16">
        <v>87</v>
      </c>
      <c r="J207" s="16">
        <v>48</v>
      </c>
      <c r="K207" s="16">
        <v>42</v>
      </c>
      <c r="L207" s="16">
        <v>26</v>
      </c>
      <c r="M207" s="81">
        <v>43.847999999999999</v>
      </c>
      <c r="N207" s="96">
        <v>43.847999999999999</v>
      </c>
      <c r="O207" s="64">
        <v>2530</v>
      </c>
      <c r="P207" s="65">
        <f>Table2245789101123456789101112131415161718192021222324252627282930313233[[#This Row],[PEMBULATAN]]*O207</f>
        <v>110935.44</v>
      </c>
    </row>
    <row r="208" spans="1:16" ht="26.25" customHeight="1" x14ac:dyDescent="0.2">
      <c r="A208" s="14"/>
      <c r="B208" s="75"/>
      <c r="C208" s="73" t="s">
        <v>3347</v>
      </c>
      <c r="D208" s="78" t="s">
        <v>126</v>
      </c>
      <c r="E208" s="13">
        <v>44541</v>
      </c>
      <c r="F208" s="76" t="s">
        <v>3386</v>
      </c>
      <c r="G208" s="13">
        <v>44547</v>
      </c>
      <c r="H208" s="77" t="s">
        <v>3387</v>
      </c>
      <c r="I208" s="16">
        <v>40</v>
      </c>
      <c r="J208" s="16">
        <v>40</v>
      </c>
      <c r="K208" s="16">
        <v>32</v>
      </c>
      <c r="L208" s="16">
        <v>12</v>
      </c>
      <c r="M208" s="81">
        <v>12.8</v>
      </c>
      <c r="N208" s="96">
        <v>12.8</v>
      </c>
      <c r="O208" s="64">
        <v>2530</v>
      </c>
      <c r="P208" s="65">
        <f>Table2245789101123456789101112131415161718192021222324252627282930313233[[#This Row],[PEMBULATAN]]*O208</f>
        <v>32384</v>
      </c>
    </row>
    <row r="209" spans="1:16" ht="26.25" customHeight="1" x14ac:dyDescent="0.2">
      <c r="A209" s="14"/>
      <c r="B209" s="75"/>
      <c r="C209" s="73" t="s">
        <v>3348</v>
      </c>
      <c r="D209" s="78" t="s">
        <v>126</v>
      </c>
      <c r="E209" s="13">
        <v>44541</v>
      </c>
      <c r="F209" s="76" t="s">
        <v>3386</v>
      </c>
      <c r="G209" s="13">
        <v>44547</v>
      </c>
      <c r="H209" s="77" t="s">
        <v>3387</v>
      </c>
      <c r="I209" s="16">
        <v>66</v>
      </c>
      <c r="J209" s="16">
        <v>60</v>
      </c>
      <c r="K209" s="16">
        <v>20</v>
      </c>
      <c r="L209" s="16">
        <v>5</v>
      </c>
      <c r="M209" s="81">
        <v>19.8</v>
      </c>
      <c r="N209" s="96">
        <v>19.8</v>
      </c>
      <c r="O209" s="64">
        <v>2530</v>
      </c>
      <c r="P209" s="65">
        <f>Table2245789101123456789101112131415161718192021222324252627282930313233[[#This Row],[PEMBULATAN]]*O209</f>
        <v>50094</v>
      </c>
    </row>
    <row r="210" spans="1:16" ht="26.25" customHeight="1" x14ac:dyDescent="0.2">
      <c r="A210" s="14"/>
      <c r="B210" s="75"/>
      <c r="C210" s="73" t="s">
        <v>3349</v>
      </c>
      <c r="D210" s="78" t="s">
        <v>126</v>
      </c>
      <c r="E210" s="13">
        <v>44541</v>
      </c>
      <c r="F210" s="76" t="s">
        <v>3386</v>
      </c>
      <c r="G210" s="13">
        <v>44547</v>
      </c>
      <c r="H210" s="77" t="s">
        <v>3387</v>
      </c>
      <c r="I210" s="16">
        <v>70</v>
      </c>
      <c r="J210" s="16">
        <v>54</v>
      </c>
      <c r="K210" s="16">
        <v>44</v>
      </c>
      <c r="L210" s="16">
        <v>10</v>
      </c>
      <c r="M210" s="81">
        <v>41.58</v>
      </c>
      <c r="N210" s="96">
        <v>41.58</v>
      </c>
      <c r="O210" s="64">
        <v>2530</v>
      </c>
      <c r="P210" s="65">
        <f>Table2245789101123456789101112131415161718192021222324252627282930313233[[#This Row],[PEMBULATAN]]*O210</f>
        <v>105197.4</v>
      </c>
    </row>
    <row r="211" spans="1:16" ht="26.25" customHeight="1" x14ac:dyDescent="0.2">
      <c r="A211" s="14"/>
      <c r="B211" s="75"/>
      <c r="C211" s="73" t="s">
        <v>3350</v>
      </c>
      <c r="D211" s="78" t="s">
        <v>126</v>
      </c>
      <c r="E211" s="13">
        <v>44541</v>
      </c>
      <c r="F211" s="76" t="s">
        <v>3386</v>
      </c>
      <c r="G211" s="13">
        <v>44547</v>
      </c>
      <c r="H211" s="77" t="s">
        <v>3387</v>
      </c>
      <c r="I211" s="16">
        <v>67</v>
      </c>
      <c r="J211" s="16">
        <v>48</v>
      </c>
      <c r="K211" s="16">
        <v>26</v>
      </c>
      <c r="L211" s="16">
        <v>19</v>
      </c>
      <c r="M211" s="81">
        <v>20.904</v>
      </c>
      <c r="N211" s="96">
        <v>20.904</v>
      </c>
      <c r="O211" s="64">
        <v>2530</v>
      </c>
      <c r="P211" s="65">
        <f>Table2245789101123456789101112131415161718192021222324252627282930313233[[#This Row],[PEMBULATAN]]*O211</f>
        <v>52887.12</v>
      </c>
    </row>
    <row r="212" spans="1:16" ht="26.25" customHeight="1" x14ac:dyDescent="0.2">
      <c r="A212" s="14"/>
      <c r="B212" s="75"/>
      <c r="C212" s="73" t="s">
        <v>3351</v>
      </c>
      <c r="D212" s="78" t="s">
        <v>126</v>
      </c>
      <c r="E212" s="13">
        <v>44541</v>
      </c>
      <c r="F212" s="76" t="s">
        <v>3386</v>
      </c>
      <c r="G212" s="13">
        <v>44547</v>
      </c>
      <c r="H212" s="77" t="s">
        <v>3387</v>
      </c>
      <c r="I212" s="16">
        <v>88</v>
      </c>
      <c r="J212" s="16">
        <v>50</v>
      </c>
      <c r="K212" s="16">
        <v>36</v>
      </c>
      <c r="L212" s="16">
        <v>19</v>
      </c>
      <c r="M212" s="81">
        <v>39.6</v>
      </c>
      <c r="N212" s="96">
        <v>39.6</v>
      </c>
      <c r="O212" s="64">
        <v>2530</v>
      </c>
      <c r="P212" s="65">
        <f>Table2245789101123456789101112131415161718192021222324252627282930313233[[#This Row],[PEMBULATAN]]*O212</f>
        <v>100188</v>
      </c>
    </row>
    <row r="213" spans="1:16" ht="26.25" customHeight="1" x14ac:dyDescent="0.2">
      <c r="A213" s="14"/>
      <c r="B213" s="75"/>
      <c r="C213" s="73" t="s">
        <v>3352</v>
      </c>
      <c r="D213" s="78" t="s">
        <v>126</v>
      </c>
      <c r="E213" s="13">
        <v>44541</v>
      </c>
      <c r="F213" s="76" t="s">
        <v>3386</v>
      </c>
      <c r="G213" s="13">
        <v>44547</v>
      </c>
      <c r="H213" s="77" t="s">
        <v>3387</v>
      </c>
      <c r="I213" s="16">
        <v>87</v>
      </c>
      <c r="J213" s="16">
        <v>54</v>
      </c>
      <c r="K213" s="16">
        <v>18</v>
      </c>
      <c r="L213" s="16">
        <v>20</v>
      </c>
      <c r="M213" s="81">
        <v>21.140999999999998</v>
      </c>
      <c r="N213" s="96">
        <v>21.140999999999998</v>
      </c>
      <c r="O213" s="64">
        <v>2530</v>
      </c>
      <c r="P213" s="65">
        <f>Table2245789101123456789101112131415161718192021222324252627282930313233[[#This Row],[PEMBULATAN]]*O213</f>
        <v>53486.729999999996</v>
      </c>
    </row>
    <row r="214" spans="1:16" ht="26.25" customHeight="1" x14ac:dyDescent="0.2">
      <c r="A214" s="14"/>
      <c r="B214" s="75"/>
      <c r="C214" s="73" t="s">
        <v>3353</v>
      </c>
      <c r="D214" s="78" t="s">
        <v>126</v>
      </c>
      <c r="E214" s="13">
        <v>44541</v>
      </c>
      <c r="F214" s="76" t="s">
        <v>3386</v>
      </c>
      <c r="G214" s="13">
        <v>44547</v>
      </c>
      <c r="H214" s="77" t="s">
        <v>3387</v>
      </c>
      <c r="I214" s="16">
        <v>123</v>
      </c>
      <c r="J214" s="16">
        <v>34</v>
      </c>
      <c r="K214" s="16">
        <v>34</v>
      </c>
      <c r="L214" s="16">
        <v>9</v>
      </c>
      <c r="M214" s="81">
        <v>35.546999999999997</v>
      </c>
      <c r="N214" s="96">
        <v>35.546999999999997</v>
      </c>
      <c r="O214" s="64">
        <v>2530</v>
      </c>
      <c r="P214" s="65">
        <f>Table2245789101123456789101112131415161718192021222324252627282930313233[[#This Row],[PEMBULATAN]]*O214</f>
        <v>89933.909999999989</v>
      </c>
    </row>
    <row r="215" spans="1:16" ht="26.25" customHeight="1" x14ac:dyDescent="0.2">
      <c r="A215" s="14"/>
      <c r="B215" s="98"/>
      <c r="C215" s="73" t="s">
        <v>3354</v>
      </c>
      <c r="D215" s="78" t="s">
        <v>126</v>
      </c>
      <c r="E215" s="13">
        <v>44541</v>
      </c>
      <c r="F215" s="76" t="s">
        <v>3386</v>
      </c>
      <c r="G215" s="13">
        <v>44547</v>
      </c>
      <c r="H215" s="77" t="s">
        <v>3387</v>
      </c>
      <c r="I215" s="16">
        <v>40</v>
      </c>
      <c r="J215" s="16">
        <v>40</v>
      </c>
      <c r="K215" s="16">
        <v>25</v>
      </c>
      <c r="L215" s="16">
        <v>5</v>
      </c>
      <c r="M215" s="81">
        <v>10</v>
      </c>
      <c r="N215" s="96">
        <v>10</v>
      </c>
      <c r="O215" s="64">
        <v>2530</v>
      </c>
      <c r="P215" s="65">
        <f>Table2245789101123456789101112131415161718192021222324252627282930313233[[#This Row],[PEMBULATAN]]*O215</f>
        <v>25300</v>
      </c>
    </row>
    <row r="216" spans="1:16" ht="26.25" customHeight="1" x14ac:dyDescent="0.2">
      <c r="A216" s="14"/>
      <c r="B216" s="75" t="s">
        <v>3355</v>
      </c>
      <c r="C216" s="73" t="s">
        <v>3356</v>
      </c>
      <c r="D216" s="78" t="s">
        <v>126</v>
      </c>
      <c r="E216" s="13">
        <v>44541</v>
      </c>
      <c r="F216" s="76" t="s">
        <v>3386</v>
      </c>
      <c r="G216" s="13">
        <v>44547</v>
      </c>
      <c r="H216" s="77" t="s">
        <v>3387</v>
      </c>
      <c r="I216" s="16">
        <v>101</v>
      </c>
      <c r="J216" s="16">
        <v>55</v>
      </c>
      <c r="K216" s="16">
        <v>38</v>
      </c>
      <c r="L216" s="16">
        <v>22</v>
      </c>
      <c r="M216" s="81">
        <v>52.772500000000001</v>
      </c>
      <c r="N216" s="96">
        <v>52.772500000000001</v>
      </c>
      <c r="O216" s="64">
        <v>2530</v>
      </c>
      <c r="P216" s="65">
        <f>Table2245789101123456789101112131415161718192021222324252627282930313233[[#This Row],[PEMBULATAN]]*O216</f>
        <v>133514.42499999999</v>
      </c>
    </row>
    <row r="217" spans="1:16" ht="26.25" customHeight="1" x14ac:dyDescent="0.2">
      <c r="A217" s="14"/>
      <c r="B217" s="75"/>
      <c r="C217" s="73" t="s">
        <v>3357</v>
      </c>
      <c r="D217" s="78" t="s">
        <v>126</v>
      </c>
      <c r="E217" s="13">
        <v>44541</v>
      </c>
      <c r="F217" s="76" t="s">
        <v>3386</v>
      </c>
      <c r="G217" s="13">
        <v>44547</v>
      </c>
      <c r="H217" s="77" t="s">
        <v>3387</v>
      </c>
      <c r="I217" s="16">
        <v>34</v>
      </c>
      <c r="J217" s="16">
        <v>30</v>
      </c>
      <c r="K217" s="16">
        <v>20</v>
      </c>
      <c r="L217" s="16">
        <v>9</v>
      </c>
      <c r="M217" s="81">
        <v>5.0999999999999996</v>
      </c>
      <c r="N217" s="96">
        <v>9</v>
      </c>
      <c r="O217" s="64">
        <v>2530</v>
      </c>
      <c r="P217" s="65">
        <f>Table2245789101123456789101112131415161718192021222324252627282930313233[[#This Row],[PEMBULATAN]]*O217</f>
        <v>22770</v>
      </c>
    </row>
    <row r="218" spans="1:16" ht="26.25" customHeight="1" x14ac:dyDescent="0.2">
      <c r="A218" s="14"/>
      <c r="B218" s="75"/>
      <c r="C218" s="73" t="s">
        <v>3358</v>
      </c>
      <c r="D218" s="78" t="s">
        <v>126</v>
      </c>
      <c r="E218" s="13">
        <v>44541</v>
      </c>
      <c r="F218" s="76" t="s">
        <v>3386</v>
      </c>
      <c r="G218" s="13">
        <v>44547</v>
      </c>
      <c r="H218" s="77" t="s">
        <v>3387</v>
      </c>
      <c r="I218" s="16">
        <v>60</v>
      </c>
      <c r="J218" s="16">
        <v>38</v>
      </c>
      <c r="K218" s="16">
        <v>21</v>
      </c>
      <c r="L218" s="16">
        <v>5</v>
      </c>
      <c r="M218" s="81">
        <v>11.97</v>
      </c>
      <c r="N218" s="96">
        <v>11.97</v>
      </c>
      <c r="O218" s="64">
        <v>2530</v>
      </c>
      <c r="P218" s="65">
        <f>Table2245789101123456789101112131415161718192021222324252627282930313233[[#This Row],[PEMBULATAN]]*O218</f>
        <v>30284.100000000002</v>
      </c>
    </row>
    <row r="219" spans="1:16" ht="26.25" customHeight="1" x14ac:dyDescent="0.2">
      <c r="A219" s="14"/>
      <c r="B219" s="75"/>
      <c r="C219" s="73" t="s">
        <v>3359</v>
      </c>
      <c r="D219" s="78" t="s">
        <v>126</v>
      </c>
      <c r="E219" s="13">
        <v>44541</v>
      </c>
      <c r="F219" s="76" t="s">
        <v>3386</v>
      </c>
      <c r="G219" s="13">
        <v>44547</v>
      </c>
      <c r="H219" s="77" t="s">
        <v>3387</v>
      </c>
      <c r="I219" s="16">
        <v>47</v>
      </c>
      <c r="J219" s="16">
        <v>33</v>
      </c>
      <c r="K219" s="16">
        <v>24</v>
      </c>
      <c r="L219" s="16">
        <v>20</v>
      </c>
      <c r="M219" s="81">
        <v>9.3059999999999992</v>
      </c>
      <c r="N219" s="96">
        <v>21</v>
      </c>
      <c r="O219" s="64">
        <v>2530</v>
      </c>
      <c r="P219" s="65">
        <f>Table2245789101123456789101112131415161718192021222324252627282930313233[[#This Row],[PEMBULATAN]]*O219</f>
        <v>53130</v>
      </c>
    </row>
    <row r="220" spans="1:16" ht="26.25" customHeight="1" x14ac:dyDescent="0.2">
      <c r="A220" s="14"/>
      <c r="B220" s="75"/>
      <c r="C220" s="73" t="s">
        <v>3360</v>
      </c>
      <c r="D220" s="78" t="s">
        <v>126</v>
      </c>
      <c r="E220" s="13">
        <v>44541</v>
      </c>
      <c r="F220" s="76" t="s">
        <v>3386</v>
      </c>
      <c r="G220" s="13">
        <v>44547</v>
      </c>
      <c r="H220" s="77" t="s">
        <v>3387</v>
      </c>
      <c r="I220" s="16">
        <v>41</v>
      </c>
      <c r="J220" s="16">
        <v>33</v>
      </c>
      <c r="K220" s="16">
        <v>26</v>
      </c>
      <c r="L220" s="16">
        <v>5</v>
      </c>
      <c r="M220" s="81">
        <v>8.7944999999999993</v>
      </c>
      <c r="N220" s="96">
        <v>8.7944999999999993</v>
      </c>
      <c r="O220" s="64">
        <v>2530</v>
      </c>
      <c r="P220" s="65">
        <f>Table2245789101123456789101112131415161718192021222324252627282930313233[[#This Row],[PEMBULATAN]]*O220</f>
        <v>22250.084999999999</v>
      </c>
    </row>
    <row r="221" spans="1:16" ht="26.25" customHeight="1" x14ac:dyDescent="0.2">
      <c r="A221" s="14"/>
      <c r="B221" s="75"/>
      <c r="C221" s="73" t="s">
        <v>3361</v>
      </c>
      <c r="D221" s="78" t="s">
        <v>126</v>
      </c>
      <c r="E221" s="13">
        <v>44541</v>
      </c>
      <c r="F221" s="76" t="s">
        <v>3386</v>
      </c>
      <c r="G221" s="13">
        <v>44547</v>
      </c>
      <c r="H221" s="77" t="s">
        <v>3387</v>
      </c>
      <c r="I221" s="16">
        <v>37</v>
      </c>
      <c r="J221" s="16">
        <v>30</v>
      </c>
      <c r="K221" s="16">
        <v>24</v>
      </c>
      <c r="L221" s="16">
        <v>3</v>
      </c>
      <c r="M221" s="81">
        <v>6.66</v>
      </c>
      <c r="N221" s="96">
        <v>6.66</v>
      </c>
      <c r="O221" s="64">
        <v>2530</v>
      </c>
      <c r="P221" s="65">
        <f>Table2245789101123456789101112131415161718192021222324252627282930313233[[#This Row],[PEMBULATAN]]*O221</f>
        <v>16849.8</v>
      </c>
    </row>
    <row r="222" spans="1:16" ht="26.25" customHeight="1" x14ac:dyDescent="0.2">
      <c r="A222" s="14"/>
      <c r="B222" s="75"/>
      <c r="C222" s="73" t="s">
        <v>3362</v>
      </c>
      <c r="D222" s="78" t="s">
        <v>126</v>
      </c>
      <c r="E222" s="13">
        <v>44541</v>
      </c>
      <c r="F222" s="76" t="s">
        <v>3386</v>
      </c>
      <c r="G222" s="13">
        <v>44547</v>
      </c>
      <c r="H222" s="77" t="s">
        <v>3387</v>
      </c>
      <c r="I222" s="16">
        <v>44</v>
      </c>
      <c r="J222" s="16">
        <v>28</v>
      </c>
      <c r="K222" s="16">
        <v>7</v>
      </c>
      <c r="L222" s="16">
        <v>3</v>
      </c>
      <c r="M222" s="81">
        <v>2.1560000000000001</v>
      </c>
      <c r="N222" s="96">
        <v>3</v>
      </c>
      <c r="O222" s="64">
        <v>2530</v>
      </c>
      <c r="P222" s="65">
        <f>Table2245789101123456789101112131415161718192021222324252627282930313233[[#This Row],[PEMBULATAN]]*O222</f>
        <v>7590</v>
      </c>
    </row>
    <row r="223" spans="1:16" ht="26.25" customHeight="1" x14ac:dyDescent="0.2">
      <c r="A223" s="14"/>
      <c r="B223" s="75"/>
      <c r="C223" s="73" t="s">
        <v>3363</v>
      </c>
      <c r="D223" s="78" t="s">
        <v>126</v>
      </c>
      <c r="E223" s="13">
        <v>44541</v>
      </c>
      <c r="F223" s="76" t="s">
        <v>3386</v>
      </c>
      <c r="G223" s="13">
        <v>44547</v>
      </c>
      <c r="H223" s="77" t="s">
        <v>3387</v>
      </c>
      <c r="I223" s="16">
        <v>11</v>
      </c>
      <c r="J223" s="16">
        <v>7</v>
      </c>
      <c r="K223" s="16">
        <v>6</v>
      </c>
      <c r="L223" s="16">
        <v>1</v>
      </c>
      <c r="M223" s="81">
        <v>0.11550000000000001</v>
      </c>
      <c r="N223" s="96">
        <v>1</v>
      </c>
      <c r="O223" s="64">
        <v>2530</v>
      </c>
      <c r="P223" s="65">
        <f>Table2245789101123456789101112131415161718192021222324252627282930313233[[#This Row],[PEMBULATAN]]*O223</f>
        <v>2530</v>
      </c>
    </row>
    <row r="224" spans="1:16" ht="26.25" customHeight="1" x14ac:dyDescent="0.2">
      <c r="A224" s="14"/>
      <c r="B224" s="75"/>
      <c r="C224" s="73" t="s">
        <v>3364</v>
      </c>
      <c r="D224" s="78" t="s">
        <v>126</v>
      </c>
      <c r="E224" s="13">
        <v>44541</v>
      </c>
      <c r="F224" s="76" t="s">
        <v>3386</v>
      </c>
      <c r="G224" s="13">
        <v>44547</v>
      </c>
      <c r="H224" s="77" t="s">
        <v>3387</v>
      </c>
      <c r="I224" s="16">
        <v>75</v>
      </c>
      <c r="J224" s="16">
        <v>55</v>
      </c>
      <c r="K224" s="16">
        <v>23</v>
      </c>
      <c r="L224" s="16">
        <v>9</v>
      </c>
      <c r="M224" s="81">
        <v>23.71875</v>
      </c>
      <c r="N224" s="96">
        <v>23.71875</v>
      </c>
      <c r="O224" s="64">
        <v>2530</v>
      </c>
      <c r="P224" s="65">
        <f>Table2245789101123456789101112131415161718192021222324252627282930313233[[#This Row],[PEMBULATAN]]*O224</f>
        <v>60008.4375</v>
      </c>
    </row>
    <row r="225" spans="1:16" ht="26.25" customHeight="1" x14ac:dyDescent="0.2">
      <c r="A225" s="14"/>
      <c r="B225" s="75"/>
      <c r="C225" s="73" t="s">
        <v>3365</v>
      </c>
      <c r="D225" s="78" t="s">
        <v>126</v>
      </c>
      <c r="E225" s="13">
        <v>44541</v>
      </c>
      <c r="F225" s="76" t="s">
        <v>3386</v>
      </c>
      <c r="G225" s="13">
        <v>44547</v>
      </c>
      <c r="H225" s="77" t="s">
        <v>3387</v>
      </c>
      <c r="I225" s="16">
        <v>24</v>
      </c>
      <c r="J225" s="16">
        <v>37</v>
      </c>
      <c r="K225" s="16">
        <v>12</v>
      </c>
      <c r="L225" s="16">
        <v>2</v>
      </c>
      <c r="M225" s="81">
        <v>2.6640000000000001</v>
      </c>
      <c r="N225" s="96">
        <v>2.6640000000000001</v>
      </c>
      <c r="O225" s="64">
        <v>2530</v>
      </c>
      <c r="P225" s="65">
        <f>Table2245789101123456789101112131415161718192021222324252627282930313233[[#This Row],[PEMBULATAN]]*O225</f>
        <v>6739.92</v>
      </c>
    </row>
    <row r="226" spans="1:16" ht="26.25" customHeight="1" x14ac:dyDescent="0.2">
      <c r="A226" s="14"/>
      <c r="B226" s="98"/>
      <c r="C226" s="73" t="s">
        <v>3366</v>
      </c>
      <c r="D226" s="78" t="s">
        <v>126</v>
      </c>
      <c r="E226" s="13">
        <v>44541</v>
      </c>
      <c r="F226" s="76" t="s">
        <v>3386</v>
      </c>
      <c r="G226" s="13">
        <v>44547</v>
      </c>
      <c r="H226" s="77" t="s">
        <v>3387</v>
      </c>
      <c r="I226" s="16">
        <v>32</v>
      </c>
      <c r="J226" s="16">
        <v>27</v>
      </c>
      <c r="K226" s="16">
        <v>32</v>
      </c>
      <c r="L226" s="16">
        <v>23</v>
      </c>
      <c r="M226" s="81">
        <v>6.9119999999999999</v>
      </c>
      <c r="N226" s="96">
        <v>23</v>
      </c>
      <c r="O226" s="64">
        <v>2530</v>
      </c>
      <c r="P226" s="65">
        <f>Table2245789101123456789101112131415161718192021222324252627282930313233[[#This Row],[PEMBULATAN]]*O226</f>
        <v>58190</v>
      </c>
    </row>
    <row r="227" spans="1:16" ht="26.25" customHeight="1" x14ac:dyDescent="0.2">
      <c r="A227" s="14"/>
      <c r="B227" s="75" t="s">
        <v>3367</v>
      </c>
      <c r="C227" s="73" t="s">
        <v>3368</v>
      </c>
      <c r="D227" s="78" t="s">
        <v>126</v>
      </c>
      <c r="E227" s="13">
        <v>44541</v>
      </c>
      <c r="F227" s="76" t="s">
        <v>3386</v>
      </c>
      <c r="G227" s="13">
        <v>44547</v>
      </c>
      <c r="H227" s="77" t="s">
        <v>3387</v>
      </c>
      <c r="I227" s="16">
        <v>61</v>
      </c>
      <c r="J227" s="16">
        <v>41</v>
      </c>
      <c r="K227" s="16">
        <v>75</v>
      </c>
      <c r="L227" s="16">
        <v>31</v>
      </c>
      <c r="M227" s="81">
        <v>46.893749999999997</v>
      </c>
      <c r="N227" s="96">
        <v>46.893749999999997</v>
      </c>
      <c r="O227" s="64">
        <v>2530</v>
      </c>
      <c r="P227" s="65">
        <f>Table2245789101123456789101112131415161718192021222324252627282930313233[[#This Row],[PEMBULATAN]]*O227</f>
        <v>118641.1875</v>
      </c>
    </row>
    <row r="228" spans="1:16" ht="26.25" customHeight="1" x14ac:dyDescent="0.2">
      <c r="A228" s="14"/>
      <c r="B228" s="75"/>
      <c r="C228" s="73" t="s">
        <v>3369</v>
      </c>
      <c r="D228" s="78" t="s">
        <v>126</v>
      </c>
      <c r="E228" s="13">
        <v>44541</v>
      </c>
      <c r="F228" s="76" t="s">
        <v>3386</v>
      </c>
      <c r="G228" s="13">
        <v>44547</v>
      </c>
      <c r="H228" s="77" t="s">
        <v>3387</v>
      </c>
      <c r="I228" s="16">
        <v>61</v>
      </c>
      <c r="J228" s="16">
        <v>41</v>
      </c>
      <c r="K228" s="16">
        <v>75</v>
      </c>
      <c r="L228" s="16">
        <v>31</v>
      </c>
      <c r="M228" s="81">
        <v>46.893749999999997</v>
      </c>
      <c r="N228" s="96">
        <v>46.893749999999997</v>
      </c>
      <c r="O228" s="64">
        <v>2530</v>
      </c>
      <c r="P228" s="65">
        <f>Table2245789101123456789101112131415161718192021222324252627282930313233[[#This Row],[PEMBULATAN]]*O228</f>
        <v>118641.1875</v>
      </c>
    </row>
    <row r="229" spans="1:16" ht="26.25" customHeight="1" x14ac:dyDescent="0.2">
      <c r="A229" s="14"/>
      <c r="B229" s="75"/>
      <c r="C229" s="73" t="s">
        <v>3370</v>
      </c>
      <c r="D229" s="78" t="s">
        <v>126</v>
      </c>
      <c r="E229" s="13">
        <v>44541</v>
      </c>
      <c r="F229" s="76" t="s">
        <v>3386</v>
      </c>
      <c r="G229" s="13">
        <v>44547</v>
      </c>
      <c r="H229" s="77" t="s">
        <v>3387</v>
      </c>
      <c r="I229" s="16">
        <v>61</v>
      </c>
      <c r="J229" s="16">
        <v>41</v>
      </c>
      <c r="K229" s="16">
        <v>75</v>
      </c>
      <c r="L229" s="16">
        <v>31</v>
      </c>
      <c r="M229" s="81">
        <v>46.893749999999997</v>
      </c>
      <c r="N229" s="96">
        <v>46.893749999999997</v>
      </c>
      <c r="O229" s="64">
        <v>2530</v>
      </c>
      <c r="P229" s="65">
        <f>Table2245789101123456789101112131415161718192021222324252627282930313233[[#This Row],[PEMBULATAN]]*O229</f>
        <v>118641.1875</v>
      </c>
    </row>
    <row r="230" spans="1:16" ht="26.25" customHeight="1" x14ac:dyDescent="0.2">
      <c r="A230" s="14"/>
      <c r="B230" s="98"/>
      <c r="C230" s="73" t="s">
        <v>3371</v>
      </c>
      <c r="D230" s="78" t="s">
        <v>126</v>
      </c>
      <c r="E230" s="13">
        <v>44541</v>
      </c>
      <c r="F230" s="76" t="s">
        <v>3386</v>
      </c>
      <c r="G230" s="13">
        <v>44547</v>
      </c>
      <c r="H230" s="77" t="s">
        <v>3387</v>
      </c>
      <c r="I230" s="16">
        <v>61</v>
      </c>
      <c r="J230" s="16">
        <v>41</v>
      </c>
      <c r="K230" s="16">
        <v>75</v>
      </c>
      <c r="L230" s="16">
        <v>31</v>
      </c>
      <c r="M230" s="81">
        <v>46.893749999999997</v>
      </c>
      <c r="N230" s="96">
        <v>46.893749999999997</v>
      </c>
      <c r="O230" s="64">
        <v>2530</v>
      </c>
      <c r="P230" s="65">
        <f>Table2245789101123456789101112131415161718192021222324252627282930313233[[#This Row],[PEMBULATAN]]*O230</f>
        <v>118641.1875</v>
      </c>
    </row>
    <row r="231" spans="1:16" ht="26.25" customHeight="1" x14ac:dyDescent="0.2">
      <c r="A231" s="14"/>
      <c r="B231" s="75" t="s">
        <v>3372</v>
      </c>
      <c r="C231" s="73" t="s">
        <v>3373</v>
      </c>
      <c r="D231" s="78" t="s">
        <v>126</v>
      </c>
      <c r="E231" s="13">
        <v>44541</v>
      </c>
      <c r="F231" s="76" t="s">
        <v>3386</v>
      </c>
      <c r="G231" s="13">
        <v>44547</v>
      </c>
      <c r="H231" s="77" t="s">
        <v>3387</v>
      </c>
      <c r="I231" s="16">
        <v>65</v>
      </c>
      <c r="J231" s="16">
        <v>46</v>
      </c>
      <c r="K231" s="16">
        <v>21</v>
      </c>
      <c r="L231" s="16">
        <v>16</v>
      </c>
      <c r="M231" s="81">
        <v>15.6975</v>
      </c>
      <c r="N231" s="96">
        <v>16</v>
      </c>
      <c r="O231" s="64">
        <v>2530</v>
      </c>
      <c r="P231" s="65">
        <f>Table2245789101123456789101112131415161718192021222324252627282930313233[[#This Row],[PEMBULATAN]]*O231</f>
        <v>40480</v>
      </c>
    </row>
    <row r="232" spans="1:16" ht="26.25" customHeight="1" x14ac:dyDescent="0.2">
      <c r="A232" s="14"/>
      <c r="B232" s="75"/>
      <c r="C232" s="73" t="s">
        <v>3374</v>
      </c>
      <c r="D232" s="78" t="s">
        <v>126</v>
      </c>
      <c r="E232" s="13">
        <v>44541</v>
      </c>
      <c r="F232" s="76" t="s">
        <v>3386</v>
      </c>
      <c r="G232" s="13">
        <v>44547</v>
      </c>
      <c r="H232" s="77" t="s">
        <v>3387</v>
      </c>
      <c r="I232" s="16">
        <v>65</v>
      </c>
      <c r="J232" s="16">
        <v>46</v>
      </c>
      <c r="K232" s="16">
        <v>21</v>
      </c>
      <c r="L232" s="16">
        <v>16</v>
      </c>
      <c r="M232" s="81">
        <v>15.6975</v>
      </c>
      <c r="N232" s="96">
        <v>16</v>
      </c>
      <c r="O232" s="64">
        <v>2530</v>
      </c>
      <c r="P232" s="65">
        <f>Table2245789101123456789101112131415161718192021222324252627282930313233[[#This Row],[PEMBULATAN]]*O232</f>
        <v>40480</v>
      </c>
    </row>
    <row r="233" spans="1:16" ht="26.25" customHeight="1" x14ac:dyDescent="0.2">
      <c r="A233" s="14"/>
      <c r="B233" s="75"/>
      <c r="C233" s="73" t="s">
        <v>3375</v>
      </c>
      <c r="D233" s="78" t="s">
        <v>126</v>
      </c>
      <c r="E233" s="13">
        <v>44541</v>
      </c>
      <c r="F233" s="76" t="s">
        <v>3386</v>
      </c>
      <c r="G233" s="13">
        <v>44547</v>
      </c>
      <c r="H233" s="77" t="s">
        <v>3387</v>
      </c>
      <c r="I233" s="16">
        <v>65</v>
      </c>
      <c r="J233" s="16">
        <v>46</v>
      </c>
      <c r="K233" s="16">
        <v>21</v>
      </c>
      <c r="L233" s="16">
        <v>16</v>
      </c>
      <c r="M233" s="81">
        <v>15.6975</v>
      </c>
      <c r="N233" s="96">
        <v>16</v>
      </c>
      <c r="O233" s="64">
        <v>2530</v>
      </c>
      <c r="P233" s="65">
        <f>Table2245789101123456789101112131415161718192021222324252627282930313233[[#This Row],[PEMBULATAN]]*O233</f>
        <v>40480</v>
      </c>
    </row>
    <row r="234" spans="1:16" ht="26.25" customHeight="1" x14ac:dyDescent="0.2">
      <c r="A234" s="14"/>
      <c r="B234" s="75"/>
      <c r="C234" s="73" t="s">
        <v>3376</v>
      </c>
      <c r="D234" s="78" t="s">
        <v>126</v>
      </c>
      <c r="E234" s="13">
        <v>44541</v>
      </c>
      <c r="F234" s="76" t="s">
        <v>3386</v>
      </c>
      <c r="G234" s="13">
        <v>44547</v>
      </c>
      <c r="H234" s="77" t="s">
        <v>3387</v>
      </c>
      <c r="I234" s="16">
        <v>61</v>
      </c>
      <c r="J234" s="16">
        <v>41</v>
      </c>
      <c r="K234" s="16">
        <v>75</v>
      </c>
      <c r="L234" s="16">
        <v>31</v>
      </c>
      <c r="M234" s="81">
        <v>46.893749999999997</v>
      </c>
      <c r="N234" s="96">
        <v>46.893749999999997</v>
      </c>
      <c r="O234" s="64">
        <v>2530</v>
      </c>
      <c r="P234" s="65">
        <f>Table2245789101123456789101112131415161718192021222324252627282930313233[[#This Row],[PEMBULATAN]]*O234</f>
        <v>118641.1875</v>
      </c>
    </row>
    <row r="235" spans="1:16" ht="26.25" customHeight="1" x14ac:dyDescent="0.2">
      <c r="A235" s="14"/>
      <c r="B235" s="75"/>
      <c r="C235" s="73" t="s">
        <v>3377</v>
      </c>
      <c r="D235" s="78" t="s">
        <v>126</v>
      </c>
      <c r="E235" s="13">
        <v>44541</v>
      </c>
      <c r="F235" s="76" t="s">
        <v>3386</v>
      </c>
      <c r="G235" s="13">
        <v>44547</v>
      </c>
      <c r="H235" s="77" t="s">
        <v>3387</v>
      </c>
      <c r="I235" s="16">
        <v>61</v>
      </c>
      <c r="J235" s="16">
        <v>41</v>
      </c>
      <c r="K235" s="16">
        <v>75</v>
      </c>
      <c r="L235" s="16">
        <v>31</v>
      </c>
      <c r="M235" s="81">
        <v>46.893749999999997</v>
      </c>
      <c r="N235" s="96">
        <v>46.893749999999997</v>
      </c>
      <c r="O235" s="64">
        <v>2530</v>
      </c>
      <c r="P235" s="65">
        <f>Table2245789101123456789101112131415161718192021222324252627282930313233[[#This Row],[PEMBULATAN]]*O235</f>
        <v>118641.1875</v>
      </c>
    </row>
    <row r="236" spans="1:16" ht="26.25" customHeight="1" x14ac:dyDescent="0.2">
      <c r="A236" s="14"/>
      <c r="B236" s="75"/>
      <c r="C236" s="73" t="s">
        <v>3378</v>
      </c>
      <c r="D236" s="78" t="s">
        <v>126</v>
      </c>
      <c r="E236" s="13">
        <v>44541</v>
      </c>
      <c r="F236" s="76" t="s">
        <v>3386</v>
      </c>
      <c r="G236" s="13">
        <v>44547</v>
      </c>
      <c r="H236" s="77" t="s">
        <v>3387</v>
      </c>
      <c r="I236" s="16">
        <v>32</v>
      </c>
      <c r="J236" s="16">
        <v>32</v>
      </c>
      <c r="K236" s="16">
        <v>46</v>
      </c>
      <c r="L236" s="16">
        <v>14</v>
      </c>
      <c r="M236" s="81">
        <v>11.776</v>
      </c>
      <c r="N236" s="96">
        <v>14</v>
      </c>
      <c r="O236" s="64">
        <v>2530</v>
      </c>
      <c r="P236" s="65">
        <f>Table2245789101123456789101112131415161718192021222324252627282930313233[[#This Row],[PEMBULATAN]]*O236</f>
        <v>35420</v>
      </c>
    </row>
    <row r="237" spans="1:16" ht="26.25" customHeight="1" x14ac:dyDescent="0.2">
      <c r="A237" s="14"/>
      <c r="B237" s="75"/>
      <c r="C237" s="73" t="s">
        <v>3379</v>
      </c>
      <c r="D237" s="78" t="s">
        <v>126</v>
      </c>
      <c r="E237" s="13">
        <v>44541</v>
      </c>
      <c r="F237" s="76" t="s">
        <v>3386</v>
      </c>
      <c r="G237" s="13">
        <v>44547</v>
      </c>
      <c r="H237" s="77" t="s">
        <v>3387</v>
      </c>
      <c r="I237" s="16">
        <v>55</v>
      </c>
      <c r="J237" s="16">
        <v>33</v>
      </c>
      <c r="K237" s="16">
        <v>8</v>
      </c>
      <c r="L237" s="16">
        <v>10</v>
      </c>
      <c r="M237" s="81">
        <v>3.63</v>
      </c>
      <c r="N237" s="96">
        <v>10</v>
      </c>
      <c r="O237" s="64">
        <v>2530</v>
      </c>
      <c r="P237" s="65">
        <f>Table2245789101123456789101112131415161718192021222324252627282930313233[[#This Row],[PEMBULATAN]]*O237</f>
        <v>25300</v>
      </c>
    </row>
    <row r="238" spans="1:16" ht="26.25" customHeight="1" x14ac:dyDescent="0.2">
      <c r="A238" s="14"/>
      <c r="B238" s="75"/>
      <c r="C238" s="73" t="s">
        <v>3380</v>
      </c>
      <c r="D238" s="78" t="s">
        <v>126</v>
      </c>
      <c r="E238" s="13">
        <v>44541</v>
      </c>
      <c r="F238" s="76" t="s">
        <v>3386</v>
      </c>
      <c r="G238" s="13">
        <v>44547</v>
      </c>
      <c r="H238" s="77" t="s">
        <v>3387</v>
      </c>
      <c r="I238" s="16">
        <v>55</v>
      </c>
      <c r="J238" s="16">
        <v>33</v>
      </c>
      <c r="K238" s="16">
        <v>8</v>
      </c>
      <c r="L238" s="16">
        <v>10</v>
      </c>
      <c r="M238" s="81">
        <v>3.63</v>
      </c>
      <c r="N238" s="96">
        <v>10</v>
      </c>
      <c r="O238" s="64">
        <v>2530</v>
      </c>
      <c r="P238" s="65">
        <f>Table2245789101123456789101112131415161718192021222324252627282930313233[[#This Row],[PEMBULATAN]]*O238</f>
        <v>25300</v>
      </c>
    </row>
    <row r="239" spans="1:16" ht="26.25" customHeight="1" x14ac:dyDescent="0.2">
      <c r="A239" s="14"/>
      <c r="B239" s="75"/>
      <c r="C239" s="73" t="s">
        <v>3381</v>
      </c>
      <c r="D239" s="78" t="s">
        <v>126</v>
      </c>
      <c r="E239" s="13">
        <v>44541</v>
      </c>
      <c r="F239" s="76" t="s">
        <v>3386</v>
      </c>
      <c r="G239" s="13">
        <v>44547</v>
      </c>
      <c r="H239" s="77" t="s">
        <v>3387</v>
      </c>
      <c r="I239" s="16">
        <v>61</v>
      </c>
      <c r="J239" s="16">
        <v>49</v>
      </c>
      <c r="K239" s="16">
        <v>82</v>
      </c>
      <c r="L239" s="16">
        <v>15</v>
      </c>
      <c r="M239" s="81">
        <v>61.274500000000003</v>
      </c>
      <c r="N239" s="96">
        <v>61.274500000000003</v>
      </c>
      <c r="O239" s="64">
        <v>2530</v>
      </c>
      <c r="P239" s="65">
        <f>Table2245789101123456789101112131415161718192021222324252627282930313233[[#This Row],[PEMBULATAN]]*O239</f>
        <v>155024.48500000002</v>
      </c>
    </row>
    <row r="240" spans="1:16" ht="26.25" customHeight="1" x14ac:dyDescent="0.2">
      <c r="A240" s="14"/>
      <c r="B240" s="75"/>
      <c r="C240" s="73" t="s">
        <v>3382</v>
      </c>
      <c r="D240" s="78" t="s">
        <v>126</v>
      </c>
      <c r="E240" s="13">
        <v>44541</v>
      </c>
      <c r="F240" s="76" t="s">
        <v>3386</v>
      </c>
      <c r="G240" s="13">
        <v>44547</v>
      </c>
      <c r="H240" s="77" t="s">
        <v>3387</v>
      </c>
      <c r="I240" s="16">
        <v>61</v>
      </c>
      <c r="J240" s="16">
        <v>41</v>
      </c>
      <c r="K240" s="16">
        <v>75</v>
      </c>
      <c r="L240" s="16">
        <v>31</v>
      </c>
      <c r="M240" s="81">
        <v>46.893749999999997</v>
      </c>
      <c r="N240" s="96">
        <v>46.893749999999997</v>
      </c>
      <c r="O240" s="64">
        <v>2530</v>
      </c>
      <c r="P240" s="65">
        <f>Table2245789101123456789101112131415161718192021222324252627282930313233[[#This Row],[PEMBULATAN]]*O240</f>
        <v>118641.1875</v>
      </c>
    </row>
    <row r="241" spans="1:16" ht="26.25" customHeight="1" x14ac:dyDescent="0.2">
      <c r="A241" s="14"/>
      <c r="B241" s="75"/>
      <c r="C241" s="73" t="s">
        <v>3383</v>
      </c>
      <c r="D241" s="78" t="s">
        <v>126</v>
      </c>
      <c r="E241" s="13">
        <v>44541</v>
      </c>
      <c r="F241" s="76" t="s">
        <v>3386</v>
      </c>
      <c r="G241" s="13">
        <v>44547</v>
      </c>
      <c r="H241" s="77" t="s">
        <v>3387</v>
      </c>
      <c r="I241" s="16">
        <v>43</v>
      </c>
      <c r="J241" s="16">
        <v>33</v>
      </c>
      <c r="K241" s="16">
        <v>28</v>
      </c>
      <c r="L241" s="16">
        <v>9</v>
      </c>
      <c r="M241" s="81">
        <v>9.9329999999999998</v>
      </c>
      <c r="N241" s="96">
        <v>9.9329999999999998</v>
      </c>
      <c r="O241" s="64">
        <v>2530</v>
      </c>
      <c r="P241" s="65">
        <f>Table2245789101123456789101112131415161718192021222324252627282930313233[[#This Row],[PEMBULATAN]]*O241</f>
        <v>25130.489999999998</v>
      </c>
    </row>
    <row r="242" spans="1:16" ht="26.25" customHeight="1" x14ac:dyDescent="0.2">
      <c r="A242" s="14"/>
      <c r="B242" s="75"/>
      <c r="C242" s="73" t="s">
        <v>3384</v>
      </c>
      <c r="D242" s="78" t="s">
        <v>126</v>
      </c>
      <c r="E242" s="13">
        <v>44541</v>
      </c>
      <c r="F242" s="76" t="s">
        <v>3386</v>
      </c>
      <c r="G242" s="13">
        <v>44547</v>
      </c>
      <c r="H242" s="77" t="s">
        <v>3387</v>
      </c>
      <c r="I242" s="16">
        <v>34</v>
      </c>
      <c r="J242" s="16">
        <v>34</v>
      </c>
      <c r="K242" s="16">
        <v>16</v>
      </c>
      <c r="L242" s="16">
        <v>12</v>
      </c>
      <c r="M242" s="81">
        <v>4.6239999999999997</v>
      </c>
      <c r="N242" s="96">
        <v>12</v>
      </c>
      <c r="O242" s="64">
        <v>2530</v>
      </c>
      <c r="P242" s="65">
        <f>Table2245789101123456789101112131415161718192021222324252627282930313233[[#This Row],[PEMBULATAN]]*O242</f>
        <v>30360</v>
      </c>
    </row>
    <row r="243" spans="1:16" ht="26.25" customHeight="1" x14ac:dyDescent="0.2">
      <c r="A243" s="14"/>
      <c r="B243" s="75"/>
      <c r="C243" s="73" t="s">
        <v>3385</v>
      </c>
      <c r="D243" s="78" t="s">
        <v>126</v>
      </c>
      <c r="E243" s="13">
        <v>44541</v>
      </c>
      <c r="F243" s="76" t="s">
        <v>3386</v>
      </c>
      <c r="G243" s="13">
        <v>44547</v>
      </c>
      <c r="H243" s="77" t="s">
        <v>3387</v>
      </c>
      <c r="I243" s="16">
        <v>35</v>
      </c>
      <c r="J243" s="16">
        <v>35</v>
      </c>
      <c r="K243" s="16">
        <v>18</v>
      </c>
      <c r="L243" s="16">
        <v>12</v>
      </c>
      <c r="M243" s="81">
        <v>5.5125000000000002</v>
      </c>
      <c r="N243" s="96">
        <v>12</v>
      </c>
      <c r="O243" s="64">
        <v>2530</v>
      </c>
      <c r="P243" s="65">
        <f>Table2245789101123456789101112131415161718192021222324252627282930313233[[#This Row],[PEMBULATAN]]*O243</f>
        <v>30360</v>
      </c>
    </row>
    <row r="244" spans="1:16" ht="22.5" customHeight="1" x14ac:dyDescent="0.2">
      <c r="A244" s="118" t="s">
        <v>30</v>
      </c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20"/>
      <c r="M244" s="79">
        <f>SUBTOTAL(109,Table2245789101123456789101112131415161718192021222324252627282930313233[KG VOLUME])</f>
        <v>5051.4572500000022</v>
      </c>
      <c r="N244" s="68">
        <f>SUM(N3:N243)</f>
        <v>5207.648500000003</v>
      </c>
      <c r="O244" s="121">
        <f>SUM(P3:P243)</f>
        <v>13175350.705000006</v>
      </c>
      <c r="P244" s="122"/>
    </row>
    <row r="245" spans="1:16" ht="18" customHeight="1" x14ac:dyDescent="0.2">
      <c r="A245" s="86"/>
      <c r="B245" s="56" t="s">
        <v>42</v>
      </c>
      <c r="C245" s="55"/>
      <c r="D245" s="57" t="s">
        <v>43</v>
      </c>
      <c r="E245" s="86"/>
      <c r="F245" s="86"/>
      <c r="G245" s="86"/>
      <c r="H245" s="86"/>
      <c r="I245" s="86"/>
      <c r="J245" s="86"/>
      <c r="K245" s="86"/>
      <c r="L245" s="86"/>
      <c r="M245" s="87"/>
      <c r="N245" s="88" t="s">
        <v>51</v>
      </c>
      <c r="O245" s="89"/>
      <c r="P245" s="89">
        <f>O244*10%</f>
        <v>1317535.0705000006</v>
      </c>
    </row>
    <row r="246" spans="1:16" ht="18" customHeight="1" thickBot="1" x14ac:dyDescent="0.25">
      <c r="A246" s="86"/>
      <c r="B246" s="56"/>
      <c r="C246" s="55"/>
      <c r="D246" s="57"/>
      <c r="E246" s="86"/>
      <c r="F246" s="86"/>
      <c r="G246" s="86"/>
      <c r="H246" s="86"/>
      <c r="I246" s="86"/>
      <c r="J246" s="86"/>
      <c r="K246" s="86"/>
      <c r="L246" s="86"/>
      <c r="M246" s="87"/>
      <c r="N246" s="90" t="s">
        <v>52</v>
      </c>
      <c r="O246" s="91"/>
      <c r="P246" s="91">
        <f>O244-P245</f>
        <v>11857815.634500004</v>
      </c>
    </row>
    <row r="247" spans="1:16" ht="18" customHeight="1" x14ac:dyDescent="0.2">
      <c r="A247" s="11"/>
      <c r="H247" s="63"/>
      <c r="N247" s="62" t="s">
        <v>31</v>
      </c>
      <c r="P247" s="69">
        <f>P246*1%</f>
        <v>118578.15634500004</v>
      </c>
    </row>
    <row r="248" spans="1:16" ht="18" customHeight="1" thickBot="1" x14ac:dyDescent="0.25">
      <c r="A248" s="11"/>
      <c r="H248" s="63"/>
      <c r="N248" s="62" t="s">
        <v>53</v>
      </c>
      <c r="P248" s="71">
        <f>P246*2%</f>
        <v>237156.31269000008</v>
      </c>
    </row>
    <row r="249" spans="1:16" ht="18" customHeight="1" x14ac:dyDescent="0.2">
      <c r="A249" s="11"/>
      <c r="H249" s="63"/>
      <c r="N249" s="66" t="s">
        <v>32</v>
      </c>
      <c r="O249" s="67"/>
      <c r="P249" s="70">
        <f>P246+P247-P248</f>
        <v>11739237.478155004</v>
      </c>
    </row>
    <row r="251" spans="1:16" x14ac:dyDescent="0.2">
      <c r="A251" s="11"/>
      <c r="H251" s="63"/>
      <c r="P251" s="71"/>
    </row>
    <row r="252" spans="1:16" x14ac:dyDescent="0.2">
      <c r="A252" s="11"/>
      <c r="H252" s="63"/>
      <c r="O252" s="58"/>
      <c r="P252" s="71"/>
    </row>
    <row r="253" spans="1:16" s="3" customFormat="1" x14ac:dyDescent="0.25">
      <c r="A253" s="11"/>
      <c r="B253" s="2"/>
      <c r="C253" s="2"/>
      <c r="E253" s="12"/>
      <c r="H253" s="63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3"/>
      <c r="N254" s="15"/>
      <c r="O254" s="15"/>
      <c r="P254" s="15"/>
    </row>
    <row r="255" spans="1:16" s="3" customFormat="1" x14ac:dyDescent="0.25">
      <c r="A255" s="11"/>
      <c r="B255" s="2"/>
      <c r="C255" s="2"/>
      <c r="E255" s="12"/>
      <c r="H255" s="63"/>
      <c r="N255" s="15"/>
      <c r="O255" s="15"/>
      <c r="P255" s="15"/>
    </row>
    <row r="256" spans="1:16" s="3" customFormat="1" x14ac:dyDescent="0.25">
      <c r="A256" s="11"/>
      <c r="B256" s="2"/>
      <c r="C256" s="2"/>
      <c r="E256" s="12"/>
      <c r="H256" s="63"/>
      <c r="N256" s="15"/>
      <c r="O256" s="15"/>
      <c r="P256" s="15"/>
    </row>
    <row r="257" spans="1:16" s="3" customFormat="1" x14ac:dyDescent="0.25">
      <c r="A257" s="11"/>
      <c r="B257" s="2"/>
      <c r="C257" s="2"/>
      <c r="E257" s="12"/>
      <c r="H257" s="63"/>
      <c r="N257" s="15"/>
      <c r="O257" s="15"/>
      <c r="P257" s="15"/>
    </row>
    <row r="258" spans="1:16" s="3" customFormat="1" x14ac:dyDescent="0.25">
      <c r="A258" s="11"/>
      <c r="B258" s="2"/>
      <c r="C258" s="2"/>
      <c r="E258" s="12"/>
      <c r="H258" s="63"/>
      <c r="N258" s="15"/>
      <c r="O258" s="15"/>
      <c r="P258" s="15"/>
    </row>
    <row r="259" spans="1:16" s="3" customFormat="1" x14ac:dyDescent="0.25">
      <c r="A259" s="11"/>
      <c r="B259" s="2"/>
      <c r="C259" s="2"/>
      <c r="E259" s="12"/>
      <c r="H259" s="63"/>
      <c r="N259" s="15"/>
      <c r="O259" s="15"/>
      <c r="P259" s="15"/>
    </row>
    <row r="260" spans="1:16" s="3" customFormat="1" x14ac:dyDescent="0.25">
      <c r="A260" s="11"/>
      <c r="B260" s="2"/>
      <c r="C260" s="2"/>
      <c r="E260" s="12"/>
      <c r="H260" s="63"/>
      <c r="N260" s="15"/>
      <c r="O260" s="15"/>
      <c r="P260" s="15"/>
    </row>
    <row r="261" spans="1:16" s="3" customFormat="1" x14ac:dyDescent="0.25">
      <c r="A261" s="11"/>
      <c r="B261" s="2"/>
      <c r="C261" s="2"/>
      <c r="E261" s="12"/>
      <c r="H261" s="63"/>
      <c r="N261" s="15"/>
      <c r="O261" s="15"/>
      <c r="P261" s="15"/>
    </row>
    <row r="262" spans="1:16" s="3" customFormat="1" x14ac:dyDescent="0.25">
      <c r="A262" s="11"/>
      <c r="B262" s="2"/>
      <c r="C262" s="2"/>
      <c r="E262" s="12"/>
      <c r="H262" s="63"/>
      <c r="N262" s="15"/>
      <c r="O262" s="15"/>
      <c r="P262" s="15"/>
    </row>
    <row r="263" spans="1:16" s="3" customFormat="1" x14ac:dyDescent="0.25">
      <c r="A263" s="11"/>
      <c r="B263" s="2"/>
      <c r="C263" s="2"/>
      <c r="E263" s="12"/>
      <c r="H263" s="63"/>
      <c r="N263" s="15"/>
      <c r="O263" s="15"/>
      <c r="P263" s="15"/>
    </row>
    <row r="264" spans="1:16" s="3" customFormat="1" x14ac:dyDescent="0.25">
      <c r="A264" s="11"/>
      <c r="B264" s="2"/>
      <c r="C264" s="2"/>
      <c r="E264" s="12"/>
      <c r="H264" s="63"/>
      <c r="N264" s="15"/>
      <c r="O264" s="15"/>
      <c r="P264" s="15"/>
    </row>
  </sheetData>
  <mergeCells count="2">
    <mergeCell ref="A244:L244"/>
    <mergeCell ref="O244:P244"/>
  </mergeCells>
  <conditionalFormatting sqref="B3">
    <cfRule type="duplicateValues" dxfId="336" priority="2"/>
  </conditionalFormatting>
  <conditionalFormatting sqref="B4:B243">
    <cfRule type="duplicateValues" dxfId="335" priority="5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4"/>
  <sheetViews>
    <sheetView zoomScale="110" zoomScaleNormal="110" workbookViewId="0">
      <pane xSplit="3" ySplit="2" topLeftCell="D57" activePane="bottomRight" state="frozen"/>
      <selection pane="topRight" activeCell="B1" sqref="B1"/>
      <selection pane="bottomLeft" activeCell="A3" sqref="A3"/>
      <selection pane="bottomRight" activeCell="K66" sqref="K6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403964</v>
      </c>
      <c r="B3" s="74" t="s">
        <v>3388</v>
      </c>
      <c r="C3" s="9" t="s">
        <v>3389</v>
      </c>
      <c r="D3" s="76" t="s">
        <v>126</v>
      </c>
      <c r="E3" s="13">
        <v>44542</v>
      </c>
      <c r="F3" s="76" t="s">
        <v>3386</v>
      </c>
      <c r="G3" s="13">
        <v>44547</v>
      </c>
      <c r="H3" s="10" t="s">
        <v>3452</v>
      </c>
      <c r="I3" s="1">
        <v>76</v>
      </c>
      <c r="J3" s="1">
        <v>58</v>
      </c>
      <c r="K3" s="1">
        <v>11</v>
      </c>
      <c r="L3" s="1">
        <v>11</v>
      </c>
      <c r="M3" s="80">
        <v>12.122</v>
      </c>
      <c r="N3" s="96">
        <v>12.122</v>
      </c>
      <c r="O3" s="64">
        <v>2530</v>
      </c>
      <c r="P3" s="65">
        <f>Table224578910112345678910111213141516171819202122232425262728293031323334[[#This Row],[PEMBULATAN]]*O3</f>
        <v>30668.66</v>
      </c>
    </row>
    <row r="4" spans="1:16" ht="26.25" customHeight="1" x14ac:dyDescent="0.2">
      <c r="A4" s="14"/>
      <c r="B4" s="75"/>
      <c r="C4" s="9" t="s">
        <v>3390</v>
      </c>
      <c r="D4" s="76" t="s">
        <v>126</v>
      </c>
      <c r="E4" s="13">
        <v>44542</v>
      </c>
      <c r="F4" s="76" t="s">
        <v>3386</v>
      </c>
      <c r="G4" s="13">
        <v>44547</v>
      </c>
      <c r="H4" s="10" t="s">
        <v>3452</v>
      </c>
      <c r="I4" s="1">
        <v>82</v>
      </c>
      <c r="J4" s="1">
        <v>56</v>
      </c>
      <c r="K4" s="1">
        <v>22</v>
      </c>
      <c r="L4" s="1">
        <v>5</v>
      </c>
      <c r="M4" s="80">
        <v>25.256</v>
      </c>
      <c r="N4" s="96">
        <v>25.256</v>
      </c>
      <c r="O4" s="64">
        <v>2530</v>
      </c>
      <c r="P4" s="65">
        <f>Table224578910112345678910111213141516171819202122232425262728293031323334[[#This Row],[PEMBULATAN]]*O4</f>
        <v>63897.68</v>
      </c>
    </row>
    <row r="5" spans="1:16" ht="26.25" customHeight="1" x14ac:dyDescent="0.2">
      <c r="A5" s="14"/>
      <c r="B5" s="14"/>
      <c r="C5" s="9" t="s">
        <v>3391</v>
      </c>
      <c r="D5" s="76" t="s">
        <v>126</v>
      </c>
      <c r="E5" s="13">
        <v>44542</v>
      </c>
      <c r="F5" s="76" t="s">
        <v>3386</v>
      </c>
      <c r="G5" s="13">
        <v>44547</v>
      </c>
      <c r="H5" s="10" t="s">
        <v>3452</v>
      </c>
      <c r="I5" s="1">
        <v>155</v>
      </c>
      <c r="J5" s="1">
        <v>9</v>
      </c>
      <c r="K5" s="1">
        <v>9</v>
      </c>
      <c r="L5" s="1">
        <v>9</v>
      </c>
      <c r="M5" s="80">
        <v>3.1387499999999999</v>
      </c>
      <c r="N5" s="96">
        <v>9</v>
      </c>
      <c r="O5" s="64">
        <v>2530</v>
      </c>
      <c r="P5" s="65">
        <f>Table224578910112345678910111213141516171819202122232425262728293031323334[[#This Row],[PEMBULATAN]]*O5</f>
        <v>22770</v>
      </c>
    </row>
    <row r="6" spans="1:16" ht="26.25" customHeight="1" x14ac:dyDescent="0.2">
      <c r="A6" s="14"/>
      <c r="B6" s="14"/>
      <c r="C6" s="73" t="s">
        <v>3392</v>
      </c>
      <c r="D6" s="78" t="s">
        <v>126</v>
      </c>
      <c r="E6" s="13">
        <v>44542</v>
      </c>
      <c r="F6" s="76" t="s">
        <v>3386</v>
      </c>
      <c r="G6" s="13">
        <v>44547</v>
      </c>
      <c r="H6" s="77" t="s">
        <v>3452</v>
      </c>
      <c r="I6" s="16">
        <v>54</v>
      </c>
      <c r="J6" s="16">
        <v>34</v>
      </c>
      <c r="K6" s="16">
        <v>22</v>
      </c>
      <c r="L6" s="16">
        <v>6</v>
      </c>
      <c r="M6" s="81">
        <v>10.098000000000001</v>
      </c>
      <c r="N6" s="96">
        <v>10.098000000000001</v>
      </c>
      <c r="O6" s="64">
        <v>2530</v>
      </c>
      <c r="P6" s="65">
        <f>Table224578910112345678910111213141516171819202122232425262728293031323334[[#This Row],[PEMBULATAN]]*O6</f>
        <v>25547.940000000002</v>
      </c>
    </row>
    <row r="7" spans="1:16" ht="26.25" customHeight="1" x14ac:dyDescent="0.2">
      <c r="A7" s="14"/>
      <c r="B7" s="14"/>
      <c r="C7" s="73" t="s">
        <v>3393</v>
      </c>
      <c r="D7" s="78" t="s">
        <v>126</v>
      </c>
      <c r="E7" s="13">
        <v>44542</v>
      </c>
      <c r="F7" s="76" t="s">
        <v>3386</v>
      </c>
      <c r="G7" s="13">
        <v>44547</v>
      </c>
      <c r="H7" s="77" t="s">
        <v>3452</v>
      </c>
      <c r="I7" s="16">
        <v>27</v>
      </c>
      <c r="J7" s="16">
        <v>40</v>
      </c>
      <c r="K7" s="16">
        <v>11</v>
      </c>
      <c r="L7" s="16">
        <v>1</v>
      </c>
      <c r="M7" s="81">
        <v>2.97</v>
      </c>
      <c r="N7" s="96">
        <v>2.97</v>
      </c>
      <c r="O7" s="64">
        <v>2530</v>
      </c>
      <c r="P7" s="65">
        <f>Table224578910112345678910111213141516171819202122232425262728293031323334[[#This Row],[PEMBULATAN]]*O7</f>
        <v>7514.1</v>
      </c>
    </row>
    <row r="8" spans="1:16" ht="26.25" customHeight="1" x14ac:dyDescent="0.2">
      <c r="A8" s="14"/>
      <c r="B8" s="14"/>
      <c r="C8" s="73" t="s">
        <v>3394</v>
      </c>
      <c r="D8" s="78" t="s">
        <v>126</v>
      </c>
      <c r="E8" s="13">
        <v>44542</v>
      </c>
      <c r="F8" s="76" t="s">
        <v>3386</v>
      </c>
      <c r="G8" s="13">
        <v>44547</v>
      </c>
      <c r="H8" s="77" t="s">
        <v>3452</v>
      </c>
      <c r="I8" s="16">
        <v>53</v>
      </c>
      <c r="J8" s="16">
        <v>32</v>
      </c>
      <c r="K8" s="16">
        <v>25</v>
      </c>
      <c r="L8" s="16">
        <v>3</v>
      </c>
      <c r="M8" s="81">
        <v>10.6</v>
      </c>
      <c r="N8" s="96">
        <v>10.6</v>
      </c>
      <c r="O8" s="64">
        <v>2530</v>
      </c>
      <c r="P8" s="65">
        <f>Table224578910112345678910111213141516171819202122232425262728293031323334[[#This Row],[PEMBULATAN]]*O8</f>
        <v>26818</v>
      </c>
    </row>
    <row r="9" spans="1:16" ht="26.25" customHeight="1" x14ac:dyDescent="0.2">
      <c r="A9" s="14"/>
      <c r="B9" s="14"/>
      <c r="C9" s="73" t="s">
        <v>3395</v>
      </c>
      <c r="D9" s="78" t="s">
        <v>126</v>
      </c>
      <c r="E9" s="13">
        <v>44542</v>
      </c>
      <c r="F9" s="76" t="s">
        <v>3386</v>
      </c>
      <c r="G9" s="13">
        <v>44547</v>
      </c>
      <c r="H9" s="77" t="s">
        <v>3452</v>
      </c>
      <c r="I9" s="16">
        <v>46</v>
      </c>
      <c r="J9" s="16">
        <v>34</v>
      </c>
      <c r="K9" s="16">
        <v>34</v>
      </c>
      <c r="L9" s="16">
        <v>6</v>
      </c>
      <c r="M9" s="81">
        <v>13.294</v>
      </c>
      <c r="N9" s="96">
        <v>13.294</v>
      </c>
      <c r="O9" s="64">
        <v>2530</v>
      </c>
      <c r="P9" s="65">
        <f>Table224578910112345678910111213141516171819202122232425262728293031323334[[#This Row],[PEMBULATAN]]*O9</f>
        <v>33633.82</v>
      </c>
    </row>
    <row r="10" spans="1:16" ht="26.25" customHeight="1" x14ac:dyDescent="0.2">
      <c r="A10" s="14"/>
      <c r="B10" s="14"/>
      <c r="C10" s="73" t="s">
        <v>3396</v>
      </c>
      <c r="D10" s="78" t="s">
        <v>126</v>
      </c>
      <c r="E10" s="13">
        <v>44542</v>
      </c>
      <c r="F10" s="76" t="s">
        <v>3386</v>
      </c>
      <c r="G10" s="13">
        <v>44547</v>
      </c>
      <c r="H10" s="77" t="s">
        <v>3452</v>
      </c>
      <c r="I10" s="16">
        <v>37</v>
      </c>
      <c r="J10" s="16">
        <v>40</v>
      </c>
      <c r="K10" s="16">
        <v>15</v>
      </c>
      <c r="L10" s="16">
        <v>1</v>
      </c>
      <c r="M10" s="81">
        <v>5.55</v>
      </c>
      <c r="N10" s="96">
        <v>5.55</v>
      </c>
      <c r="O10" s="64">
        <v>2530</v>
      </c>
      <c r="P10" s="65">
        <f>Table224578910112345678910111213141516171819202122232425262728293031323334[[#This Row],[PEMBULATAN]]*O10</f>
        <v>14041.5</v>
      </c>
    </row>
    <row r="11" spans="1:16" ht="26.25" customHeight="1" x14ac:dyDescent="0.2">
      <c r="A11" s="14"/>
      <c r="B11" s="14"/>
      <c r="C11" s="73" t="s">
        <v>3397</v>
      </c>
      <c r="D11" s="78" t="s">
        <v>126</v>
      </c>
      <c r="E11" s="13">
        <v>44542</v>
      </c>
      <c r="F11" s="76" t="s">
        <v>3386</v>
      </c>
      <c r="G11" s="13">
        <v>44547</v>
      </c>
      <c r="H11" s="77" t="s">
        <v>3452</v>
      </c>
      <c r="I11" s="16">
        <v>64</v>
      </c>
      <c r="J11" s="16">
        <v>45</v>
      </c>
      <c r="K11" s="16">
        <v>15</v>
      </c>
      <c r="L11" s="16">
        <v>4</v>
      </c>
      <c r="M11" s="81">
        <v>10.8</v>
      </c>
      <c r="N11" s="96">
        <v>10.8</v>
      </c>
      <c r="O11" s="64">
        <v>2530</v>
      </c>
      <c r="P11" s="65">
        <f>Table224578910112345678910111213141516171819202122232425262728293031323334[[#This Row],[PEMBULATAN]]*O11</f>
        <v>27324</v>
      </c>
    </row>
    <row r="12" spans="1:16" ht="26.25" customHeight="1" x14ac:dyDescent="0.2">
      <c r="A12" s="14"/>
      <c r="B12" s="14"/>
      <c r="C12" s="73" t="s">
        <v>3398</v>
      </c>
      <c r="D12" s="78" t="s">
        <v>126</v>
      </c>
      <c r="E12" s="13">
        <v>44542</v>
      </c>
      <c r="F12" s="76" t="s">
        <v>3386</v>
      </c>
      <c r="G12" s="13">
        <v>44547</v>
      </c>
      <c r="H12" s="77" t="s">
        <v>3452</v>
      </c>
      <c r="I12" s="16">
        <v>84</v>
      </c>
      <c r="J12" s="16">
        <v>62</v>
      </c>
      <c r="K12" s="16">
        <v>18</v>
      </c>
      <c r="L12" s="16">
        <v>8</v>
      </c>
      <c r="M12" s="81">
        <v>23.436</v>
      </c>
      <c r="N12" s="96">
        <v>24</v>
      </c>
      <c r="O12" s="64">
        <v>2530</v>
      </c>
      <c r="P12" s="65">
        <f>Table224578910112345678910111213141516171819202122232425262728293031323334[[#This Row],[PEMBULATAN]]*O12</f>
        <v>60720</v>
      </c>
    </row>
    <row r="13" spans="1:16" ht="26.25" customHeight="1" x14ac:dyDescent="0.2">
      <c r="A13" s="14"/>
      <c r="B13" s="14"/>
      <c r="C13" s="73" t="s">
        <v>3399</v>
      </c>
      <c r="D13" s="78" t="s">
        <v>126</v>
      </c>
      <c r="E13" s="13">
        <v>44542</v>
      </c>
      <c r="F13" s="76" t="s">
        <v>3386</v>
      </c>
      <c r="G13" s="13">
        <v>44547</v>
      </c>
      <c r="H13" s="77" t="s">
        <v>3452</v>
      </c>
      <c r="I13" s="16">
        <v>45</v>
      </c>
      <c r="J13" s="16">
        <v>40</v>
      </c>
      <c r="K13" s="16">
        <v>18</v>
      </c>
      <c r="L13" s="16">
        <v>4</v>
      </c>
      <c r="M13" s="81">
        <v>8.1</v>
      </c>
      <c r="N13" s="96">
        <v>8.1</v>
      </c>
      <c r="O13" s="64">
        <v>2530</v>
      </c>
      <c r="P13" s="65">
        <f>Table224578910112345678910111213141516171819202122232425262728293031323334[[#This Row],[PEMBULATAN]]*O13</f>
        <v>20493</v>
      </c>
    </row>
    <row r="14" spans="1:16" ht="26.25" customHeight="1" x14ac:dyDescent="0.2">
      <c r="A14" s="14"/>
      <c r="B14" s="14"/>
      <c r="C14" s="73" t="s">
        <v>3400</v>
      </c>
      <c r="D14" s="78" t="s">
        <v>126</v>
      </c>
      <c r="E14" s="13">
        <v>44542</v>
      </c>
      <c r="F14" s="76" t="s">
        <v>3386</v>
      </c>
      <c r="G14" s="13">
        <v>44547</v>
      </c>
      <c r="H14" s="77" t="s">
        <v>3452</v>
      </c>
      <c r="I14" s="16">
        <v>48</v>
      </c>
      <c r="J14" s="16">
        <v>41</v>
      </c>
      <c r="K14" s="16">
        <v>16</v>
      </c>
      <c r="L14" s="16">
        <v>2</v>
      </c>
      <c r="M14" s="81">
        <v>7.8719999999999999</v>
      </c>
      <c r="N14" s="96">
        <v>7.8719999999999999</v>
      </c>
      <c r="O14" s="64">
        <v>2530</v>
      </c>
      <c r="P14" s="65">
        <f>Table224578910112345678910111213141516171819202122232425262728293031323334[[#This Row],[PEMBULATAN]]*O14</f>
        <v>19916.16</v>
      </c>
    </row>
    <row r="15" spans="1:16" ht="26.25" customHeight="1" x14ac:dyDescent="0.2">
      <c r="A15" s="14"/>
      <c r="B15" s="14"/>
      <c r="C15" s="73" t="s">
        <v>3401</v>
      </c>
      <c r="D15" s="78" t="s">
        <v>126</v>
      </c>
      <c r="E15" s="13">
        <v>44542</v>
      </c>
      <c r="F15" s="76" t="s">
        <v>3386</v>
      </c>
      <c r="G15" s="13">
        <v>44547</v>
      </c>
      <c r="H15" s="77" t="s">
        <v>3452</v>
      </c>
      <c r="I15" s="16">
        <v>100</v>
      </c>
      <c r="J15" s="16">
        <v>61</v>
      </c>
      <c r="K15" s="16">
        <v>24</v>
      </c>
      <c r="L15" s="16">
        <v>13</v>
      </c>
      <c r="M15" s="81">
        <v>36.6</v>
      </c>
      <c r="N15" s="96">
        <v>36.6</v>
      </c>
      <c r="O15" s="64">
        <v>2530</v>
      </c>
      <c r="P15" s="65">
        <f>Table224578910112345678910111213141516171819202122232425262728293031323334[[#This Row],[PEMBULATAN]]*O15</f>
        <v>92598</v>
      </c>
    </row>
    <row r="16" spans="1:16" ht="26.25" customHeight="1" x14ac:dyDescent="0.2">
      <c r="A16" s="14"/>
      <c r="B16" s="14"/>
      <c r="C16" s="73" t="s">
        <v>3402</v>
      </c>
      <c r="D16" s="78" t="s">
        <v>126</v>
      </c>
      <c r="E16" s="13">
        <v>44542</v>
      </c>
      <c r="F16" s="76" t="s">
        <v>3386</v>
      </c>
      <c r="G16" s="13">
        <v>44547</v>
      </c>
      <c r="H16" s="77" t="s">
        <v>3452</v>
      </c>
      <c r="I16" s="16">
        <v>100</v>
      </c>
      <c r="J16" s="16">
        <v>58</v>
      </c>
      <c r="K16" s="16">
        <v>23</v>
      </c>
      <c r="L16" s="16">
        <v>13</v>
      </c>
      <c r="M16" s="81">
        <v>33.35</v>
      </c>
      <c r="N16" s="96">
        <v>34</v>
      </c>
      <c r="O16" s="64">
        <v>2530</v>
      </c>
      <c r="P16" s="65">
        <f>Table224578910112345678910111213141516171819202122232425262728293031323334[[#This Row],[PEMBULATAN]]*O16</f>
        <v>86020</v>
      </c>
    </row>
    <row r="17" spans="1:16" ht="26.25" customHeight="1" x14ac:dyDescent="0.2">
      <c r="A17" s="14"/>
      <c r="B17" s="14"/>
      <c r="C17" s="73" t="s">
        <v>3403</v>
      </c>
      <c r="D17" s="78" t="s">
        <v>126</v>
      </c>
      <c r="E17" s="13">
        <v>44542</v>
      </c>
      <c r="F17" s="76" t="s">
        <v>3386</v>
      </c>
      <c r="G17" s="13">
        <v>44547</v>
      </c>
      <c r="H17" s="77" t="s">
        <v>3452</v>
      </c>
      <c r="I17" s="16">
        <v>34</v>
      </c>
      <c r="J17" s="16">
        <v>41</v>
      </c>
      <c r="K17" s="16">
        <v>18</v>
      </c>
      <c r="L17" s="16">
        <v>1</v>
      </c>
      <c r="M17" s="81">
        <v>6.2729999999999997</v>
      </c>
      <c r="N17" s="96">
        <v>6.2729999999999997</v>
      </c>
      <c r="O17" s="64">
        <v>2530</v>
      </c>
      <c r="P17" s="65">
        <f>Table224578910112345678910111213141516171819202122232425262728293031323334[[#This Row],[PEMBULATAN]]*O17</f>
        <v>15870.689999999999</v>
      </c>
    </row>
    <row r="18" spans="1:16" ht="26.25" customHeight="1" x14ac:dyDescent="0.2">
      <c r="A18" s="14"/>
      <c r="B18" s="14"/>
      <c r="C18" s="73" t="s">
        <v>3404</v>
      </c>
      <c r="D18" s="78" t="s">
        <v>126</v>
      </c>
      <c r="E18" s="13">
        <v>44542</v>
      </c>
      <c r="F18" s="76" t="s">
        <v>3386</v>
      </c>
      <c r="G18" s="13">
        <v>44547</v>
      </c>
      <c r="H18" s="77" t="s">
        <v>3452</v>
      </c>
      <c r="I18" s="16">
        <v>64</v>
      </c>
      <c r="J18" s="16">
        <v>42</v>
      </c>
      <c r="K18" s="16">
        <v>13</v>
      </c>
      <c r="L18" s="16">
        <v>4</v>
      </c>
      <c r="M18" s="81">
        <v>8.7360000000000007</v>
      </c>
      <c r="N18" s="96">
        <v>8.7360000000000007</v>
      </c>
      <c r="O18" s="64">
        <v>2530</v>
      </c>
      <c r="P18" s="65">
        <f>Table224578910112345678910111213141516171819202122232425262728293031323334[[#This Row],[PEMBULATAN]]*O18</f>
        <v>22102.080000000002</v>
      </c>
    </row>
    <row r="19" spans="1:16" ht="26.25" customHeight="1" x14ac:dyDescent="0.2">
      <c r="A19" s="14"/>
      <c r="B19" s="14"/>
      <c r="C19" s="73" t="s">
        <v>3405</v>
      </c>
      <c r="D19" s="78" t="s">
        <v>126</v>
      </c>
      <c r="E19" s="13">
        <v>44542</v>
      </c>
      <c r="F19" s="76" t="s">
        <v>3386</v>
      </c>
      <c r="G19" s="13">
        <v>44547</v>
      </c>
      <c r="H19" s="77" t="s">
        <v>3452</v>
      </c>
      <c r="I19" s="16">
        <v>95</v>
      </c>
      <c r="J19" s="16">
        <v>62</v>
      </c>
      <c r="K19" s="16">
        <v>20</v>
      </c>
      <c r="L19" s="16">
        <v>7</v>
      </c>
      <c r="M19" s="81">
        <v>29.45</v>
      </c>
      <c r="N19" s="96">
        <v>30</v>
      </c>
      <c r="O19" s="64">
        <v>2530</v>
      </c>
      <c r="P19" s="65">
        <f>Table224578910112345678910111213141516171819202122232425262728293031323334[[#This Row],[PEMBULATAN]]*O19</f>
        <v>75900</v>
      </c>
    </row>
    <row r="20" spans="1:16" ht="26.25" customHeight="1" x14ac:dyDescent="0.2">
      <c r="A20" s="14"/>
      <c r="B20" s="14"/>
      <c r="C20" s="73" t="s">
        <v>3406</v>
      </c>
      <c r="D20" s="78" t="s">
        <v>126</v>
      </c>
      <c r="E20" s="13">
        <v>44542</v>
      </c>
      <c r="F20" s="76" t="s">
        <v>3386</v>
      </c>
      <c r="G20" s="13">
        <v>44547</v>
      </c>
      <c r="H20" s="77" t="s">
        <v>3452</v>
      </c>
      <c r="I20" s="16">
        <v>90</v>
      </c>
      <c r="J20" s="16">
        <v>54</v>
      </c>
      <c r="K20" s="16">
        <v>14</v>
      </c>
      <c r="L20" s="16">
        <v>7</v>
      </c>
      <c r="M20" s="81">
        <v>17.010000000000002</v>
      </c>
      <c r="N20" s="96">
        <v>17.010000000000002</v>
      </c>
      <c r="O20" s="64">
        <v>2530</v>
      </c>
      <c r="P20" s="65">
        <f>Table224578910112345678910111213141516171819202122232425262728293031323334[[#This Row],[PEMBULATAN]]*O20</f>
        <v>43035.3</v>
      </c>
    </row>
    <row r="21" spans="1:16" ht="26.25" customHeight="1" x14ac:dyDescent="0.2">
      <c r="A21" s="14"/>
      <c r="B21" s="14"/>
      <c r="C21" s="73" t="s">
        <v>3407</v>
      </c>
      <c r="D21" s="78" t="s">
        <v>126</v>
      </c>
      <c r="E21" s="13">
        <v>44542</v>
      </c>
      <c r="F21" s="76" t="s">
        <v>3386</v>
      </c>
      <c r="G21" s="13">
        <v>44547</v>
      </c>
      <c r="H21" s="77" t="s">
        <v>3452</v>
      </c>
      <c r="I21" s="16">
        <v>30</v>
      </c>
      <c r="J21" s="16">
        <v>35</v>
      </c>
      <c r="K21" s="16">
        <v>10</v>
      </c>
      <c r="L21" s="16">
        <v>1</v>
      </c>
      <c r="M21" s="81">
        <v>2.625</v>
      </c>
      <c r="N21" s="96">
        <v>2.625</v>
      </c>
      <c r="O21" s="64">
        <v>2530</v>
      </c>
      <c r="P21" s="65">
        <f>Table224578910112345678910111213141516171819202122232425262728293031323334[[#This Row],[PEMBULATAN]]*O21</f>
        <v>6641.25</v>
      </c>
    </row>
    <row r="22" spans="1:16" ht="26.25" customHeight="1" x14ac:dyDescent="0.2">
      <c r="A22" s="14"/>
      <c r="B22" s="14"/>
      <c r="C22" s="73" t="s">
        <v>3408</v>
      </c>
      <c r="D22" s="78" t="s">
        <v>126</v>
      </c>
      <c r="E22" s="13">
        <v>44542</v>
      </c>
      <c r="F22" s="76" t="s">
        <v>3386</v>
      </c>
      <c r="G22" s="13">
        <v>44547</v>
      </c>
      <c r="H22" s="77" t="s">
        <v>3452</v>
      </c>
      <c r="I22" s="16">
        <v>27</v>
      </c>
      <c r="J22" s="16">
        <v>60</v>
      </c>
      <c r="K22" s="16">
        <v>17</v>
      </c>
      <c r="L22" s="16">
        <v>6</v>
      </c>
      <c r="M22" s="81">
        <v>6.8849999999999998</v>
      </c>
      <c r="N22" s="96">
        <v>6.8849999999999998</v>
      </c>
      <c r="O22" s="64">
        <v>2530</v>
      </c>
      <c r="P22" s="65">
        <f>Table224578910112345678910111213141516171819202122232425262728293031323334[[#This Row],[PEMBULATAN]]*O22</f>
        <v>17419.05</v>
      </c>
    </row>
    <row r="23" spans="1:16" ht="26.25" customHeight="1" x14ac:dyDescent="0.2">
      <c r="A23" s="14"/>
      <c r="B23" s="14"/>
      <c r="C23" s="73" t="s">
        <v>3409</v>
      </c>
      <c r="D23" s="78" t="s">
        <v>126</v>
      </c>
      <c r="E23" s="13">
        <v>44542</v>
      </c>
      <c r="F23" s="76" t="s">
        <v>3386</v>
      </c>
      <c r="G23" s="13">
        <v>44547</v>
      </c>
      <c r="H23" s="77" t="s">
        <v>3452</v>
      </c>
      <c r="I23" s="16">
        <v>98</v>
      </c>
      <c r="J23" s="16">
        <v>57</v>
      </c>
      <c r="K23" s="16">
        <v>25</v>
      </c>
      <c r="L23" s="16">
        <v>23</v>
      </c>
      <c r="M23" s="81">
        <v>34.912500000000001</v>
      </c>
      <c r="N23" s="96">
        <v>34.912500000000001</v>
      </c>
      <c r="O23" s="64">
        <v>2530</v>
      </c>
      <c r="P23" s="65">
        <f>Table224578910112345678910111213141516171819202122232425262728293031323334[[#This Row],[PEMBULATAN]]*O23</f>
        <v>88328.625</v>
      </c>
    </row>
    <row r="24" spans="1:16" ht="26.25" customHeight="1" x14ac:dyDescent="0.2">
      <c r="A24" s="14"/>
      <c r="B24" s="14"/>
      <c r="C24" s="73" t="s">
        <v>3410</v>
      </c>
      <c r="D24" s="78" t="s">
        <v>126</v>
      </c>
      <c r="E24" s="13">
        <v>44542</v>
      </c>
      <c r="F24" s="76" t="s">
        <v>3386</v>
      </c>
      <c r="G24" s="13">
        <v>44547</v>
      </c>
      <c r="H24" s="77" t="s">
        <v>3452</v>
      </c>
      <c r="I24" s="16">
        <v>107</v>
      </c>
      <c r="J24" s="16">
        <v>56</v>
      </c>
      <c r="K24" s="16">
        <v>30</v>
      </c>
      <c r="L24" s="16">
        <v>18</v>
      </c>
      <c r="M24" s="81">
        <v>44.94</v>
      </c>
      <c r="N24" s="96">
        <v>44.94</v>
      </c>
      <c r="O24" s="64">
        <v>2530</v>
      </c>
      <c r="P24" s="65">
        <f>Table224578910112345678910111213141516171819202122232425262728293031323334[[#This Row],[PEMBULATAN]]*O24</f>
        <v>113698.2</v>
      </c>
    </row>
    <row r="25" spans="1:16" ht="26.25" customHeight="1" x14ac:dyDescent="0.2">
      <c r="A25" s="14"/>
      <c r="B25" s="14"/>
      <c r="C25" s="73" t="s">
        <v>3411</v>
      </c>
      <c r="D25" s="78" t="s">
        <v>126</v>
      </c>
      <c r="E25" s="13">
        <v>44542</v>
      </c>
      <c r="F25" s="76" t="s">
        <v>3386</v>
      </c>
      <c r="G25" s="13">
        <v>44547</v>
      </c>
      <c r="H25" s="77" t="s">
        <v>3452</v>
      </c>
      <c r="I25" s="16">
        <v>95</v>
      </c>
      <c r="J25" s="16">
        <v>60</v>
      </c>
      <c r="K25" s="16">
        <v>22</v>
      </c>
      <c r="L25" s="16">
        <v>13</v>
      </c>
      <c r="M25" s="81">
        <v>31.35</v>
      </c>
      <c r="N25" s="96">
        <v>32</v>
      </c>
      <c r="O25" s="64">
        <v>2530</v>
      </c>
      <c r="P25" s="65">
        <f>Table224578910112345678910111213141516171819202122232425262728293031323334[[#This Row],[PEMBULATAN]]*O25</f>
        <v>80960</v>
      </c>
    </row>
    <row r="26" spans="1:16" ht="26.25" customHeight="1" x14ac:dyDescent="0.2">
      <c r="A26" s="14"/>
      <c r="B26" s="14"/>
      <c r="C26" s="73" t="s">
        <v>3412</v>
      </c>
      <c r="D26" s="78" t="s">
        <v>126</v>
      </c>
      <c r="E26" s="13">
        <v>44542</v>
      </c>
      <c r="F26" s="76" t="s">
        <v>3386</v>
      </c>
      <c r="G26" s="13">
        <v>44547</v>
      </c>
      <c r="H26" s="77" t="s">
        <v>3452</v>
      </c>
      <c r="I26" s="16">
        <v>74</v>
      </c>
      <c r="J26" s="16">
        <v>55</v>
      </c>
      <c r="K26" s="16">
        <v>28</v>
      </c>
      <c r="L26" s="16">
        <v>8</v>
      </c>
      <c r="M26" s="81">
        <v>28.49</v>
      </c>
      <c r="N26" s="96">
        <v>29</v>
      </c>
      <c r="O26" s="64">
        <v>2530</v>
      </c>
      <c r="P26" s="65">
        <f>Table224578910112345678910111213141516171819202122232425262728293031323334[[#This Row],[PEMBULATAN]]*O26</f>
        <v>73370</v>
      </c>
    </row>
    <row r="27" spans="1:16" ht="26.25" customHeight="1" x14ac:dyDescent="0.2">
      <c r="A27" s="14"/>
      <c r="B27" s="14"/>
      <c r="C27" s="73" t="s">
        <v>3413</v>
      </c>
      <c r="D27" s="78" t="s">
        <v>126</v>
      </c>
      <c r="E27" s="13">
        <v>44542</v>
      </c>
      <c r="F27" s="76" t="s">
        <v>3386</v>
      </c>
      <c r="G27" s="13">
        <v>44547</v>
      </c>
      <c r="H27" s="77" t="s">
        <v>3452</v>
      </c>
      <c r="I27" s="16">
        <v>56</v>
      </c>
      <c r="J27" s="16">
        <v>37</v>
      </c>
      <c r="K27" s="16">
        <v>24</v>
      </c>
      <c r="L27" s="16">
        <v>4</v>
      </c>
      <c r="M27" s="81">
        <v>12.432</v>
      </c>
      <c r="N27" s="96">
        <v>13</v>
      </c>
      <c r="O27" s="64">
        <v>2530</v>
      </c>
      <c r="P27" s="65">
        <f>Table224578910112345678910111213141516171819202122232425262728293031323334[[#This Row],[PEMBULATAN]]*O27</f>
        <v>32890</v>
      </c>
    </row>
    <row r="28" spans="1:16" ht="26.25" customHeight="1" x14ac:dyDescent="0.2">
      <c r="A28" s="14"/>
      <c r="B28" s="14"/>
      <c r="C28" s="73" t="s">
        <v>3414</v>
      </c>
      <c r="D28" s="78" t="s">
        <v>126</v>
      </c>
      <c r="E28" s="13">
        <v>44542</v>
      </c>
      <c r="F28" s="76" t="s">
        <v>3386</v>
      </c>
      <c r="G28" s="13">
        <v>44547</v>
      </c>
      <c r="H28" s="77" t="s">
        <v>3452</v>
      </c>
      <c r="I28" s="16">
        <v>90</v>
      </c>
      <c r="J28" s="16">
        <v>47</v>
      </c>
      <c r="K28" s="16">
        <v>28</v>
      </c>
      <c r="L28" s="16">
        <v>15</v>
      </c>
      <c r="M28" s="81">
        <v>29.61</v>
      </c>
      <c r="N28" s="96">
        <v>29.61</v>
      </c>
      <c r="O28" s="64">
        <v>2530</v>
      </c>
      <c r="P28" s="65">
        <f>Table224578910112345678910111213141516171819202122232425262728293031323334[[#This Row],[PEMBULATAN]]*O28</f>
        <v>74913.3</v>
      </c>
    </row>
    <row r="29" spans="1:16" ht="26.25" customHeight="1" x14ac:dyDescent="0.2">
      <c r="A29" s="14"/>
      <c r="B29" s="14"/>
      <c r="C29" s="73" t="s">
        <v>3415</v>
      </c>
      <c r="D29" s="78" t="s">
        <v>126</v>
      </c>
      <c r="E29" s="13">
        <v>44542</v>
      </c>
      <c r="F29" s="76" t="s">
        <v>3386</v>
      </c>
      <c r="G29" s="13">
        <v>44547</v>
      </c>
      <c r="H29" s="77" t="s">
        <v>3452</v>
      </c>
      <c r="I29" s="16">
        <v>87</v>
      </c>
      <c r="J29" s="16">
        <v>55</v>
      </c>
      <c r="K29" s="16">
        <v>33</v>
      </c>
      <c r="L29" s="16">
        <v>12</v>
      </c>
      <c r="M29" s="81">
        <v>39.47625</v>
      </c>
      <c r="N29" s="96">
        <v>40</v>
      </c>
      <c r="O29" s="64">
        <v>2530</v>
      </c>
      <c r="P29" s="65">
        <f>Table224578910112345678910111213141516171819202122232425262728293031323334[[#This Row],[PEMBULATAN]]*O29</f>
        <v>101200</v>
      </c>
    </row>
    <row r="30" spans="1:16" ht="26.25" customHeight="1" x14ac:dyDescent="0.2">
      <c r="A30" s="14"/>
      <c r="B30" s="14"/>
      <c r="C30" s="73" t="s">
        <v>3416</v>
      </c>
      <c r="D30" s="78" t="s">
        <v>126</v>
      </c>
      <c r="E30" s="13">
        <v>44542</v>
      </c>
      <c r="F30" s="76" t="s">
        <v>3386</v>
      </c>
      <c r="G30" s="13">
        <v>44547</v>
      </c>
      <c r="H30" s="77" t="s">
        <v>3452</v>
      </c>
      <c r="I30" s="16">
        <v>92</v>
      </c>
      <c r="J30" s="16">
        <v>10</v>
      </c>
      <c r="K30" s="16">
        <v>10</v>
      </c>
      <c r="L30" s="16">
        <v>3</v>
      </c>
      <c r="M30" s="81">
        <v>2.2999999999999998</v>
      </c>
      <c r="N30" s="96">
        <v>4</v>
      </c>
      <c r="O30" s="64">
        <v>2530</v>
      </c>
      <c r="P30" s="65">
        <f>Table224578910112345678910111213141516171819202122232425262728293031323334[[#This Row],[PEMBULATAN]]*O30</f>
        <v>10120</v>
      </c>
    </row>
    <row r="31" spans="1:16" ht="26.25" customHeight="1" x14ac:dyDescent="0.2">
      <c r="A31" s="14"/>
      <c r="B31" s="14"/>
      <c r="C31" s="73" t="s">
        <v>3417</v>
      </c>
      <c r="D31" s="78" t="s">
        <v>126</v>
      </c>
      <c r="E31" s="13">
        <v>44542</v>
      </c>
      <c r="F31" s="76" t="s">
        <v>3386</v>
      </c>
      <c r="G31" s="13">
        <v>44547</v>
      </c>
      <c r="H31" s="77" t="s">
        <v>3452</v>
      </c>
      <c r="I31" s="16">
        <v>105</v>
      </c>
      <c r="J31" s="16">
        <v>67</v>
      </c>
      <c r="K31" s="16">
        <v>33</v>
      </c>
      <c r="L31" s="16">
        <v>27</v>
      </c>
      <c r="M31" s="81">
        <v>58.03875</v>
      </c>
      <c r="N31" s="96">
        <v>58.03875</v>
      </c>
      <c r="O31" s="64">
        <v>2530</v>
      </c>
      <c r="P31" s="65">
        <f>Table224578910112345678910111213141516171819202122232425262728293031323334[[#This Row],[PEMBULATAN]]*O31</f>
        <v>146838.03750000001</v>
      </c>
    </row>
    <row r="32" spans="1:16" ht="26.25" customHeight="1" x14ac:dyDescent="0.2">
      <c r="A32" s="14"/>
      <c r="B32" s="14"/>
      <c r="C32" s="73" t="s">
        <v>3418</v>
      </c>
      <c r="D32" s="78" t="s">
        <v>126</v>
      </c>
      <c r="E32" s="13">
        <v>44542</v>
      </c>
      <c r="F32" s="76" t="s">
        <v>3386</v>
      </c>
      <c r="G32" s="13">
        <v>44547</v>
      </c>
      <c r="H32" s="77" t="s">
        <v>3452</v>
      </c>
      <c r="I32" s="16">
        <v>74</v>
      </c>
      <c r="J32" s="16">
        <v>40</v>
      </c>
      <c r="K32" s="16">
        <v>28</v>
      </c>
      <c r="L32" s="16">
        <v>4</v>
      </c>
      <c r="M32" s="81">
        <v>20.72</v>
      </c>
      <c r="N32" s="96">
        <v>20.72</v>
      </c>
      <c r="O32" s="64">
        <v>2530</v>
      </c>
      <c r="P32" s="65">
        <f>Table224578910112345678910111213141516171819202122232425262728293031323334[[#This Row],[PEMBULATAN]]*O32</f>
        <v>52421.599999999999</v>
      </c>
    </row>
    <row r="33" spans="1:16" ht="26.25" customHeight="1" x14ac:dyDescent="0.2">
      <c r="A33" s="14"/>
      <c r="B33" s="14"/>
      <c r="C33" s="73" t="s">
        <v>3419</v>
      </c>
      <c r="D33" s="78" t="s">
        <v>126</v>
      </c>
      <c r="E33" s="13">
        <v>44542</v>
      </c>
      <c r="F33" s="76" t="s">
        <v>3386</v>
      </c>
      <c r="G33" s="13">
        <v>44547</v>
      </c>
      <c r="H33" s="77" t="s">
        <v>3452</v>
      </c>
      <c r="I33" s="16">
        <v>100</v>
      </c>
      <c r="J33" s="16">
        <v>56</v>
      </c>
      <c r="K33" s="16">
        <v>34</v>
      </c>
      <c r="L33" s="16">
        <v>6</v>
      </c>
      <c r="M33" s="81">
        <v>47.6</v>
      </c>
      <c r="N33" s="96">
        <v>47.6</v>
      </c>
      <c r="O33" s="64">
        <v>2530</v>
      </c>
      <c r="P33" s="65">
        <f>Table224578910112345678910111213141516171819202122232425262728293031323334[[#This Row],[PEMBULATAN]]*O33</f>
        <v>120428</v>
      </c>
    </row>
    <row r="34" spans="1:16" ht="26.25" customHeight="1" x14ac:dyDescent="0.2">
      <c r="A34" s="14"/>
      <c r="B34" s="14"/>
      <c r="C34" s="73" t="s">
        <v>3420</v>
      </c>
      <c r="D34" s="78" t="s">
        <v>126</v>
      </c>
      <c r="E34" s="13">
        <v>44542</v>
      </c>
      <c r="F34" s="76" t="s">
        <v>3386</v>
      </c>
      <c r="G34" s="13">
        <v>44547</v>
      </c>
      <c r="H34" s="77" t="s">
        <v>3452</v>
      </c>
      <c r="I34" s="16">
        <v>34</v>
      </c>
      <c r="J34" s="16">
        <v>30</v>
      </c>
      <c r="K34" s="16">
        <v>17</v>
      </c>
      <c r="L34" s="16">
        <v>1</v>
      </c>
      <c r="M34" s="81">
        <v>4.335</v>
      </c>
      <c r="N34" s="96">
        <v>5</v>
      </c>
      <c r="O34" s="64">
        <v>2530</v>
      </c>
      <c r="P34" s="65">
        <f>Table224578910112345678910111213141516171819202122232425262728293031323334[[#This Row],[PEMBULATAN]]*O34</f>
        <v>12650</v>
      </c>
    </row>
    <row r="35" spans="1:16" ht="26.25" customHeight="1" x14ac:dyDescent="0.2">
      <c r="A35" s="14"/>
      <c r="B35" s="14"/>
      <c r="C35" s="73" t="s">
        <v>3421</v>
      </c>
      <c r="D35" s="78" t="s">
        <v>126</v>
      </c>
      <c r="E35" s="13">
        <v>44542</v>
      </c>
      <c r="F35" s="76" t="s">
        <v>3386</v>
      </c>
      <c r="G35" s="13">
        <v>44547</v>
      </c>
      <c r="H35" s="77" t="s">
        <v>3452</v>
      </c>
      <c r="I35" s="16">
        <v>88</v>
      </c>
      <c r="J35" s="16">
        <v>40</v>
      </c>
      <c r="K35" s="16">
        <v>33</v>
      </c>
      <c r="L35" s="16">
        <v>6</v>
      </c>
      <c r="M35" s="81">
        <v>29.04</v>
      </c>
      <c r="N35" s="96">
        <v>29.04</v>
      </c>
      <c r="O35" s="64">
        <v>2530</v>
      </c>
      <c r="P35" s="65">
        <f>Table224578910112345678910111213141516171819202122232425262728293031323334[[#This Row],[PEMBULATAN]]*O35</f>
        <v>73471.199999999997</v>
      </c>
    </row>
    <row r="36" spans="1:16" ht="26.25" customHeight="1" x14ac:dyDescent="0.2">
      <c r="A36" s="14"/>
      <c r="B36" s="14"/>
      <c r="C36" s="73" t="s">
        <v>3422</v>
      </c>
      <c r="D36" s="78" t="s">
        <v>126</v>
      </c>
      <c r="E36" s="13">
        <v>44542</v>
      </c>
      <c r="F36" s="76" t="s">
        <v>3386</v>
      </c>
      <c r="G36" s="13">
        <v>44547</v>
      </c>
      <c r="H36" s="77" t="s">
        <v>3452</v>
      </c>
      <c r="I36" s="16">
        <v>90</v>
      </c>
      <c r="J36" s="16">
        <v>58</v>
      </c>
      <c r="K36" s="16">
        <v>34</v>
      </c>
      <c r="L36" s="16">
        <v>15</v>
      </c>
      <c r="M36" s="81">
        <v>44.37</v>
      </c>
      <c r="N36" s="96">
        <v>45</v>
      </c>
      <c r="O36" s="64">
        <v>2530</v>
      </c>
      <c r="P36" s="65">
        <f>Table224578910112345678910111213141516171819202122232425262728293031323334[[#This Row],[PEMBULATAN]]*O36</f>
        <v>113850</v>
      </c>
    </row>
    <row r="37" spans="1:16" ht="26.25" customHeight="1" x14ac:dyDescent="0.2">
      <c r="A37" s="14"/>
      <c r="B37" s="14"/>
      <c r="C37" s="73" t="s">
        <v>3423</v>
      </c>
      <c r="D37" s="78" t="s">
        <v>126</v>
      </c>
      <c r="E37" s="13">
        <v>44542</v>
      </c>
      <c r="F37" s="76" t="s">
        <v>3386</v>
      </c>
      <c r="G37" s="13">
        <v>44547</v>
      </c>
      <c r="H37" s="77" t="s">
        <v>3452</v>
      </c>
      <c r="I37" s="16">
        <v>66</v>
      </c>
      <c r="J37" s="16">
        <v>51</v>
      </c>
      <c r="K37" s="16">
        <v>23</v>
      </c>
      <c r="L37" s="16">
        <v>9</v>
      </c>
      <c r="M37" s="81">
        <v>19.354500000000002</v>
      </c>
      <c r="N37" s="96">
        <v>20</v>
      </c>
      <c r="O37" s="64">
        <v>2530</v>
      </c>
      <c r="P37" s="65">
        <f>Table224578910112345678910111213141516171819202122232425262728293031323334[[#This Row],[PEMBULATAN]]*O37</f>
        <v>50600</v>
      </c>
    </row>
    <row r="38" spans="1:16" ht="26.25" customHeight="1" x14ac:dyDescent="0.2">
      <c r="A38" s="14"/>
      <c r="B38" s="14"/>
      <c r="C38" s="73" t="s">
        <v>3424</v>
      </c>
      <c r="D38" s="78" t="s">
        <v>126</v>
      </c>
      <c r="E38" s="13">
        <v>44542</v>
      </c>
      <c r="F38" s="76" t="s">
        <v>3386</v>
      </c>
      <c r="G38" s="13">
        <v>44547</v>
      </c>
      <c r="H38" s="77" t="s">
        <v>3452</v>
      </c>
      <c r="I38" s="16">
        <v>89</v>
      </c>
      <c r="J38" s="16">
        <v>50</v>
      </c>
      <c r="K38" s="16">
        <v>21</v>
      </c>
      <c r="L38" s="16">
        <v>7</v>
      </c>
      <c r="M38" s="81">
        <v>23.362500000000001</v>
      </c>
      <c r="N38" s="96">
        <v>24</v>
      </c>
      <c r="O38" s="64">
        <v>2530</v>
      </c>
      <c r="P38" s="65">
        <f>Table224578910112345678910111213141516171819202122232425262728293031323334[[#This Row],[PEMBULATAN]]*O38</f>
        <v>60720</v>
      </c>
    </row>
    <row r="39" spans="1:16" ht="26.25" customHeight="1" x14ac:dyDescent="0.2">
      <c r="A39" s="14"/>
      <c r="B39" s="14"/>
      <c r="C39" s="73" t="s">
        <v>3425</v>
      </c>
      <c r="D39" s="78" t="s">
        <v>126</v>
      </c>
      <c r="E39" s="13">
        <v>44542</v>
      </c>
      <c r="F39" s="76" t="s">
        <v>3386</v>
      </c>
      <c r="G39" s="13">
        <v>44547</v>
      </c>
      <c r="H39" s="77" t="s">
        <v>3452</v>
      </c>
      <c r="I39" s="16">
        <v>82</v>
      </c>
      <c r="J39" s="16">
        <v>41</v>
      </c>
      <c r="K39" s="16">
        <v>34</v>
      </c>
      <c r="L39" s="16">
        <v>14</v>
      </c>
      <c r="M39" s="81">
        <v>28.577000000000002</v>
      </c>
      <c r="N39" s="96">
        <v>28.577000000000002</v>
      </c>
      <c r="O39" s="64">
        <v>2530</v>
      </c>
      <c r="P39" s="65">
        <f>Table224578910112345678910111213141516171819202122232425262728293031323334[[#This Row],[PEMBULATAN]]*O39</f>
        <v>72299.81</v>
      </c>
    </row>
    <row r="40" spans="1:16" ht="26.25" customHeight="1" x14ac:dyDescent="0.2">
      <c r="A40" s="14"/>
      <c r="B40" s="14"/>
      <c r="C40" s="73" t="s">
        <v>3426</v>
      </c>
      <c r="D40" s="78" t="s">
        <v>126</v>
      </c>
      <c r="E40" s="13">
        <v>44542</v>
      </c>
      <c r="F40" s="76" t="s">
        <v>3386</v>
      </c>
      <c r="G40" s="13">
        <v>44547</v>
      </c>
      <c r="H40" s="77" t="s">
        <v>3452</v>
      </c>
      <c r="I40" s="16">
        <v>62</v>
      </c>
      <c r="J40" s="16">
        <v>33</v>
      </c>
      <c r="K40" s="16">
        <v>24</v>
      </c>
      <c r="L40" s="16">
        <v>7</v>
      </c>
      <c r="M40" s="81">
        <v>12.276</v>
      </c>
      <c r="N40" s="96">
        <v>12.276</v>
      </c>
      <c r="O40" s="64">
        <v>2530</v>
      </c>
      <c r="P40" s="65">
        <f>Table224578910112345678910111213141516171819202122232425262728293031323334[[#This Row],[PEMBULATAN]]*O40</f>
        <v>31058.28</v>
      </c>
    </row>
    <row r="41" spans="1:16" ht="26.25" customHeight="1" x14ac:dyDescent="0.2">
      <c r="A41" s="14"/>
      <c r="B41" s="14"/>
      <c r="C41" s="73" t="s">
        <v>3427</v>
      </c>
      <c r="D41" s="78" t="s">
        <v>126</v>
      </c>
      <c r="E41" s="13">
        <v>44542</v>
      </c>
      <c r="F41" s="76" t="s">
        <v>3386</v>
      </c>
      <c r="G41" s="13">
        <v>44547</v>
      </c>
      <c r="H41" s="77" t="s">
        <v>3452</v>
      </c>
      <c r="I41" s="16">
        <v>77</v>
      </c>
      <c r="J41" s="16">
        <v>36</v>
      </c>
      <c r="K41" s="16">
        <v>36</v>
      </c>
      <c r="L41" s="16">
        <v>26</v>
      </c>
      <c r="M41" s="81">
        <v>24.948</v>
      </c>
      <c r="N41" s="96">
        <v>26</v>
      </c>
      <c r="O41" s="64">
        <v>2530</v>
      </c>
      <c r="P41" s="65">
        <f>Table224578910112345678910111213141516171819202122232425262728293031323334[[#This Row],[PEMBULATAN]]*O41</f>
        <v>65780</v>
      </c>
    </row>
    <row r="42" spans="1:16" ht="26.25" customHeight="1" x14ac:dyDescent="0.2">
      <c r="A42" s="14"/>
      <c r="B42" s="14"/>
      <c r="C42" s="73" t="s">
        <v>3428</v>
      </c>
      <c r="D42" s="78" t="s">
        <v>126</v>
      </c>
      <c r="E42" s="13">
        <v>44542</v>
      </c>
      <c r="F42" s="76" t="s">
        <v>3386</v>
      </c>
      <c r="G42" s="13">
        <v>44547</v>
      </c>
      <c r="H42" s="77" t="s">
        <v>3452</v>
      </c>
      <c r="I42" s="16">
        <v>82</v>
      </c>
      <c r="J42" s="16">
        <v>42</v>
      </c>
      <c r="K42" s="16">
        <v>34</v>
      </c>
      <c r="L42" s="16">
        <v>6</v>
      </c>
      <c r="M42" s="81">
        <v>29.274000000000001</v>
      </c>
      <c r="N42" s="96">
        <v>29.274000000000001</v>
      </c>
      <c r="O42" s="64">
        <v>2530</v>
      </c>
      <c r="P42" s="65">
        <f>Table224578910112345678910111213141516171819202122232425262728293031323334[[#This Row],[PEMBULATAN]]*O42</f>
        <v>74063.22</v>
      </c>
    </row>
    <row r="43" spans="1:16" ht="26.25" customHeight="1" x14ac:dyDescent="0.2">
      <c r="A43" s="14"/>
      <c r="B43" s="14"/>
      <c r="C43" s="73" t="s">
        <v>3429</v>
      </c>
      <c r="D43" s="78" t="s">
        <v>126</v>
      </c>
      <c r="E43" s="13">
        <v>44542</v>
      </c>
      <c r="F43" s="76" t="s">
        <v>3386</v>
      </c>
      <c r="G43" s="13">
        <v>44547</v>
      </c>
      <c r="H43" s="77" t="s">
        <v>3452</v>
      </c>
      <c r="I43" s="16">
        <v>62</v>
      </c>
      <c r="J43" s="16">
        <v>55</v>
      </c>
      <c r="K43" s="16">
        <v>34</v>
      </c>
      <c r="L43" s="16">
        <v>16</v>
      </c>
      <c r="M43" s="81">
        <v>28.984999999999999</v>
      </c>
      <c r="N43" s="96">
        <v>28.984999999999999</v>
      </c>
      <c r="O43" s="64">
        <v>2530</v>
      </c>
      <c r="P43" s="65">
        <f>Table224578910112345678910111213141516171819202122232425262728293031323334[[#This Row],[PEMBULATAN]]*O43</f>
        <v>73332.05</v>
      </c>
    </row>
    <row r="44" spans="1:16" ht="26.25" customHeight="1" x14ac:dyDescent="0.2">
      <c r="A44" s="14"/>
      <c r="B44" s="14"/>
      <c r="C44" s="73" t="s">
        <v>3430</v>
      </c>
      <c r="D44" s="78" t="s">
        <v>126</v>
      </c>
      <c r="E44" s="13">
        <v>44542</v>
      </c>
      <c r="F44" s="76" t="s">
        <v>3386</v>
      </c>
      <c r="G44" s="13">
        <v>44547</v>
      </c>
      <c r="H44" s="77" t="s">
        <v>3452</v>
      </c>
      <c r="I44" s="16">
        <v>240</v>
      </c>
      <c r="J44" s="16">
        <v>10</v>
      </c>
      <c r="K44" s="16">
        <v>6</v>
      </c>
      <c r="L44" s="16">
        <v>9</v>
      </c>
      <c r="M44" s="81">
        <v>3.6</v>
      </c>
      <c r="N44" s="96">
        <v>9</v>
      </c>
      <c r="O44" s="64">
        <v>2530</v>
      </c>
      <c r="P44" s="65">
        <f>Table224578910112345678910111213141516171819202122232425262728293031323334[[#This Row],[PEMBULATAN]]*O44</f>
        <v>22770</v>
      </c>
    </row>
    <row r="45" spans="1:16" ht="26.25" customHeight="1" x14ac:dyDescent="0.2">
      <c r="A45" s="14"/>
      <c r="B45" s="14"/>
      <c r="C45" s="73" t="s">
        <v>3431</v>
      </c>
      <c r="D45" s="78" t="s">
        <v>126</v>
      </c>
      <c r="E45" s="13">
        <v>44542</v>
      </c>
      <c r="F45" s="76" t="s">
        <v>3386</v>
      </c>
      <c r="G45" s="13">
        <v>44547</v>
      </c>
      <c r="H45" s="77" t="s">
        <v>3452</v>
      </c>
      <c r="I45" s="16">
        <v>170</v>
      </c>
      <c r="J45" s="16">
        <v>22</v>
      </c>
      <c r="K45" s="16">
        <v>22</v>
      </c>
      <c r="L45" s="16">
        <v>14</v>
      </c>
      <c r="M45" s="81">
        <v>20.57</v>
      </c>
      <c r="N45" s="96">
        <v>20.57</v>
      </c>
      <c r="O45" s="64">
        <v>2530</v>
      </c>
      <c r="P45" s="65">
        <f>Table224578910112345678910111213141516171819202122232425262728293031323334[[#This Row],[PEMBULATAN]]*O45</f>
        <v>52042.1</v>
      </c>
    </row>
    <row r="46" spans="1:16" ht="26.25" customHeight="1" x14ac:dyDescent="0.2">
      <c r="A46" s="14"/>
      <c r="B46" s="14"/>
      <c r="C46" s="73" t="s">
        <v>3432</v>
      </c>
      <c r="D46" s="78" t="s">
        <v>126</v>
      </c>
      <c r="E46" s="13">
        <v>44542</v>
      </c>
      <c r="F46" s="76" t="s">
        <v>3386</v>
      </c>
      <c r="G46" s="13">
        <v>44547</v>
      </c>
      <c r="H46" s="77" t="s">
        <v>3452</v>
      </c>
      <c r="I46" s="16">
        <v>98</v>
      </c>
      <c r="J46" s="16">
        <v>58</v>
      </c>
      <c r="K46" s="16">
        <v>37</v>
      </c>
      <c r="L46" s="16">
        <v>40</v>
      </c>
      <c r="M46" s="81">
        <v>52.576999999999998</v>
      </c>
      <c r="N46" s="96">
        <v>52.576999999999998</v>
      </c>
      <c r="O46" s="64">
        <v>2530</v>
      </c>
      <c r="P46" s="65">
        <f>Table224578910112345678910111213141516171819202122232425262728293031323334[[#This Row],[PEMBULATAN]]*O46</f>
        <v>133019.81</v>
      </c>
    </row>
    <row r="47" spans="1:16" ht="26.25" customHeight="1" x14ac:dyDescent="0.2">
      <c r="A47" s="14"/>
      <c r="B47" s="14"/>
      <c r="C47" s="73" t="s">
        <v>3433</v>
      </c>
      <c r="D47" s="78" t="s">
        <v>126</v>
      </c>
      <c r="E47" s="13">
        <v>44542</v>
      </c>
      <c r="F47" s="76" t="s">
        <v>3386</v>
      </c>
      <c r="G47" s="13">
        <v>44547</v>
      </c>
      <c r="H47" s="77" t="s">
        <v>3452</v>
      </c>
      <c r="I47" s="16">
        <v>70</v>
      </c>
      <c r="J47" s="16">
        <v>40</v>
      </c>
      <c r="K47" s="16">
        <v>30</v>
      </c>
      <c r="L47" s="16">
        <v>6</v>
      </c>
      <c r="M47" s="81">
        <v>21</v>
      </c>
      <c r="N47" s="96">
        <v>21</v>
      </c>
      <c r="O47" s="64">
        <v>2530</v>
      </c>
      <c r="P47" s="65">
        <f>Table224578910112345678910111213141516171819202122232425262728293031323334[[#This Row],[PEMBULATAN]]*O47</f>
        <v>53130</v>
      </c>
    </row>
    <row r="48" spans="1:16" ht="26.25" customHeight="1" x14ac:dyDescent="0.2">
      <c r="A48" s="14"/>
      <c r="B48" s="14"/>
      <c r="C48" s="73" t="s">
        <v>3434</v>
      </c>
      <c r="D48" s="78" t="s">
        <v>126</v>
      </c>
      <c r="E48" s="13">
        <v>44542</v>
      </c>
      <c r="F48" s="76" t="s">
        <v>3386</v>
      </c>
      <c r="G48" s="13">
        <v>44547</v>
      </c>
      <c r="H48" s="77" t="s">
        <v>3452</v>
      </c>
      <c r="I48" s="16">
        <v>60</v>
      </c>
      <c r="J48" s="16">
        <v>38</v>
      </c>
      <c r="K48" s="16">
        <v>15</v>
      </c>
      <c r="L48" s="16">
        <v>3</v>
      </c>
      <c r="M48" s="81">
        <v>8.5500000000000007</v>
      </c>
      <c r="N48" s="96">
        <v>8.5500000000000007</v>
      </c>
      <c r="O48" s="64">
        <v>2530</v>
      </c>
      <c r="P48" s="65">
        <f>Table224578910112345678910111213141516171819202122232425262728293031323334[[#This Row],[PEMBULATAN]]*O48</f>
        <v>21631.5</v>
      </c>
    </row>
    <row r="49" spans="1:16" ht="26.25" customHeight="1" x14ac:dyDescent="0.2">
      <c r="A49" s="14"/>
      <c r="B49" s="97"/>
      <c r="C49" s="73" t="s">
        <v>3435</v>
      </c>
      <c r="D49" s="78" t="s">
        <v>126</v>
      </c>
      <c r="E49" s="13">
        <v>44542</v>
      </c>
      <c r="F49" s="76" t="s">
        <v>3386</v>
      </c>
      <c r="G49" s="13">
        <v>44547</v>
      </c>
      <c r="H49" s="77" t="s">
        <v>3452</v>
      </c>
      <c r="I49" s="16">
        <v>70</v>
      </c>
      <c r="J49" s="16">
        <v>36</v>
      </c>
      <c r="K49" s="16">
        <v>23</v>
      </c>
      <c r="L49" s="16">
        <v>7</v>
      </c>
      <c r="M49" s="81">
        <v>14.49</v>
      </c>
      <c r="N49" s="96">
        <v>15</v>
      </c>
      <c r="O49" s="64">
        <v>2530</v>
      </c>
      <c r="P49" s="65">
        <f>Table224578910112345678910111213141516171819202122232425262728293031323334[[#This Row],[PEMBULATAN]]*O49</f>
        <v>37950</v>
      </c>
    </row>
    <row r="50" spans="1:16" ht="26.25" customHeight="1" x14ac:dyDescent="0.2">
      <c r="A50" s="14"/>
      <c r="B50" s="14" t="s">
        <v>3436</v>
      </c>
      <c r="C50" s="73" t="s">
        <v>3437</v>
      </c>
      <c r="D50" s="78" t="s">
        <v>126</v>
      </c>
      <c r="E50" s="13">
        <v>44542</v>
      </c>
      <c r="F50" s="76" t="s">
        <v>3386</v>
      </c>
      <c r="G50" s="13">
        <v>44547</v>
      </c>
      <c r="H50" s="77" t="s">
        <v>3452</v>
      </c>
      <c r="I50" s="16">
        <v>110</v>
      </c>
      <c r="J50" s="16">
        <v>30</v>
      </c>
      <c r="K50" s="16">
        <v>30</v>
      </c>
      <c r="L50" s="16">
        <v>12</v>
      </c>
      <c r="M50" s="81">
        <v>24.75</v>
      </c>
      <c r="N50" s="96">
        <v>24.75</v>
      </c>
      <c r="O50" s="64">
        <v>2530</v>
      </c>
      <c r="P50" s="65">
        <f>Table224578910112345678910111213141516171819202122232425262728293031323334[[#This Row],[PEMBULATAN]]*O50</f>
        <v>62617.5</v>
      </c>
    </row>
    <row r="51" spans="1:16" ht="26.25" customHeight="1" x14ac:dyDescent="0.2">
      <c r="A51" s="14"/>
      <c r="B51" s="14"/>
      <c r="C51" s="73" t="s">
        <v>3438</v>
      </c>
      <c r="D51" s="78" t="s">
        <v>126</v>
      </c>
      <c r="E51" s="13">
        <v>44542</v>
      </c>
      <c r="F51" s="76" t="s">
        <v>3386</v>
      </c>
      <c r="G51" s="13">
        <v>44547</v>
      </c>
      <c r="H51" s="77" t="s">
        <v>3452</v>
      </c>
      <c r="I51" s="16">
        <v>100</v>
      </c>
      <c r="J51" s="16">
        <v>8</v>
      </c>
      <c r="K51" s="16">
        <v>8</v>
      </c>
      <c r="L51" s="16">
        <v>1</v>
      </c>
      <c r="M51" s="81">
        <v>1.6</v>
      </c>
      <c r="N51" s="96">
        <v>1.6</v>
      </c>
      <c r="O51" s="64">
        <v>2530</v>
      </c>
      <c r="P51" s="65">
        <f>Table224578910112345678910111213141516171819202122232425262728293031323334[[#This Row],[PEMBULATAN]]*O51</f>
        <v>4048</v>
      </c>
    </row>
    <row r="52" spans="1:16" ht="26.25" customHeight="1" x14ac:dyDescent="0.2">
      <c r="A52" s="14"/>
      <c r="B52" s="14"/>
      <c r="C52" s="73" t="s">
        <v>3439</v>
      </c>
      <c r="D52" s="78" t="s">
        <v>126</v>
      </c>
      <c r="E52" s="13">
        <v>44542</v>
      </c>
      <c r="F52" s="76" t="s">
        <v>3386</v>
      </c>
      <c r="G52" s="13">
        <v>44547</v>
      </c>
      <c r="H52" s="77" t="s">
        <v>3452</v>
      </c>
      <c r="I52" s="16">
        <v>104</v>
      </c>
      <c r="J52" s="16">
        <v>14</v>
      </c>
      <c r="K52" s="16">
        <v>10</v>
      </c>
      <c r="L52" s="16">
        <v>1</v>
      </c>
      <c r="M52" s="81">
        <v>3.64</v>
      </c>
      <c r="N52" s="96">
        <v>3.64</v>
      </c>
      <c r="O52" s="64">
        <v>2530</v>
      </c>
      <c r="P52" s="65">
        <f>Table224578910112345678910111213141516171819202122232425262728293031323334[[#This Row],[PEMBULATAN]]*O52</f>
        <v>9209.2000000000007</v>
      </c>
    </row>
    <row r="53" spans="1:16" ht="26.25" customHeight="1" x14ac:dyDescent="0.2">
      <c r="A53" s="14"/>
      <c r="B53" s="14"/>
      <c r="C53" s="73" t="s">
        <v>3440</v>
      </c>
      <c r="D53" s="78" t="s">
        <v>126</v>
      </c>
      <c r="E53" s="13">
        <v>44542</v>
      </c>
      <c r="F53" s="76" t="s">
        <v>3386</v>
      </c>
      <c r="G53" s="13">
        <v>44547</v>
      </c>
      <c r="H53" s="77" t="s">
        <v>3452</v>
      </c>
      <c r="I53" s="16">
        <v>100</v>
      </c>
      <c r="J53" s="16">
        <v>8</v>
      </c>
      <c r="K53" s="16">
        <v>8</v>
      </c>
      <c r="L53" s="16">
        <v>1</v>
      </c>
      <c r="M53" s="81">
        <v>1.6</v>
      </c>
      <c r="N53" s="96">
        <v>1.6</v>
      </c>
      <c r="O53" s="64">
        <v>2530</v>
      </c>
      <c r="P53" s="65">
        <f>Table224578910112345678910111213141516171819202122232425262728293031323334[[#This Row],[PEMBULATAN]]*O53</f>
        <v>4048</v>
      </c>
    </row>
    <row r="54" spans="1:16" ht="26.25" customHeight="1" x14ac:dyDescent="0.2">
      <c r="A54" s="14"/>
      <c r="B54" s="14"/>
      <c r="C54" s="73" t="s">
        <v>3441</v>
      </c>
      <c r="D54" s="78" t="s">
        <v>126</v>
      </c>
      <c r="E54" s="13">
        <v>44542</v>
      </c>
      <c r="F54" s="76" t="s">
        <v>3386</v>
      </c>
      <c r="G54" s="13">
        <v>44547</v>
      </c>
      <c r="H54" s="77" t="s">
        <v>3452</v>
      </c>
      <c r="I54" s="16">
        <v>100</v>
      </c>
      <c r="J54" s="16">
        <v>8</v>
      </c>
      <c r="K54" s="16">
        <v>8</v>
      </c>
      <c r="L54" s="16">
        <v>1</v>
      </c>
      <c r="M54" s="81">
        <v>1.6</v>
      </c>
      <c r="N54" s="96">
        <v>1.6</v>
      </c>
      <c r="O54" s="64">
        <v>2530</v>
      </c>
      <c r="P54" s="65">
        <f>Table224578910112345678910111213141516171819202122232425262728293031323334[[#This Row],[PEMBULATAN]]*O54</f>
        <v>4048</v>
      </c>
    </row>
    <row r="55" spans="1:16" ht="26.25" customHeight="1" x14ac:dyDescent="0.2">
      <c r="A55" s="14"/>
      <c r="B55" s="14"/>
      <c r="C55" s="73" t="s">
        <v>3442</v>
      </c>
      <c r="D55" s="78" t="s">
        <v>126</v>
      </c>
      <c r="E55" s="13">
        <v>44542</v>
      </c>
      <c r="F55" s="76" t="s">
        <v>3386</v>
      </c>
      <c r="G55" s="13">
        <v>44547</v>
      </c>
      <c r="H55" s="77" t="s">
        <v>3452</v>
      </c>
      <c r="I55" s="16">
        <v>67</v>
      </c>
      <c r="J55" s="16">
        <v>46</v>
      </c>
      <c r="K55" s="16">
        <v>11</v>
      </c>
      <c r="L55" s="16">
        <v>7</v>
      </c>
      <c r="M55" s="81">
        <v>8.4755000000000003</v>
      </c>
      <c r="N55" s="96">
        <v>9</v>
      </c>
      <c r="O55" s="64">
        <v>2530</v>
      </c>
      <c r="P55" s="65">
        <f>Table224578910112345678910111213141516171819202122232425262728293031323334[[#This Row],[PEMBULATAN]]*O55</f>
        <v>22770</v>
      </c>
    </row>
    <row r="56" spans="1:16" ht="26.25" customHeight="1" x14ac:dyDescent="0.2">
      <c r="A56" s="14"/>
      <c r="B56" s="14"/>
      <c r="C56" s="73" t="s">
        <v>3443</v>
      </c>
      <c r="D56" s="78" t="s">
        <v>126</v>
      </c>
      <c r="E56" s="13">
        <v>44542</v>
      </c>
      <c r="F56" s="76" t="s">
        <v>3386</v>
      </c>
      <c r="G56" s="13">
        <v>44547</v>
      </c>
      <c r="H56" s="77" t="s">
        <v>3452</v>
      </c>
      <c r="I56" s="16">
        <v>67</v>
      </c>
      <c r="J56" s="16">
        <v>46</v>
      </c>
      <c r="K56" s="16">
        <v>11</v>
      </c>
      <c r="L56" s="16">
        <v>7</v>
      </c>
      <c r="M56" s="81">
        <v>8.4755000000000003</v>
      </c>
      <c r="N56" s="96">
        <v>9</v>
      </c>
      <c r="O56" s="64">
        <v>2530</v>
      </c>
      <c r="P56" s="65">
        <f>Table224578910112345678910111213141516171819202122232425262728293031323334[[#This Row],[PEMBULATAN]]*O56</f>
        <v>22770</v>
      </c>
    </row>
    <row r="57" spans="1:16" ht="26.25" customHeight="1" x14ac:dyDescent="0.2">
      <c r="A57" s="14"/>
      <c r="B57" s="14"/>
      <c r="C57" s="73" t="s">
        <v>3444</v>
      </c>
      <c r="D57" s="78" t="s">
        <v>126</v>
      </c>
      <c r="E57" s="13">
        <v>44542</v>
      </c>
      <c r="F57" s="76" t="s">
        <v>3386</v>
      </c>
      <c r="G57" s="13">
        <v>44547</v>
      </c>
      <c r="H57" s="77" t="s">
        <v>3452</v>
      </c>
      <c r="I57" s="16">
        <v>45</v>
      </c>
      <c r="J57" s="16">
        <v>32</v>
      </c>
      <c r="K57" s="16">
        <v>30</v>
      </c>
      <c r="L57" s="16">
        <v>11</v>
      </c>
      <c r="M57" s="81">
        <v>10.8</v>
      </c>
      <c r="N57" s="96">
        <v>11</v>
      </c>
      <c r="O57" s="64">
        <v>2530</v>
      </c>
      <c r="P57" s="65">
        <f>Table224578910112345678910111213141516171819202122232425262728293031323334[[#This Row],[PEMBULATAN]]*O57</f>
        <v>27830</v>
      </c>
    </row>
    <row r="58" spans="1:16" ht="26.25" customHeight="1" x14ac:dyDescent="0.2">
      <c r="A58" s="14"/>
      <c r="B58" s="14"/>
      <c r="C58" s="73" t="s">
        <v>3445</v>
      </c>
      <c r="D58" s="78" t="s">
        <v>126</v>
      </c>
      <c r="E58" s="13">
        <v>44542</v>
      </c>
      <c r="F58" s="76" t="s">
        <v>3386</v>
      </c>
      <c r="G58" s="13">
        <v>44547</v>
      </c>
      <c r="H58" s="77" t="s">
        <v>3452</v>
      </c>
      <c r="I58" s="16">
        <v>102</v>
      </c>
      <c r="J58" s="16">
        <v>58</v>
      </c>
      <c r="K58" s="16">
        <v>17</v>
      </c>
      <c r="L58" s="16">
        <v>13</v>
      </c>
      <c r="M58" s="81">
        <v>25.143000000000001</v>
      </c>
      <c r="N58" s="96">
        <v>25.143000000000001</v>
      </c>
      <c r="O58" s="64">
        <v>2530</v>
      </c>
      <c r="P58" s="65">
        <f>Table224578910112345678910111213141516171819202122232425262728293031323334[[#This Row],[PEMBULATAN]]*O58</f>
        <v>63611.79</v>
      </c>
    </row>
    <row r="59" spans="1:16" ht="26.25" customHeight="1" x14ac:dyDescent="0.2">
      <c r="A59" s="14"/>
      <c r="B59" s="14"/>
      <c r="C59" s="73" t="s">
        <v>3446</v>
      </c>
      <c r="D59" s="78" t="s">
        <v>126</v>
      </c>
      <c r="E59" s="13">
        <v>44542</v>
      </c>
      <c r="F59" s="76" t="s">
        <v>3386</v>
      </c>
      <c r="G59" s="13">
        <v>44547</v>
      </c>
      <c r="H59" s="77" t="s">
        <v>3452</v>
      </c>
      <c r="I59" s="16">
        <v>68</v>
      </c>
      <c r="J59" s="16">
        <v>38</v>
      </c>
      <c r="K59" s="16">
        <v>47</v>
      </c>
      <c r="L59" s="16">
        <v>4</v>
      </c>
      <c r="M59" s="81">
        <v>30.361999999999998</v>
      </c>
      <c r="N59" s="96">
        <v>31</v>
      </c>
      <c r="O59" s="64">
        <v>2530</v>
      </c>
      <c r="P59" s="65">
        <f>Table224578910112345678910111213141516171819202122232425262728293031323334[[#This Row],[PEMBULATAN]]*O59</f>
        <v>78430</v>
      </c>
    </row>
    <row r="60" spans="1:16" ht="26.25" customHeight="1" x14ac:dyDescent="0.2">
      <c r="A60" s="14"/>
      <c r="B60" s="97"/>
      <c r="C60" s="73" t="s">
        <v>3447</v>
      </c>
      <c r="D60" s="78" t="s">
        <v>126</v>
      </c>
      <c r="E60" s="13">
        <v>44542</v>
      </c>
      <c r="F60" s="76" t="s">
        <v>3386</v>
      </c>
      <c r="G60" s="13">
        <v>44547</v>
      </c>
      <c r="H60" s="77" t="s">
        <v>3452</v>
      </c>
      <c r="I60" s="16">
        <v>108</v>
      </c>
      <c r="J60" s="16">
        <v>30</v>
      </c>
      <c r="K60" s="16">
        <v>30</v>
      </c>
      <c r="L60" s="16">
        <v>13</v>
      </c>
      <c r="M60" s="81">
        <v>24.3</v>
      </c>
      <c r="N60" s="96">
        <v>25</v>
      </c>
      <c r="O60" s="64">
        <v>2530</v>
      </c>
      <c r="P60" s="65">
        <f>Table224578910112345678910111213141516171819202122232425262728293031323334[[#This Row],[PEMBULATAN]]*O60</f>
        <v>63250</v>
      </c>
    </row>
    <row r="61" spans="1:16" ht="26.25" customHeight="1" x14ac:dyDescent="0.2">
      <c r="A61" s="14"/>
      <c r="B61" s="14" t="s">
        <v>3448</v>
      </c>
      <c r="C61" s="73" t="s">
        <v>3449</v>
      </c>
      <c r="D61" s="78" t="s">
        <v>126</v>
      </c>
      <c r="E61" s="13">
        <v>44542</v>
      </c>
      <c r="F61" s="76" t="s">
        <v>3386</v>
      </c>
      <c r="G61" s="13">
        <v>44547</v>
      </c>
      <c r="H61" s="77" t="s">
        <v>3452</v>
      </c>
      <c r="I61" s="16">
        <v>31</v>
      </c>
      <c r="J61" s="16">
        <v>27</v>
      </c>
      <c r="K61" s="16">
        <v>12</v>
      </c>
      <c r="L61" s="16">
        <v>1</v>
      </c>
      <c r="M61" s="81">
        <v>2.5110000000000001</v>
      </c>
      <c r="N61" s="96">
        <v>2.5110000000000001</v>
      </c>
      <c r="O61" s="64">
        <v>2530</v>
      </c>
      <c r="P61" s="65">
        <f>Table224578910112345678910111213141516171819202122232425262728293031323334[[#This Row],[PEMBULATAN]]*O61</f>
        <v>6352.83</v>
      </c>
    </row>
    <row r="62" spans="1:16" ht="26.25" customHeight="1" x14ac:dyDescent="0.2">
      <c r="A62" s="14"/>
      <c r="B62" s="14"/>
      <c r="C62" s="73" t="s">
        <v>3450</v>
      </c>
      <c r="D62" s="78" t="s">
        <v>126</v>
      </c>
      <c r="E62" s="13">
        <v>44542</v>
      </c>
      <c r="F62" s="76" t="s">
        <v>3386</v>
      </c>
      <c r="G62" s="13">
        <v>44547</v>
      </c>
      <c r="H62" s="77" t="s">
        <v>3452</v>
      </c>
      <c r="I62" s="16">
        <v>90</v>
      </c>
      <c r="J62" s="16">
        <v>60</v>
      </c>
      <c r="K62" s="16">
        <v>42</v>
      </c>
      <c r="L62" s="16">
        <v>42</v>
      </c>
      <c r="M62" s="81">
        <v>56.7</v>
      </c>
      <c r="N62" s="96">
        <v>56.7</v>
      </c>
      <c r="O62" s="64">
        <v>2530</v>
      </c>
      <c r="P62" s="65">
        <f>Table224578910112345678910111213141516171819202122232425262728293031323334[[#This Row],[PEMBULATAN]]*O62</f>
        <v>143451</v>
      </c>
    </row>
    <row r="63" spans="1:16" ht="26.25" customHeight="1" x14ac:dyDescent="0.2">
      <c r="A63" s="14"/>
      <c r="B63" s="14"/>
      <c r="C63" s="73" t="s">
        <v>3451</v>
      </c>
      <c r="D63" s="78" t="s">
        <v>126</v>
      </c>
      <c r="E63" s="13">
        <v>44542</v>
      </c>
      <c r="F63" s="76" t="s">
        <v>3386</v>
      </c>
      <c r="G63" s="13">
        <v>44547</v>
      </c>
      <c r="H63" s="77" t="s">
        <v>3452</v>
      </c>
      <c r="I63" s="16">
        <v>50</v>
      </c>
      <c r="J63" s="16">
        <v>38</v>
      </c>
      <c r="K63" s="16">
        <v>30</v>
      </c>
      <c r="L63" s="16">
        <v>30</v>
      </c>
      <c r="M63" s="81">
        <v>14.25</v>
      </c>
      <c r="N63" s="96">
        <v>30</v>
      </c>
      <c r="O63" s="64">
        <v>2530</v>
      </c>
      <c r="P63" s="65">
        <f>Table224578910112345678910111213141516171819202122232425262728293031323334[[#This Row],[PEMBULATAN]]*O63</f>
        <v>75900</v>
      </c>
    </row>
    <row r="64" spans="1:16" ht="22.5" customHeight="1" x14ac:dyDescent="0.2">
      <c r="A64" s="118" t="s">
        <v>30</v>
      </c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20"/>
      <c r="M64" s="79">
        <f>SUBTOTAL(109,Table224578910112345678910111213141516171819202122232425262728293031323334[KG VOLUME])</f>
        <v>1203.5512500000002</v>
      </c>
      <c r="N64" s="68">
        <f>SUM(N3:N63)</f>
        <v>1243.0052499999997</v>
      </c>
      <c r="O64" s="121">
        <f>SUM(P3:P63)</f>
        <v>3144803.2825000007</v>
      </c>
      <c r="P64" s="122"/>
    </row>
    <row r="65" spans="1:16" ht="18" customHeight="1" x14ac:dyDescent="0.2">
      <c r="A65" s="86"/>
      <c r="B65" s="56" t="s">
        <v>42</v>
      </c>
      <c r="C65" s="55"/>
      <c r="D65" s="57" t="s">
        <v>43</v>
      </c>
      <c r="E65" s="86"/>
      <c r="F65" s="86"/>
      <c r="G65" s="86"/>
      <c r="H65" s="86"/>
      <c r="I65" s="86"/>
      <c r="J65" s="86"/>
      <c r="K65" s="86"/>
      <c r="L65" s="86"/>
      <c r="M65" s="87"/>
      <c r="N65" s="88" t="s">
        <v>51</v>
      </c>
      <c r="O65" s="89"/>
      <c r="P65" s="89">
        <f>O64*10%</f>
        <v>314480.32825000008</v>
      </c>
    </row>
    <row r="66" spans="1:16" ht="18" customHeight="1" thickBot="1" x14ac:dyDescent="0.25">
      <c r="A66" s="86"/>
      <c r="B66" s="56"/>
      <c r="C66" s="55"/>
      <c r="D66" s="57"/>
      <c r="E66" s="86"/>
      <c r="F66" s="86"/>
      <c r="G66" s="86"/>
      <c r="H66" s="86"/>
      <c r="I66" s="86"/>
      <c r="J66" s="86"/>
      <c r="K66" s="86"/>
      <c r="L66" s="86"/>
      <c r="M66" s="87"/>
      <c r="N66" s="90" t="s">
        <v>52</v>
      </c>
      <c r="O66" s="91"/>
      <c r="P66" s="91">
        <f>O64-P65</f>
        <v>2830322.9542500004</v>
      </c>
    </row>
    <row r="67" spans="1:16" ht="18" customHeight="1" x14ac:dyDescent="0.2">
      <c r="A67" s="11"/>
      <c r="H67" s="63"/>
      <c r="N67" s="62" t="s">
        <v>31</v>
      </c>
      <c r="P67" s="69">
        <f>P66*1%</f>
        <v>28303.229542500005</v>
      </c>
    </row>
    <row r="68" spans="1:16" ht="18" customHeight="1" thickBot="1" x14ac:dyDescent="0.25">
      <c r="A68" s="11"/>
      <c r="H68" s="63"/>
      <c r="N68" s="62" t="s">
        <v>53</v>
      </c>
      <c r="P68" s="71">
        <f>P66*2%</f>
        <v>56606.45908500001</v>
      </c>
    </row>
    <row r="69" spans="1:16" ht="18" customHeight="1" x14ac:dyDescent="0.2">
      <c r="A69" s="11"/>
      <c r="H69" s="63"/>
      <c r="N69" s="66" t="s">
        <v>32</v>
      </c>
      <c r="O69" s="67"/>
      <c r="P69" s="70">
        <f>P66+P67-P68</f>
        <v>2802019.7247075001</v>
      </c>
    </row>
    <row r="71" spans="1:16" x14ac:dyDescent="0.2">
      <c r="A71" s="11"/>
      <c r="H71" s="63"/>
      <c r="P71" s="71"/>
    </row>
    <row r="72" spans="1:16" x14ac:dyDescent="0.2">
      <c r="A72" s="11"/>
      <c r="H72" s="63"/>
      <c r="O72" s="58"/>
      <c r="P72" s="71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</sheetData>
  <mergeCells count="2">
    <mergeCell ref="A64:L64"/>
    <mergeCell ref="O64:P64"/>
  </mergeCells>
  <conditionalFormatting sqref="B3">
    <cfRule type="duplicateValues" dxfId="319" priority="2"/>
  </conditionalFormatting>
  <conditionalFormatting sqref="B4">
    <cfRule type="duplicateValues" dxfId="318" priority="1"/>
  </conditionalFormatting>
  <conditionalFormatting sqref="B5:B63">
    <cfRule type="duplicateValues" dxfId="317" priority="5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3"/>
  <sheetViews>
    <sheetView zoomScale="110" zoomScaleNormal="110" workbookViewId="0">
      <pane xSplit="3" ySplit="2" topLeftCell="D54" activePane="bottomRight" state="frozen"/>
      <selection pane="topRight" activeCell="B1" sqref="B1"/>
      <selection pane="bottomLeft" activeCell="A3" sqref="A3"/>
      <selection pane="bottomRight" activeCell="N61" sqref="N6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>
        <v>406246</v>
      </c>
      <c r="B3" s="74" t="s">
        <v>3453</v>
      </c>
      <c r="C3" s="9" t="s">
        <v>3454</v>
      </c>
      <c r="D3" s="76" t="s">
        <v>126</v>
      </c>
      <c r="E3" s="13">
        <v>44542</v>
      </c>
      <c r="F3" s="76" t="s">
        <v>3386</v>
      </c>
      <c r="G3" s="13">
        <v>44547</v>
      </c>
      <c r="H3" s="10" t="s">
        <v>3452</v>
      </c>
      <c r="I3" s="1">
        <v>62</v>
      </c>
      <c r="J3" s="1">
        <v>41</v>
      </c>
      <c r="K3" s="1">
        <v>31</v>
      </c>
      <c r="L3" s="1">
        <v>3</v>
      </c>
      <c r="M3" s="80">
        <v>19.700500000000002</v>
      </c>
      <c r="N3" s="96">
        <v>19.700500000000002</v>
      </c>
      <c r="O3" s="64">
        <v>2530</v>
      </c>
      <c r="P3" s="65">
        <f>Table22457891011234567891011121314151617181920212223242526272829303132333412[[#This Row],[PEMBULATAN]]*O3</f>
        <v>49842.265000000007</v>
      </c>
    </row>
    <row r="4" spans="1:16" ht="23.25" customHeight="1" x14ac:dyDescent="0.2">
      <c r="A4" s="14"/>
      <c r="B4" s="75"/>
      <c r="C4" s="9" t="s">
        <v>3455</v>
      </c>
      <c r="D4" s="76" t="s">
        <v>126</v>
      </c>
      <c r="E4" s="13">
        <v>44542</v>
      </c>
      <c r="F4" s="76" t="s">
        <v>3386</v>
      </c>
      <c r="G4" s="13">
        <v>44547</v>
      </c>
      <c r="H4" s="10" t="s">
        <v>3452</v>
      </c>
      <c r="I4" s="1">
        <v>100</v>
      </c>
      <c r="J4" s="1">
        <v>52</v>
      </c>
      <c r="K4" s="1">
        <v>30</v>
      </c>
      <c r="L4" s="1">
        <v>15</v>
      </c>
      <c r="M4" s="80">
        <v>39</v>
      </c>
      <c r="N4" s="96">
        <v>39</v>
      </c>
      <c r="O4" s="64">
        <v>2530</v>
      </c>
      <c r="P4" s="65">
        <f>Table22457891011234567891011121314151617181920212223242526272829303132333412[[#This Row],[PEMBULATAN]]*O4</f>
        <v>98670</v>
      </c>
    </row>
    <row r="5" spans="1:16" ht="23.25" customHeight="1" x14ac:dyDescent="0.2">
      <c r="A5" s="14"/>
      <c r="B5" s="14"/>
      <c r="C5" s="9" t="s">
        <v>3456</v>
      </c>
      <c r="D5" s="76" t="s">
        <v>126</v>
      </c>
      <c r="E5" s="13">
        <v>44542</v>
      </c>
      <c r="F5" s="76" t="s">
        <v>3386</v>
      </c>
      <c r="G5" s="13">
        <v>44547</v>
      </c>
      <c r="H5" s="10" t="s">
        <v>3452</v>
      </c>
      <c r="I5" s="1">
        <v>70</v>
      </c>
      <c r="J5" s="1">
        <v>70</v>
      </c>
      <c r="K5" s="1">
        <v>24</v>
      </c>
      <c r="L5" s="1">
        <v>10</v>
      </c>
      <c r="M5" s="80">
        <v>29.4</v>
      </c>
      <c r="N5" s="96">
        <v>30</v>
      </c>
      <c r="O5" s="64">
        <v>2530</v>
      </c>
      <c r="P5" s="65">
        <f>Table22457891011234567891011121314151617181920212223242526272829303132333412[[#This Row],[PEMBULATAN]]*O5</f>
        <v>75900</v>
      </c>
    </row>
    <row r="6" spans="1:16" ht="23.25" customHeight="1" x14ac:dyDescent="0.2">
      <c r="A6" s="14"/>
      <c r="B6" s="14"/>
      <c r="C6" s="73" t="s">
        <v>3457</v>
      </c>
      <c r="D6" s="78" t="s">
        <v>126</v>
      </c>
      <c r="E6" s="13">
        <v>44542</v>
      </c>
      <c r="F6" s="76" t="s">
        <v>3386</v>
      </c>
      <c r="G6" s="13">
        <v>44547</v>
      </c>
      <c r="H6" s="77" t="s">
        <v>3452</v>
      </c>
      <c r="I6" s="16">
        <v>97</v>
      </c>
      <c r="J6" s="16">
        <v>50</v>
      </c>
      <c r="K6" s="16">
        <v>33</v>
      </c>
      <c r="L6" s="16">
        <v>16</v>
      </c>
      <c r="M6" s="81">
        <v>40.012500000000003</v>
      </c>
      <c r="N6" s="96">
        <v>40.012500000000003</v>
      </c>
      <c r="O6" s="64">
        <v>2530</v>
      </c>
      <c r="P6" s="65">
        <f>Table22457891011234567891011121314151617181920212223242526272829303132333412[[#This Row],[PEMBULATAN]]*O6</f>
        <v>101231.625</v>
      </c>
    </row>
    <row r="7" spans="1:16" ht="23.25" customHeight="1" x14ac:dyDescent="0.2">
      <c r="A7" s="14"/>
      <c r="B7" s="14"/>
      <c r="C7" s="73" t="s">
        <v>3458</v>
      </c>
      <c r="D7" s="78" t="s">
        <v>126</v>
      </c>
      <c r="E7" s="13">
        <v>44542</v>
      </c>
      <c r="F7" s="76" t="s">
        <v>3386</v>
      </c>
      <c r="G7" s="13">
        <v>44547</v>
      </c>
      <c r="H7" s="77" t="s">
        <v>3452</v>
      </c>
      <c r="I7" s="16">
        <v>60</v>
      </c>
      <c r="J7" s="16">
        <v>40</v>
      </c>
      <c r="K7" s="16">
        <v>32</v>
      </c>
      <c r="L7" s="16">
        <v>6</v>
      </c>
      <c r="M7" s="81">
        <v>19.2</v>
      </c>
      <c r="N7" s="96">
        <v>19.2</v>
      </c>
      <c r="O7" s="64">
        <v>2530</v>
      </c>
      <c r="P7" s="65">
        <f>Table22457891011234567891011121314151617181920212223242526272829303132333412[[#This Row],[PEMBULATAN]]*O7</f>
        <v>48576</v>
      </c>
    </row>
    <row r="8" spans="1:16" ht="23.25" customHeight="1" x14ac:dyDescent="0.2">
      <c r="A8" s="14"/>
      <c r="B8" s="14"/>
      <c r="C8" s="73" t="s">
        <v>3459</v>
      </c>
      <c r="D8" s="78" t="s">
        <v>126</v>
      </c>
      <c r="E8" s="13">
        <v>44542</v>
      </c>
      <c r="F8" s="76" t="s">
        <v>3386</v>
      </c>
      <c r="G8" s="13">
        <v>44547</v>
      </c>
      <c r="H8" s="77" t="s">
        <v>3452</v>
      </c>
      <c r="I8" s="16">
        <v>100</v>
      </c>
      <c r="J8" s="16">
        <v>56</v>
      </c>
      <c r="K8" s="16">
        <v>27</v>
      </c>
      <c r="L8" s="16">
        <v>16</v>
      </c>
      <c r="M8" s="81">
        <v>37.799999999999997</v>
      </c>
      <c r="N8" s="96">
        <v>37.799999999999997</v>
      </c>
      <c r="O8" s="64">
        <v>2530</v>
      </c>
      <c r="P8" s="65">
        <f>Table22457891011234567891011121314151617181920212223242526272829303132333412[[#This Row],[PEMBULATAN]]*O8</f>
        <v>95634</v>
      </c>
    </row>
    <row r="9" spans="1:16" ht="23.25" customHeight="1" x14ac:dyDescent="0.2">
      <c r="A9" s="14"/>
      <c r="B9" s="14"/>
      <c r="C9" s="73" t="s">
        <v>3460</v>
      </c>
      <c r="D9" s="78" t="s">
        <v>126</v>
      </c>
      <c r="E9" s="13">
        <v>44542</v>
      </c>
      <c r="F9" s="76" t="s">
        <v>3386</v>
      </c>
      <c r="G9" s="13">
        <v>44547</v>
      </c>
      <c r="H9" s="77" t="s">
        <v>3452</v>
      </c>
      <c r="I9" s="16">
        <v>62</v>
      </c>
      <c r="J9" s="16">
        <v>37</v>
      </c>
      <c r="K9" s="16">
        <v>5</v>
      </c>
      <c r="L9" s="16">
        <v>3</v>
      </c>
      <c r="M9" s="81">
        <v>2.8675000000000002</v>
      </c>
      <c r="N9" s="96">
        <v>3</v>
      </c>
      <c r="O9" s="64">
        <v>2530</v>
      </c>
      <c r="P9" s="65">
        <f>Table22457891011234567891011121314151617181920212223242526272829303132333412[[#This Row],[PEMBULATAN]]*O9</f>
        <v>7590</v>
      </c>
    </row>
    <row r="10" spans="1:16" ht="23.25" customHeight="1" x14ac:dyDescent="0.2">
      <c r="A10" s="14"/>
      <c r="B10" s="14"/>
      <c r="C10" s="73" t="s">
        <v>3461</v>
      </c>
      <c r="D10" s="78" t="s">
        <v>126</v>
      </c>
      <c r="E10" s="13">
        <v>44542</v>
      </c>
      <c r="F10" s="76" t="s">
        <v>3386</v>
      </c>
      <c r="G10" s="13">
        <v>44547</v>
      </c>
      <c r="H10" s="77" t="s">
        <v>3452</v>
      </c>
      <c r="I10" s="16">
        <v>66</v>
      </c>
      <c r="J10" s="16">
        <v>41</v>
      </c>
      <c r="K10" s="16">
        <v>27</v>
      </c>
      <c r="L10" s="16">
        <v>10</v>
      </c>
      <c r="M10" s="81">
        <v>18.265499999999999</v>
      </c>
      <c r="N10" s="96">
        <v>18.265499999999999</v>
      </c>
      <c r="O10" s="64">
        <v>2530</v>
      </c>
      <c r="P10" s="65">
        <f>Table22457891011234567891011121314151617181920212223242526272829303132333412[[#This Row],[PEMBULATAN]]*O10</f>
        <v>46211.714999999997</v>
      </c>
    </row>
    <row r="11" spans="1:16" ht="23.25" customHeight="1" x14ac:dyDescent="0.2">
      <c r="A11" s="14"/>
      <c r="B11" s="14"/>
      <c r="C11" s="73" t="s">
        <v>3462</v>
      </c>
      <c r="D11" s="78" t="s">
        <v>126</v>
      </c>
      <c r="E11" s="13">
        <v>44542</v>
      </c>
      <c r="F11" s="76" t="s">
        <v>3386</v>
      </c>
      <c r="G11" s="13">
        <v>44547</v>
      </c>
      <c r="H11" s="77" t="s">
        <v>3452</v>
      </c>
      <c r="I11" s="16">
        <v>48</v>
      </c>
      <c r="J11" s="16">
        <v>31</v>
      </c>
      <c r="K11" s="16">
        <v>24</v>
      </c>
      <c r="L11" s="16">
        <v>5</v>
      </c>
      <c r="M11" s="81">
        <v>8.9280000000000008</v>
      </c>
      <c r="N11" s="96">
        <v>8.9280000000000008</v>
      </c>
      <c r="O11" s="64">
        <v>2530</v>
      </c>
      <c r="P11" s="65">
        <f>Table22457891011234567891011121314151617181920212223242526272829303132333412[[#This Row],[PEMBULATAN]]*O11</f>
        <v>22587.840000000004</v>
      </c>
    </row>
    <row r="12" spans="1:16" ht="23.25" customHeight="1" x14ac:dyDescent="0.2">
      <c r="A12" s="14"/>
      <c r="B12" s="14"/>
      <c r="C12" s="73" t="s">
        <v>3463</v>
      </c>
      <c r="D12" s="78" t="s">
        <v>126</v>
      </c>
      <c r="E12" s="13">
        <v>44542</v>
      </c>
      <c r="F12" s="76" t="s">
        <v>3386</v>
      </c>
      <c r="G12" s="13">
        <v>44547</v>
      </c>
      <c r="H12" s="77" t="s">
        <v>3452</v>
      </c>
      <c r="I12" s="16">
        <v>100</v>
      </c>
      <c r="J12" s="16">
        <v>55</v>
      </c>
      <c r="K12" s="16">
        <v>42</v>
      </c>
      <c r="L12" s="16">
        <v>26</v>
      </c>
      <c r="M12" s="81">
        <v>57.75</v>
      </c>
      <c r="N12" s="96">
        <v>57.75</v>
      </c>
      <c r="O12" s="64">
        <v>2530</v>
      </c>
      <c r="P12" s="65">
        <f>Table22457891011234567891011121314151617181920212223242526272829303132333412[[#This Row],[PEMBULATAN]]*O12</f>
        <v>146107.5</v>
      </c>
    </row>
    <row r="13" spans="1:16" ht="23.25" customHeight="1" x14ac:dyDescent="0.2">
      <c r="A13" s="14"/>
      <c r="B13" s="14"/>
      <c r="C13" s="73" t="s">
        <v>3464</v>
      </c>
      <c r="D13" s="78" t="s">
        <v>126</v>
      </c>
      <c r="E13" s="13">
        <v>44542</v>
      </c>
      <c r="F13" s="76" t="s">
        <v>3386</v>
      </c>
      <c r="G13" s="13">
        <v>44547</v>
      </c>
      <c r="H13" s="77" t="s">
        <v>3452</v>
      </c>
      <c r="I13" s="16">
        <v>80</v>
      </c>
      <c r="J13" s="16">
        <v>56</v>
      </c>
      <c r="K13" s="16">
        <v>32</v>
      </c>
      <c r="L13" s="16">
        <v>11</v>
      </c>
      <c r="M13" s="81">
        <v>35.840000000000003</v>
      </c>
      <c r="N13" s="96">
        <v>35.840000000000003</v>
      </c>
      <c r="O13" s="64">
        <v>2530</v>
      </c>
      <c r="P13" s="65">
        <f>Table22457891011234567891011121314151617181920212223242526272829303132333412[[#This Row],[PEMBULATAN]]*O13</f>
        <v>90675.200000000012</v>
      </c>
    </row>
    <row r="14" spans="1:16" ht="23.25" customHeight="1" x14ac:dyDescent="0.2">
      <c r="A14" s="14"/>
      <c r="B14" s="14"/>
      <c r="C14" s="73" t="s">
        <v>3465</v>
      </c>
      <c r="D14" s="78" t="s">
        <v>126</v>
      </c>
      <c r="E14" s="13">
        <v>44542</v>
      </c>
      <c r="F14" s="76" t="s">
        <v>3386</v>
      </c>
      <c r="G14" s="13">
        <v>44547</v>
      </c>
      <c r="H14" s="77" t="s">
        <v>3452</v>
      </c>
      <c r="I14" s="16">
        <v>88</v>
      </c>
      <c r="J14" s="16">
        <v>65</v>
      </c>
      <c r="K14" s="16">
        <v>22</v>
      </c>
      <c r="L14" s="16">
        <v>5</v>
      </c>
      <c r="M14" s="81">
        <v>31.46</v>
      </c>
      <c r="N14" s="96">
        <v>32</v>
      </c>
      <c r="O14" s="64">
        <v>2530</v>
      </c>
      <c r="P14" s="65">
        <f>Table22457891011234567891011121314151617181920212223242526272829303132333412[[#This Row],[PEMBULATAN]]*O14</f>
        <v>80960</v>
      </c>
    </row>
    <row r="15" spans="1:16" ht="23.25" customHeight="1" x14ac:dyDescent="0.2">
      <c r="A15" s="14"/>
      <c r="B15" s="14"/>
      <c r="C15" s="73" t="s">
        <v>3466</v>
      </c>
      <c r="D15" s="78" t="s">
        <v>126</v>
      </c>
      <c r="E15" s="13">
        <v>44542</v>
      </c>
      <c r="F15" s="76" t="s">
        <v>3386</v>
      </c>
      <c r="G15" s="13">
        <v>44547</v>
      </c>
      <c r="H15" s="77" t="s">
        <v>3452</v>
      </c>
      <c r="I15" s="16">
        <v>62</v>
      </c>
      <c r="J15" s="16">
        <v>58</v>
      </c>
      <c r="K15" s="16">
        <v>25</v>
      </c>
      <c r="L15" s="16">
        <v>8</v>
      </c>
      <c r="M15" s="81">
        <v>22.475000000000001</v>
      </c>
      <c r="N15" s="96">
        <v>23</v>
      </c>
      <c r="O15" s="64">
        <v>2530</v>
      </c>
      <c r="P15" s="65">
        <f>Table22457891011234567891011121314151617181920212223242526272829303132333412[[#This Row],[PEMBULATAN]]*O15</f>
        <v>58190</v>
      </c>
    </row>
    <row r="16" spans="1:16" ht="23.25" customHeight="1" x14ac:dyDescent="0.2">
      <c r="A16" s="14"/>
      <c r="B16" s="14"/>
      <c r="C16" s="73" t="s">
        <v>3467</v>
      </c>
      <c r="D16" s="78" t="s">
        <v>126</v>
      </c>
      <c r="E16" s="13">
        <v>44542</v>
      </c>
      <c r="F16" s="76" t="s">
        <v>3386</v>
      </c>
      <c r="G16" s="13">
        <v>44547</v>
      </c>
      <c r="H16" s="77" t="s">
        <v>3452</v>
      </c>
      <c r="I16" s="16">
        <v>64</v>
      </c>
      <c r="J16" s="16">
        <v>34</v>
      </c>
      <c r="K16" s="16">
        <v>24</v>
      </c>
      <c r="L16" s="16">
        <v>6</v>
      </c>
      <c r="M16" s="81">
        <v>13.055999999999999</v>
      </c>
      <c r="N16" s="96">
        <v>13.055999999999999</v>
      </c>
      <c r="O16" s="64">
        <v>2530</v>
      </c>
      <c r="P16" s="65">
        <f>Table22457891011234567891011121314151617181920212223242526272829303132333412[[#This Row],[PEMBULATAN]]*O16</f>
        <v>33031.68</v>
      </c>
    </row>
    <row r="17" spans="1:16" ht="23.25" customHeight="1" x14ac:dyDescent="0.2">
      <c r="A17" s="14"/>
      <c r="B17" s="14"/>
      <c r="C17" s="73" t="s">
        <v>3468</v>
      </c>
      <c r="D17" s="78" t="s">
        <v>126</v>
      </c>
      <c r="E17" s="13">
        <v>44542</v>
      </c>
      <c r="F17" s="76" t="s">
        <v>3386</v>
      </c>
      <c r="G17" s="13">
        <v>44547</v>
      </c>
      <c r="H17" s="77" t="s">
        <v>3452</v>
      </c>
      <c r="I17" s="16">
        <v>42</v>
      </c>
      <c r="J17" s="16">
        <v>30</v>
      </c>
      <c r="K17" s="16">
        <v>47</v>
      </c>
      <c r="L17" s="16">
        <v>15</v>
      </c>
      <c r="M17" s="81">
        <v>14.805</v>
      </c>
      <c r="N17" s="96">
        <v>15</v>
      </c>
      <c r="O17" s="64">
        <v>2530</v>
      </c>
      <c r="P17" s="65">
        <f>Table22457891011234567891011121314151617181920212223242526272829303132333412[[#This Row],[PEMBULATAN]]*O17</f>
        <v>37950</v>
      </c>
    </row>
    <row r="18" spans="1:16" ht="23.25" customHeight="1" x14ac:dyDescent="0.2">
      <c r="A18" s="14"/>
      <c r="B18" s="14"/>
      <c r="C18" s="73" t="s">
        <v>3469</v>
      </c>
      <c r="D18" s="78" t="s">
        <v>126</v>
      </c>
      <c r="E18" s="13">
        <v>44542</v>
      </c>
      <c r="F18" s="76" t="s">
        <v>3386</v>
      </c>
      <c r="G18" s="13">
        <v>44547</v>
      </c>
      <c r="H18" s="77" t="s">
        <v>3452</v>
      </c>
      <c r="I18" s="16">
        <v>63</v>
      </c>
      <c r="J18" s="16">
        <v>48</v>
      </c>
      <c r="K18" s="16">
        <v>17</v>
      </c>
      <c r="L18" s="16">
        <v>4</v>
      </c>
      <c r="M18" s="81">
        <v>12.852</v>
      </c>
      <c r="N18" s="96">
        <v>12.852</v>
      </c>
      <c r="O18" s="64">
        <v>2530</v>
      </c>
      <c r="P18" s="65">
        <f>Table22457891011234567891011121314151617181920212223242526272829303132333412[[#This Row],[PEMBULATAN]]*O18</f>
        <v>32515.56</v>
      </c>
    </row>
    <row r="19" spans="1:16" ht="23.25" customHeight="1" x14ac:dyDescent="0.2">
      <c r="A19" s="14"/>
      <c r="B19" s="14"/>
      <c r="C19" s="73" t="s">
        <v>3470</v>
      </c>
      <c r="D19" s="78" t="s">
        <v>126</v>
      </c>
      <c r="E19" s="13">
        <v>44542</v>
      </c>
      <c r="F19" s="76" t="s">
        <v>3386</v>
      </c>
      <c r="G19" s="13">
        <v>44547</v>
      </c>
      <c r="H19" s="77" t="s">
        <v>3452</v>
      </c>
      <c r="I19" s="16">
        <v>97</v>
      </c>
      <c r="J19" s="16">
        <v>58</v>
      </c>
      <c r="K19" s="16">
        <v>17</v>
      </c>
      <c r="L19" s="16">
        <v>11</v>
      </c>
      <c r="M19" s="81">
        <v>23.910499999999999</v>
      </c>
      <c r="N19" s="96">
        <v>23.910499999999999</v>
      </c>
      <c r="O19" s="64">
        <v>2530</v>
      </c>
      <c r="P19" s="65">
        <f>Table22457891011234567891011121314151617181920212223242526272829303132333412[[#This Row],[PEMBULATAN]]*O19</f>
        <v>60493.564999999995</v>
      </c>
    </row>
    <row r="20" spans="1:16" ht="23.25" customHeight="1" x14ac:dyDescent="0.2">
      <c r="A20" s="14"/>
      <c r="B20" s="14"/>
      <c r="C20" s="73" t="s">
        <v>3471</v>
      </c>
      <c r="D20" s="78" t="s">
        <v>126</v>
      </c>
      <c r="E20" s="13">
        <v>44542</v>
      </c>
      <c r="F20" s="76" t="s">
        <v>3386</v>
      </c>
      <c r="G20" s="13">
        <v>44547</v>
      </c>
      <c r="H20" s="77" t="s">
        <v>3452</v>
      </c>
      <c r="I20" s="16">
        <v>68</v>
      </c>
      <c r="J20" s="16">
        <v>62</v>
      </c>
      <c r="K20" s="16">
        <v>20</v>
      </c>
      <c r="L20" s="16">
        <v>16</v>
      </c>
      <c r="M20" s="81">
        <v>21.08</v>
      </c>
      <c r="N20" s="96">
        <v>21.08</v>
      </c>
      <c r="O20" s="64">
        <v>2530</v>
      </c>
      <c r="P20" s="65">
        <f>Table22457891011234567891011121314151617181920212223242526272829303132333412[[#This Row],[PEMBULATAN]]*O20</f>
        <v>53332.399999999994</v>
      </c>
    </row>
    <row r="21" spans="1:16" ht="23.25" customHeight="1" x14ac:dyDescent="0.2">
      <c r="A21" s="14"/>
      <c r="B21" s="14"/>
      <c r="C21" s="73" t="s">
        <v>3472</v>
      </c>
      <c r="D21" s="78" t="s">
        <v>126</v>
      </c>
      <c r="E21" s="13">
        <v>44542</v>
      </c>
      <c r="F21" s="76" t="s">
        <v>3386</v>
      </c>
      <c r="G21" s="13">
        <v>44547</v>
      </c>
      <c r="H21" s="77" t="s">
        <v>3452</v>
      </c>
      <c r="I21" s="16">
        <v>54</v>
      </c>
      <c r="J21" s="16">
        <v>52</v>
      </c>
      <c r="K21" s="16">
        <v>12</v>
      </c>
      <c r="L21" s="16">
        <v>3</v>
      </c>
      <c r="M21" s="81">
        <v>8.4239999999999995</v>
      </c>
      <c r="N21" s="96">
        <v>9</v>
      </c>
      <c r="O21" s="64">
        <v>2530</v>
      </c>
      <c r="P21" s="65">
        <f>Table22457891011234567891011121314151617181920212223242526272829303132333412[[#This Row],[PEMBULATAN]]*O21</f>
        <v>22770</v>
      </c>
    </row>
    <row r="22" spans="1:16" ht="23.25" customHeight="1" x14ac:dyDescent="0.2">
      <c r="A22" s="14"/>
      <c r="B22" s="14"/>
      <c r="C22" s="73" t="s">
        <v>3473</v>
      </c>
      <c r="D22" s="78" t="s">
        <v>126</v>
      </c>
      <c r="E22" s="13">
        <v>44542</v>
      </c>
      <c r="F22" s="76" t="s">
        <v>3386</v>
      </c>
      <c r="G22" s="13">
        <v>44547</v>
      </c>
      <c r="H22" s="77" t="s">
        <v>3452</v>
      </c>
      <c r="I22" s="16">
        <v>77</v>
      </c>
      <c r="J22" s="16">
        <v>18</v>
      </c>
      <c r="K22" s="16">
        <v>22</v>
      </c>
      <c r="L22" s="16">
        <v>4</v>
      </c>
      <c r="M22" s="81">
        <v>7.6230000000000002</v>
      </c>
      <c r="N22" s="96">
        <v>7.6230000000000002</v>
      </c>
      <c r="O22" s="64">
        <v>2530</v>
      </c>
      <c r="P22" s="65">
        <f>Table22457891011234567891011121314151617181920212223242526272829303132333412[[#This Row],[PEMBULATAN]]*O22</f>
        <v>19286.190000000002</v>
      </c>
    </row>
    <row r="23" spans="1:16" ht="23.25" customHeight="1" x14ac:dyDescent="0.2">
      <c r="A23" s="14"/>
      <c r="B23" s="14"/>
      <c r="C23" s="73" t="s">
        <v>3474</v>
      </c>
      <c r="D23" s="78" t="s">
        <v>126</v>
      </c>
      <c r="E23" s="13">
        <v>44542</v>
      </c>
      <c r="F23" s="76" t="s">
        <v>3386</v>
      </c>
      <c r="G23" s="13">
        <v>44547</v>
      </c>
      <c r="H23" s="77" t="s">
        <v>3452</v>
      </c>
      <c r="I23" s="16">
        <v>88</v>
      </c>
      <c r="J23" s="16">
        <v>33</v>
      </c>
      <c r="K23" s="16">
        <v>33</v>
      </c>
      <c r="L23" s="16">
        <v>5</v>
      </c>
      <c r="M23" s="81">
        <v>23.957999999999998</v>
      </c>
      <c r="N23" s="96">
        <v>23.957999999999998</v>
      </c>
      <c r="O23" s="64">
        <v>2530</v>
      </c>
      <c r="P23" s="65">
        <f>Table22457891011234567891011121314151617181920212223242526272829303132333412[[#This Row],[PEMBULATAN]]*O23</f>
        <v>60613.74</v>
      </c>
    </row>
    <row r="24" spans="1:16" ht="23.25" customHeight="1" x14ac:dyDescent="0.2">
      <c r="A24" s="14"/>
      <c r="B24" s="14"/>
      <c r="C24" s="73" t="s">
        <v>3475</v>
      </c>
      <c r="D24" s="78" t="s">
        <v>126</v>
      </c>
      <c r="E24" s="13">
        <v>44542</v>
      </c>
      <c r="F24" s="76" t="s">
        <v>3386</v>
      </c>
      <c r="G24" s="13">
        <v>44547</v>
      </c>
      <c r="H24" s="77" t="s">
        <v>3452</v>
      </c>
      <c r="I24" s="16">
        <v>67</v>
      </c>
      <c r="J24" s="16">
        <v>35</v>
      </c>
      <c r="K24" s="16">
        <v>12</v>
      </c>
      <c r="L24" s="16">
        <v>3</v>
      </c>
      <c r="M24" s="81">
        <v>7.0350000000000001</v>
      </c>
      <c r="N24" s="96">
        <v>7.0350000000000001</v>
      </c>
      <c r="O24" s="64">
        <v>2530</v>
      </c>
      <c r="P24" s="65">
        <f>Table22457891011234567891011121314151617181920212223242526272829303132333412[[#This Row],[PEMBULATAN]]*O24</f>
        <v>17798.55</v>
      </c>
    </row>
    <row r="25" spans="1:16" ht="23.25" customHeight="1" x14ac:dyDescent="0.2">
      <c r="A25" s="14"/>
      <c r="B25" s="14"/>
      <c r="C25" s="73" t="s">
        <v>3476</v>
      </c>
      <c r="D25" s="78" t="s">
        <v>126</v>
      </c>
      <c r="E25" s="13">
        <v>44542</v>
      </c>
      <c r="F25" s="76" t="s">
        <v>3386</v>
      </c>
      <c r="G25" s="13">
        <v>44547</v>
      </c>
      <c r="H25" s="77" t="s">
        <v>3452</v>
      </c>
      <c r="I25" s="16">
        <v>78</v>
      </c>
      <c r="J25" s="16">
        <v>15</v>
      </c>
      <c r="K25" s="16">
        <v>10</v>
      </c>
      <c r="L25" s="16">
        <v>2</v>
      </c>
      <c r="M25" s="81">
        <v>2.9249999999999998</v>
      </c>
      <c r="N25" s="96">
        <v>2.9249999999999998</v>
      </c>
      <c r="O25" s="64">
        <v>2530</v>
      </c>
      <c r="P25" s="65">
        <f>Table22457891011234567891011121314151617181920212223242526272829303132333412[[#This Row],[PEMBULATAN]]*O25</f>
        <v>7400.25</v>
      </c>
    </row>
    <row r="26" spans="1:16" ht="23.25" customHeight="1" x14ac:dyDescent="0.2">
      <c r="A26" s="14"/>
      <c r="B26" s="14"/>
      <c r="C26" s="73" t="s">
        <v>3477</v>
      </c>
      <c r="D26" s="78" t="s">
        <v>126</v>
      </c>
      <c r="E26" s="13">
        <v>44542</v>
      </c>
      <c r="F26" s="76" t="s">
        <v>3386</v>
      </c>
      <c r="G26" s="13">
        <v>44547</v>
      </c>
      <c r="H26" s="77" t="s">
        <v>3452</v>
      </c>
      <c r="I26" s="16">
        <v>67</v>
      </c>
      <c r="J26" s="16">
        <v>47</v>
      </c>
      <c r="K26" s="16">
        <v>8</v>
      </c>
      <c r="L26" s="16">
        <v>6</v>
      </c>
      <c r="M26" s="81">
        <v>6.298</v>
      </c>
      <c r="N26" s="96">
        <v>7</v>
      </c>
      <c r="O26" s="64">
        <v>2530</v>
      </c>
      <c r="P26" s="65">
        <f>Table22457891011234567891011121314151617181920212223242526272829303132333412[[#This Row],[PEMBULATAN]]*O26</f>
        <v>17710</v>
      </c>
    </row>
    <row r="27" spans="1:16" ht="23.25" customHeight="1" x14ac:dyDescent="0.2">
      <c r="A27" s="14"/>
      <c r="B27" s="14"/>
      <c r="C27" s="73" t="s">
        <v>3478</v>
      </c>
      <c r="D27" s="78" t="s">
        <v>126</v>
      </c>
      <c r="E27" s="13">
        <v>44542</v>
      </c>
      <c r="F27" s="76" t="s">
        <v>3386</v>
      </c>
      <c r="G27" s="13">
        <v>44547</v>
      </c>
      <c r="H27" s="77" t="s">
        <v>3452</v>
      </c>
      <c r="I27" s="16">
        <v>66</v>
      </c>
      <c r="J27" s="16">
        <v>46</v>
      </c>
      <c r="K27" s="16">
        <v>6</v>
      </c>
      <c r="L27" s="16">
        <v>2</v>
      </c>
      <c r="M27" s="81">
        <v>4.5540000000000003</v>
      </c>
      <c r="N27" s="96">
        <v>6</v>
      </c>
      <c r="O27" s="64">
        <v>2530</v>
      </c>
      <c r="P27" s="65">
        <f>Table22457891011234567891011121314151617181920212223242526272829303132333412[[#This Row],[PEMBULATAN]]*O27</f>
        <v>15180</v>
      </c>
    </row>
    <row r="28" spans="1:16" ht="23.25" customHeight="1" x14ac:dyDescent="0.2">
      <c r="A28" s="14"/>
      <c r="B28" s="14"/>
      <c r="C28" s="73" t="s">
        <v>3479</v>
      </c>
      <c r="D28" s="78" t="s">
        <v>126</v>
      </c>
      <c r="E28" s="13">
        <v>44542</v>
      </c>
      <c r="F28" s="76" t="s">
        <v>3386</v>
      </c>
      <c r="G28" s="13">
        <v>44547</v>
      </c>
      <c r="H28" s="77" t="s">
        <v>3452</v>
      </c>
      <c r="I28" s="16">
        <v>30</v>
      </c>
      <c r="J28" s="16">
        <v>27</v>
      </c>
      <c r="K28" s="16">
        <v>20</v>
      </c>
      <c r="L28" s="16">
        <v>4</v>
      </c>
      <c r="M28" s="81">
        <v>4.05</v>
      </c>
      <c r="N28" s="96">
        <v>4.05</v>
      </c>
      <c r="O28" s="64">
        <v>2530</v>
      </c>
      <c r="P28" s="65">
        <f>Table22457891011234567891011121314151617181920212223242526272829303132333412[[#This Row],[PEMBULATAN]]*O28</f>
        <v>10246.5</v>
      </c>
    </row>
    <row r="29" spans="1:16" ht="23.25" customHeight="1" x14ac:dyDescent="0.2">
      <c r="A29" s="14"/>
      <c r="B29" s="14"/>
      <c r="C29" s="73" t="s">
        <v>3480</v>
      </c>
      <c r="D29" s="78" t="s">
        <v>126</v>
      </c>
      <c r="E29" s="13">
        <v>44542</v>
      </c>
      <c r="F29" s="76" t="s">
        <v>3386</v>
      </c>
      <c r="G29" s="13">
        <v>44547</v>
      </c>
      <c r="H29" s="77" t="s">
        <v>3452</v>
      </c>
      <c r="I29" s="16">
        <v>47</v>
      </c>
      <c r="J29" s="16">
        <v>31</v>
      </c>
      <c r="K29" s="16">
        <v>25</v>
      </c>
      <c r="L29" s="16">
        <v>5</v>
      </c>
      <c r="M29" s="81">
        <v>9.1062499999999993</v>
      </c>
      <c r="N29" s="96">
        <v>9.1062499999999993</v>
      </c>
      <c r="O29" s="64">
        <v>2530</v>
      </c>
      <c r="P29" s="65">
        <f>Table22457891011234567891011121314151617181920212223242526272829303132333412[[#This Row],[PEMBULATAN]]*O29</f>
        <v>23038.8125</v>
      </c>
    </row>
    <row r="30" spans="1:16" ht="23.25" customHeight="1" x14ac:dyDescent="0.2">
      <c r="A30" s="14"/>
      <c r="B30" s="14"/>
      <c r="C30" s="73" t="s">
        <v>3481</v>
      </c>
      <c r="D30" s="78" t="s">
        <v>126</v>
      </c>
      <c r="E30" s="13">
        <v>44542</v>
      </c>
      <c r="F30" s="76" t="s">
        <v>3386</v>
      </c>
      <c r="G30" s="13">
        <v>44547</v>
      </c>
      <c r="H30" s="77" t="s">
        <v>3452</v>
      </c>
      <c r="I30" s="16">
        <v>85</v>
      </c>
      <c r="J30" s="16">
        <v>68</v>
      </c>
      <c r="K30" s="16">
        <v>10</v>
      </c>
      <c r="L30" s="16">
        <v>9</v>
      </c>
      <c r="M30" s="81">
        <v>14.45</v>
      </c>
      <c r="N30" s="96">
        <v>15</v>
      </c>
      <c r="O30" s="64">
        <v>2530</v>
      </c>
      <c r="P30" s="65">
        <f>Table22457891011234567891011121314151617181920212223242526272829303132333412[[#This Row],[PEMBULATAN]]*O30</f>
        <v>37950</v>
      </c>
    </row>
    <row r="31" spans="1:16" ht="23.25" customHeight="1" x14ac:dyDescent="0.2">
      <c r="A31" s="14"/>
      <c r="B31" s="14"/>
      <c r="C31" s="73" t="s">
        <v>3482</v>
      </c>
      <c r="D31" s="78" t="s">
        <v>126</v>
      </c>
      <c r="E31" s="13">
        <v>44542</v>
      </c>
      <c r="F31" s="76" t="s">
        <v>3386</v>
      </c>
      <c r="G31" s="13">
        <v>44547</v>
      </c>
      <c r="H31" s="77" t="s">
        <v>3452</v>
      </c>
      <c r="I31" s="16">
        <v>30</v>
      </c>
      <c r="J31" s="16">
        <v>28</v>
      </c>
      <c r="K31" s="16">
        <v>20</v>
      </c>
      <c r="L31" s="16">
        <v>4</v>
      </c>
      <c r="M31" s="81">
        <v>4.2</v>
      </c>
      <c r="N31" s="96">
        <v>4.2</v>
      </c>
      <c r="O31" s="64">
        <v>2530</v>
      </c>
      <c r="P31" s="65">
        <f>Table22457891011234567891011121314151617181920212223242526272829303132333412[[#This Row],[PEMBULATAN]]*O31</f>
        <v>10626</v>
      </c>
    </row>
    <row r="32" spans="1:16" ht="23.25" customHeight="1" x14ac:dyDescent="0.2">
      <c r="A32" s="14"/>
      <c r="B32" s="14"/>
      <c r="C32" s="73" t="s">
        <v>3483</v>
      </c>
      <c r="D32" s="78" t="s">
        <v>126</v>
      </c>
      <c r="E32" s="13">
        <v>44542</v>
      </c>
      <c r="F32" s="76" t="s">
        <v>3386</v>
      </c>
      <c r="G32" s="13">
        <v>44547</v>
      </c>
      <c r="H32" s="77" t="s">
        <v>3452</v>
      </c>
      <c r="I32" s="16">
        <v>170</v>
      </c>
      <c r="J32" s="16">
        <v>37</v>
      </c>
      <c r="K32" s="16">
        <v>37</v>
      </c>
      <c r="L32" s="16">
        <v>9</v>
      </c>
      <c r="M32" s="81">
        <v>58.182499999999997</v>
      </c>
      <c r="N32" s="96">
        <v>58.182499999999997</v>
      </c>
      <c r="O32" s="64">
        <v>2530</v>
      </c>
      <c r="P32" s="65">
        <f>Table22457891011234567891011121314151617181920212223242526272829303132333412[[#This Row],[PEMBULATAN]]*O32</f>
        <v>147201.72500000001</v>
      </c>
    </row>
    <row r="33" spans="1:16" ht="23.25" customHeight="1" x14ac:dyDescent="0.2">
      <c r="A33" s="14"/>
      <c r="B33" s="14"/>
      <c r="C33" s="73" t="s">
        <v>3484</v>
      </c>
      <c r="D33" s="78" t="s">
        <v>126</v>
      </c>
      <c r="E33" s="13">
        <v>44542</v>
      </c>
      <c r="F33" s="76" t="s">
        <v>3386</v>
      </c>
      <c r="G33" s="13">
        <v>44547</v>
      </c>
      <c r="H33" s="77" t="s">
        <v>3452</v>
      </c>
      <c r="I33" s="16">
        <v>120</v>
      </c>
      <c r="J33" s="16">
        <v>23</v>
      </c>
      <c r="K33" s="16">
        <v>17</v>
      </c>
      <c r="L33" s="16">
        <v>4</v>
      </c>
      <c r="M33" s="81">
        <v>11.73</v>
      </c>
      <c r="N33" s="96">
        <v>11.73</v>
      </c>
      <c r="O33" s="64">
        <v>2530</v>
      </c>
      <c r="P33" s="65">
        <f>Table22457891011234567891011121314151617181920212223242526272829303132333412[[#This Row],[PEMBULATAN]]*O33</f>
        <v>29676.9</v>
      </c>
    </row>
    <row r="34" spans="1:16" ht="23.25" customHeight="1" x14ac:dyDescent="0.2">
      <c r="A34" s="14"/>
      <c r="B34" s="14"/>
      <c r="C34" s="73" t="s">
        <v>3485</v>
      </c>
      <c r="D34" s="78" t="s">
        <v>126</v>
      </c>
      <c r="E34" s="13">
        <v>44542</v>
      </c>
      <c r="F34" s="76" t="s">
        <v>3386</v>
      </c>
      <c r="G34" s="13">
        <v>44547</v>
      </c>
      <c r="H34" s="77" t="s">
        <v>3452</v>
      </c>
      <c r="I34" s="16">
        <v>63</v>
      </c>
      <c r="J34" s="16">
        <v>68</v>
      </c>
      <c r="K34" s="16">
        <v>25</v>
      </c>
      <c r="L34" s="16">
        <v>16</v>
      </c>
      <c r="M34" s="81">
        <v>26.774999999999999</v>
      </c>
      <c r="N34" s="96">
        <v>26.774999999999999</v>
      </c>
      <c r="O34" s="64">
        <v>2530</v>
      </c>
      <c r="P34" s="65">
        <f>Table22457891011234567891011121314151617181920212223242526272829303132333412[[#This Row],[PEMBULATAN]]*O34</f>
        <v>67740.75</v>
      </c>
    </row>
    <row r="35" spans="1:16" ht="23.25" customHeight="1" x14ac:dyDescent="0.2">
      <c r="A35" s="14"/>
      <c r="B35" s="14"/>
      <c r="C35" s="73" t="s">
        <v>3486</v>
      </c>
      <c r="D35" s="78" t="s">
        <v>126</v>
      </c>
      <c r="E35" s="13">
        <v>44542</v>
      </c>
      <c r="F35" s="76" t="s">
        <v>3386</v>
      </c>
      <c r="G35" s="13">
        <v>44547</v>
      </c>
      <c r="H35" s="77" t="s">
        <v>3452</v>
      </c>
      <c r="I35" s="16">
        <v>34</v>
      </c>
      <c r="J35" s="16">
        <v>28</v>
      </c>
      <c r="K35" s="16">
        <v>23</v>
      </c>
      <c r="L35" s="16">
        <v>5</v>
      </c>
      <c r="M35" s="81">
        <v>5.4740000000000002</v>
      </c>
      <c r="N35" s="96">
        <v>6</v>
      </c>
      <c r="O35" s="64">
        <v>2530</v>
      </c>
      <c r="P35" s="65">
        <f>Table22457891011234567891011121314151617181920212223242526272829303132333412[[#This Row],[PEMBULATAN]]*O35</f>
        <v>15180</v>
      </c>
    </row>
    <row r="36" spans="1:16" ht="23.25" customHeight="1" x14ac:dyDescent="0.2">
      <c r="A36" s="14"/>
      <c r="B36" s="14"/>
      <c r="C36" s="73" t="s">
        <v>3487</v>
      </c>
      <c r="D36" s="78" t="s">
        <v>126</v>
      </c>
      <c r="E36" s="13">
        <v>44542</v>
      </c>
      <c r="F36" s="76" t="s">
        <v>3386</v>
      </c>
      <c r="G36" s="13">
        <v>44547</v>
      </c>
      <c r="H36" s="77" t="s">
        <v>3452</v>
      </c>
      <c r="I36" s="16">
        <v>35</v>
      </c>
      <c r="J36" s="16">
        <v>32</v>
      </c>
      <c r="K36" s="16">
        <v>20</v>
      </c>
      <c r="L36" s="16">
        <v>10</v>
      </c>
      <c r="M36" s="81">
        <v>5.6</v>
      </c>
      <c r="N36" s="96">
        <v>10</v>
      </c>
      <c r="O36" s="64">
        <v>2530</v>
      </c>
      <c r="P36" s="65">
        <f>Table22457891011234567891011121314151617181920212223242526272829303132333412[[#This Row],[PEMBULATAN]]*O36</f>
        <v>25300</v>
      </c>
    </row>
    <row r="37" spans="1:16" ht="23.25" customHeight="1" x14ac:dyDescent="0.2">
      <c r="A37" s="14"/>
      <c r="B37" s="14"/>
      <c r="C37" s="73" t="s">
        <v>3488</v>
      </c>
      <c r="D37" s="78" t="s">
        <v>126</v>
      </c>
      <c r="E37" s="13">
        <v>44542</v>
      </c>
      <c r="F37" s="76" t="s">
        <v>3386</v>
      </c>
      <c r="G37" s="13">
        <v>44547</v>
      </c>
      <c r="H37" s="77" t="s">
        <v>3452</v>
      </c>
      <c r="I37" s="16">
        <v>50</v>
      </c>
      <c r="J37" s="16">
        <v>33</v>
      </c>
      <c r="K37" s="16">
        <v>22</v>
      </c>
      <c r="L37" s="16">
        <v>10</v>
      </c>
      <c r="M37" s="81">
        <v>9.0749999999999993</v>
      </c>
      <c r="N37" s="96">
        <v>10</v>
      </c>
      <c r="O37" s="64">
        <v>2530</v>
      </c>
      <c r="P37" s="65">
        <f>Table22457891011234567891011121314151617181920212223242526272829303132333412[[#This Row],[PEMBULATAN]]*O37</f>
        <v>25300</v>
      </c>
    </row>
    <row r="38" spans="1:16" ht="23.25" customHeight="1" x14ac:dyDescent="0.2">
      <c r="A38" s="14"/>
      <c r="B38" s="14"/>
      <c r="C38" s="73" t="s">
        <v>3489</v>
      </c>
      <c r="D38" s="78" t="s">
        <v>126</v>
      </c>
      <c r="E38" s="13">
        <v>44542</v>
      </c>
      <c r="F38" s="76" t="s">
        <v>3386</v>
      </c>
      <c r="G38" s="13">
        <v>44547</v>
      </c>
      <c r="H38" s="77" t="s">
        <v>3452</v>
      </c>
      <c r="I38" s="16">
        <v>42</v>
      </c>
      <c r="J38" s="16">
        <v>47</v>
      </c>
      <c r="K38" s="16">
        <v>13</v>
      </c>
      <c r="L38" s="16">
        <v>5</v>
      </c>
      <c r="M38" s="81">
        <v>6.4154999999999998</v>
      </c>
      <c r="N38" s="96">
        <v>7</v>
      </c>
      <c r="O38" s="64">
        <v>2530</v>
      </c>
      <c r="P38" s="65">
        <f>Table22457891011234567891011121314151617181920212223242526272829303132333412[[#This Row],[PEMBULATAN]]*O38</f>
        <v>17710</v>
      </c>
    </row>
    <row r="39" spans="1:16" ht="23.25" customHeight="1" x14ac:dyDescent="0.2">
      <c r="A39" s="14"/>
      <c r="B39" s="14"/>
      <c r="C39" s="73" t="s">
        <v>3490</v>
      </c>
      <c r="D39" s="78" t="s">
        <v>126</v>
      </c>
      <c r="E39" s="13">
        <v>44542</v>
      </c>
      <c r="F39" s="76" t="s">
        <v>3386</v>
      </c>
      <c r="G39" s="13">
        <v>44547</v>
      </c>
      <c r="H39" s="77" t="s">
        <v>3452</v>
      </c>
      <c r="I39" s="16">
        <v>137</v>
      </c>
      <c r="J39" s="16">
        <v>29</v>
      </c>
      <c r="K39" s="16">
        <v>17</v>
      </c>
      <c r="L39" s="16">
        <v>4</v>
      </c>
      <c r="M39" s="81">
        <v>16.885249999999999</v>
      </c>
      <c r="N39" s="96">
        <v>16.885249999999999</v>
      </c>
      <c r="O39" s="64">
        <v>2530</v>
      </c>
      <c r="P39" s="65">
        <f>Table22457891011234567891011121314151617181920212223242526272829303132333412[[#This Row],[PEMBULATAN]]*O39</f>
        <v>42719.682499999995</v>
      </c>
    </row>
    <row r="40" spans="1:16" ht="23.25" customHeight="1" x14ac:dyDescent="0.2">
      <c r="A40" s="14"/>
      <c r="B40" s="14"/>
      <c r="C40" s="73" t="s">
        <v>3491</v>
      </c>
      <c r="D40" s="78" t="s">
        <v>126</v>
      </c>
      <c r="E40" s="13">
        <v>44542</v>
      </c>
      <c r="F40" s="76" t="s">
        <v>3386</v>
      </c>
      <c r="G40" s="13">
        <v>44547</v>
      </c>
      <c r="H40" s="77" t="s">
        <v>3452</v>
      </c>
      <c r="I40" s="16">
        <v>43</v>
      </c>
      <c r="J40" s="16">
        <v>40</v>
      </c>
      <c r="K40" s="16">
        <v>15</v>
      </c>
      <c r="L40" s="16">
        <v>4</v>
      </c>
      <c r="M40" s="81">
        <v>6.45</v>
      </c>
      <c r="N40" s="96">
        <v>7</v>
      </c>
      <c r="O40" s="64">
        <v>2530</v>
      </c>
      <c r="P40" s="65">
        <f>Table22457891011234567891011121314151617181920212223242526272829303132333412[[#This Row],[PEMBULATAN]]*O40</f>
        <v>17710</v>
      </c>
    </row>
    <row r="41" spans="1:16" ht="23.25" customHeight="1" x14ac:dyDescent="0.2">
      <c r="A41" s="14"/>
      <c r="B41" s="14"/>
      <c r="C41" s="73" t="s">
        <v>3492</v>
      </c>
      <c r="D41" s="78" t="s">
        <v>126</v>
      </c>
      <c r="E41" s="13">
        <v>44542</v>
      </c>
      <c r="F41" s="76" t="s">
        <v>3386</v>
      </c>
      <c r="G41" s="13">
        <v>44547</v>
      </c>
      <c r="H41" s="77" t="s">
        <v>3452</v>
      </c>
      <c r="I41" s="16">
        <v>85</v>
      </c>
      <c r="J41" s="16">
        <v>29</v>
      </c>
      <c r="K41" s="16">
        <v>20</v>
      </c>
      <c r="L41" s="16">
        <v>11</v>
      </c>
      <c r="M41" s="81">
        <v>12.324999999999999</v>
      </c>
      <c r="N41" s="96">
        <v>13</v>
      </c>
      <c r="O41" s="64">
        <v>2530</v>
      </c>
      <c r="P41" s="65">
        <f>Table22457891011234567891011121314151617181920212223242526272829303132333412[[#This Row],[PEMBULATAN]]*O41</f>
        <v>32890</v>
      </c>
    </row>
    <row r="42" spans="1:16" ht="23.25" customHeight="1" x14ac:dyDescent="0.2">
      <c r="A42" s="14"/>
      <c r="B42" s="14"/>
      <c r="C42" s="73" t="s">
        <v>3493</v>
      </c>
      <c r="D42" s="78" t="s">
        <v>126</v>
      </c>
      <c r="E42" s="13">
        <v>44542</v>
      </c>
      <c r="F42" s="76" t="s">
        <v>3386</v>
      </c>
      <c r="G42" s="13">
        <v>44547</v>
      </c>
      <c r="H42" s="77" t="s">
        <v>3452</v>
      </c>
      <c r="I42" s="16">
        <v>30</v>
      </c>
      <c r="J42" s="16">
        <v>30</v>
      </c>
      <c r="K42" s="16">
        <v>10</v>
      </c>
      <c r="L42" s="16">
        <v>1</v>
      </c>
      <c r="M42" s="81">
        <v>2.25</v>
      </c>
      <c r="N42" s="96">
        <v>2.25</v>
      </c>
      <c r="O42" s="64">
        <v>2530</v>
      </c>
      <c r="P42" s="65">
        <f>Table22457891011234567891011121314151617181920212223242526272829303132333412[[#This Row],[PEMBULATAN]]*O42</f>
        <v>5692.5</v>
      </c>
    </row>
    <row r="43" spans="1:16" ht="23.25" customHeight="1" x14ac:dyDescent="0.2">
      <c r="A43" s="14"/>
      <c r="B43" s="14"/>
      <c r="C43" s="73" t="s">
        <v>3494</v>
      </c>
      <c r="D43" s="78" t="s">
        <v>126</v>
      </c>
      <c r="E43" s="13">
        <v>44542</v>
      </c>
      <c r="F43" s="76" t="s">
        <v>3386</v>
      </c>
      <c r="G43" s="13">
        <v>44547</v>
      </c>
      <c r="H43" s="77" t="s">
        <v>3452</v>
      </c>
      <c r="I43" s="16">
        <v>205</v>
      </c>
      <c r="J43" s="16">
        <v>16</v>
      </c>
      <c r="K43" s="16">
        <v>10</v>
      </c>
      <c r="L43" s="16">
        <v>5</v>
      </c>
      <c r="M43" s="81">
        <v>8.1999999999999993</v>
      </c>
      <c r="N43" s="96">
        <v>8.1999999999999993</v>
      </c>
      <c r="O43" s="64">
        <v>2530</v>
      </c>
      <c r="P43" s="65">
        <f>Table22457891011234567891011121314151617181920212223242526272829303132333412[[#This Row],[PEMBULATAN]]*O43</f>
        <v>20746</v>
      </c>
    </row>
    <row r="44" spans="1:16" ht="23.25" customHeight="1" x14ac:dyDescent="0.2">
      <c r="A44" s="14"/>
      <c r="B44" s="14"/>
      <c r="C44" s="73" t="s">
        <v>3495</v>
      </c>
      <c r="D44" s="78" t="s">
        <v>126</v>
      </c>
      <c r="E44" s="13">
        <v>44542</v>
      </c>
      <c r="F44" s="76" t="s">
        <v>3386</v>
      </c>
      <c r="G44" s="13">
        <v>44547</v>
      </c>
      <c r="H44" s="77" t="s">
        <v>3452</v>
      </c>
      <c r="I44" s="16">
        <v>56</v>
      </c>
      <c r="J44" s="16">
        <v>53</v>
      </c>
      <c r="K44" s="16">
        <v>13</v>
      </c>
      <c r="L44" s="16">
        <v>5</v>
      </c>
      <c r="M44" s="81">
        <v>9.6460000000000008</v>
      </c>
      <c r="N44" s="96">
        <v>9.6460000000000008</v>
      </c>
      <c r="O44" s="64">
        <v>2530</v>
      </c>
      <c r="P44" s="65">
        <f>Table22457891011234567891011121314151617181920212223242526272829303132333412[[#This Row],[PEMBULATAN]]*O44</f>
        <v>24404.38</v>
      </c>
    </row>
    <row r="45" spans="1:16" ht="23.25" customHeight="1" x14ac:dyDescent="0.2">
      <c r="A45" s="14"/>
      <c r="B45" s="14"/>
      <c r="C45" s="73" t="s">
        <v>3496</v>
      </c>
      <c r="D45" s="78" t="s">
        <v>126</v>
      </c>
      <c r="E45" s="13">
        <v>44542</v>
      </c>
      <c r="F45" s="76" t="s">
        <v>3386</v>
      </c>
      <c r="G45" s="13">
        <v>44547</v>
      </c>
      <c r="H45" s="77" t="s">
        <v>3452</v>
      </c>
      <c r="I45" s="16">
        <v>65</v>
      </c>
      <c r="J45" s="16">
        <v>37</v>
      </c>
      <c r="K45" s="16">
        <v>20</v>
      </c>
      <c r="L45" s="16">
        <v>8</v>
      </c>
      <c r="M45" s="81">
        <v>12.025</v>
      </c>
      <c r="N45" s="96">
        <v>12.025</v>
      </c>
      <c r="O45" s="64">
        <v>2530</v>
      </c>
      <c r="P45" s="65">
        <f>Table22457891011234567891011121314151617181920212223242526272829303132333412[[#This Row],[PEMBULATAN]]*O45</f>
        <v>30423.25</v>
      </c>
    </row>
    <row r="46" spans="1:16" ht="23.25" customHeight="1" x14ac:dyDescent="0.2">
      <c r="A46" s="14"/>
      <c r="B46" s="14"/>
      <c r="C46" s="73" t="s">
        <v>3497</v>
      </c>
      <c r="D46" s="78" t="s">
        <v>126</v>
      </c>
      <c r="E46" s="13">
        <v>44542</v>
      </c>
      <c r="F46" s="76" t="s">
        <v>3386</v>
      </c>
      <c r="G46" s="13">
        <v>44547</v>
      </c>
      <c r="H46" s="77" t="s">
        <v>3452</v>
      </c>
      <c r="I46" s="16">
        <v>57</v>
      </c>
      <c r="J46" s="16">
        <v>42</v>
      </c>
      <c r="K46" s="16">
        <v>26</v>
      </c>
      <c r="L46" s="16">
        <v>6</v>
      </c>
      <c r="M46" s="81">
        <v>15.561</v>
      </c>
      <c r="N46" s="96">
        <v>15.561</v>
      </c>
      <c r="O46" s="64">
        <v>2530</v>
      </c>
      <c r="P46" s="65">
        <f>Table22457891011234567891011121314151617181920212223242526272829303132333412[[#This Row],[PEMBULATAN]]*O46</f>
        <v>39369.33</v>
      </c>
    </row>
    <row r="47" spans="1:16" ht="23.25" customHeight="1" x14ac:dyDescent="0.2">
      <c r="A47" s="14"/>
      <c r="B47" s="14"/>
      <c r="C47" s="73" t="s">
        <v>3498</v>
      </c>
      <c r="D47" s="78" t="s">
        <v>126</v>
      </c>
      <c r="E47" s="13">
        <v>44542</v>
      </c>
      <c r="F47" s="76" t="s">
        <v>3386</v>
      </c>
      <c r="G47" s="13">
        <v>44547</v>
      </c>
      <c r="H47" s="77" t="s">
        <v>3452</v>
      </c>
      <c r="I47" s="16">
        <v>56</v>
      </c>
      <c r="J47" s="16">
        <v>40</v>
      </c>
      <c r="K47" s="16">
        <v>14</v>
      </c>
      <c r="L47" s="16">
        <v>3</v>
      </c>
      <c r="M47" s="81">
        <v>7.84</v>
      </c>
      <c r="N47" s="96">
        <v>7.84</v>
      </c>
      <c r="O47" s="64">
        <v>2530</v>
      </c>
      <c r="P47" s="65">
        <f>Table22457891011234567891011121314151617181920212223242526272829303132333412[[#This Row],[PEMBULATAN]]*O47</f>
        <v>19835.2</v>
      </c>
    </row>
    <row r="48" spans="1:16" ht="23.25" customHeight="1" x14ac:dyDescent="0.2">
      <c r="A48" s="14"/>
      <c r="B48" s="14"/>
      <c r="C48" s="73" t="s">
        <v>3499</v>
      </c>
      <c r="D48" s="78" t="s">
        <v>126</v>
      </c>
      <c r="E48" s="13">
        <v>44542</v>
      </c>
      <c r="F48" s="76" t="s">
        <v>3386</v>
      </c>
      <c r="G48" s="13">
        <v>44547</v>
      </c>
      <c r="H48" s="77" t="s">
        <v>3452</v>
      </c>
      <c r="I48" s="16">
        <v>38</v>
      </c>
      <c r="J48" s="16">
        <v>34</v>
      </c>
      <c r="K48" s="16">
        <v>24</v>
      </c>
      <c r="L48" s="16">
        <v>10</v>
      </c>
      <c r="M48" s="81">
        <v>7.7519999999999998</v>
      </c>
      <c r="N48" s="96">
        <v>10</v>
      </c>
      <c r="O48" s="64">
        <v>2530</v>
      </c>
      <c r="P48" s="65">
        <f>Table22457891011234567891011121314151617181920212223242526272829303132333412[[#This Row],[PEMBULATAN]]*O48</f>
        <v>25300</v>
      </c>
    </row>
    <row r="49" spans="1:16" ht="23.25" customHeight="1" x14ac:dyDescent="0.2">
      <c r="A49" s="14"/>
      <c r="B49" s="14"/>
      <c r="C49" s="73" t="s">
        <v>3500</v>
      </c>
      <c r="D49" s="78" t="s">
        <v>126</v>
      </c>
      <c r="E49" s="13">
        <v>44542</v>
      </c>
      <c r="F49" s="76" t="s">
        <v>3386</v>
      </c>
      <c r="G49" s="13">
        <v>44547</v>
      </c>
      <c r="H49" s="77" t="s">
        <v>3452</v>
      </c>
      <c r="I49" s="16">
        <v>150</v>
      </c>
      <c r="J49" s="16">
        <v>4</v>
      </c>
      <c r="K49" s="16">
        <v>4</v>
      </c>
      <c r="L49" s="16">
        <v>1</v>
      </c>
      <c r="M49" s="81">
        <v>0.6</v>
      </c>
      <c r="N49" s="96">
        <v>1</v>
      </c>
      <c r="O49" s="64">
        <v>2530</v>
      </c>
      <c r="P49" s="65">
        <f>Table22457891011234567891011121314151617181920212223242526272829303132333412[[#This Row],[PEMBULATAN]]*O49</f>
        <v>2530</v>
      </c>
    </row>
    <row r="50" spans="1:16" ht="23.25" customHeight="1" x14ac:dyDescent="0.2">
      <c r="A50" s="14"/>
      <c r="B50" s="97"/>
      <c r="C50" s="73" t="s">
        <v>3501</v>
      </c>
      <c r="D50" s="78" t="s">
        <v>126</v>
      </c>
      <c r="E50" s="13">
        <v>44542</v>
      </c>
      <c r="F50" s="76" t="s">
        <v>3386</v>
      </c>
      <c r="G50" s="13">
        <v>44547</v>
      </c>
      <c r="H50" s="77" t="s">
        <v>3452</v>
      </c>
      <c r="I50" s="16">
        <v>66</v>
      </c>
      <c r="J50" s="16">
        <v>33</v>
      </c>
      <c r="K50" s="16">
        <v>25</v>
      </c>
      <c r="L50" s="16">
        <v>5</v>
      </c>
      <c r="M50" s="81">
        <v>13.612500000000001</v>
      </c>
      <c r="N50" s="96">
        <v>13.612500000000001</v>
      </c>
      <c r="O50" s="64">
        <v>2530</v>
      </c>
      <c r="P50" s="65">
        <f>Table22457891011234567891011121314151617181920212223242526272829303132333412[[#This Row],[PEMBULATAN]]*O50</f>
        <v>34439.625</v>
      </c>
    </row>
    <row r="51" spans="1:16" ht="23.25" customHeight="1" x14ac:dyDescent="0.2">
      <c r="A51" s="14"/>
      <c r="B51" s="14" t="s">
        <v>3502</v>
      </c>
      <c r="C51" s="73" t="s">
        <v>3503</v>
      </c>
      <c r="D51" s="78" t="s">
        <v>126</v>
      </c>
      <c r="E51" s="13">
        <v>44542</v>
      </c>
      <c r="F51" s="76" t="s">
        <v>3386</v>
      </c>
      <c r="G51" s="13">
        <v>44547</v>
      </c>
      <c r="H51" s="77" t="s">
        <v>3452</v>
      </c>
      <c r="I51" s="16">
        <v>52</v>
      </c>
      <c r="J51" s="16">
        <v>30</v>
      </c>
      <c r="K51" s="16">
        <v>34</v>
      </c>
      <c r="L51" s="16">
        <v>6</v>
      </c>
      <c r="M51" s="81">
        <v>13.26</v>
      </c>
      <c r="N51" s="96">
        <v>13.26</v>
      </c>
      <c r="O51" s="64">
        <v>2530</v>
      </c>
      <c r="P51" s="65">
        <f>Table22457891011234567891011121314151617181920212223242526272829303132333412[[#This Row],[PEMBULATAN]]*O51</f>
        <v>33547.800000000003</v>
      </c>
    </row>
    <row r="52" spans="1:16" ht="23.25" customHeight="1" x14ac:dyDescent="0.2">
      <c r="A52" s="14"/>
      <c r="B52" s="14"/>
      <c r="C52" s="73" t="s">
        <v>3504</v>
      </c>
      <c r="D52" s="78" t="s">
        <v>126</v>
      </c>
      <c r="E52" s="13">
        <v>44542</v>
      </c>
      <c r="F52" s="76" t="s">
        <v>3386</v>
      </c>
      <c r="G52" s="13">
        <v>44547</v>
      </c>
      <c r="H52" s="77" t="s">
        <v>3452</v>
      </c>
      <c r="I52" s="16">
        <v>30</v>
      </c>
      <c r="J52" s="16">
        <v>18</v>
      </c>
      <c r="K52" s="16">
        <v>10</v>
      </c>
      <c r="L52" s="16">
        <v>1</v>
      </c>
      <c r="M52" s="81">
        <v>1.35</v>
      </c>
      <c r="N52" s="96">
        <v>2</v>
      </c>
      <c r="O52" s="64">
        <v>2530</v>
      </c>
      <c r="P52" s="65">
        <f>Table22457891011234567891011121314151617181920212223242526272829303132333412[[#This Row],[PEMBULATAN]]*O52</f>
        <v>5060</v>
      </c>
    </row>
    <row r="53" spans="1:16" ht="22.5" customHeight="1" x14ac:dyDescent="0.2">
      <c r="A53" s="118" t="s">
        <v>30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20"/>
      <c r="M53" s="79">
        <f>SUBTOTAL(109,Table22457891011234567891011121314151617181920212223242526272829303132333412[KG VOLUME])</f>
        <v>792.03450000000021</v>
      </c>
      <c r="N53" s="68">
        <f>SUM(N3:N52)</f>
        <v>808.25950000000012</v>
      </c>
      <c r="O53" s="121">
        <f>SUM(P3:P52)</f>
        <v>2044896.5350000001</v>
      </c>
      <c r="P53" s="122"/>
    </row>
    <row r="54" spans="1:16" ht="18" customHeight="1" x14ac:dyDescent="0.2">
      <c r="A54" s="86"/>
      <c r="B54" s="56" t="s">
        <v>42</v>
      </c>
      <c r="C54" s="55"/>
      <c r="D54" s="57" t="s">
        <v>43</v>
      </c>
      <c r="E54" s="86"/>
      <c r="F54" s="86"/>
      <c r="G54" s="86"/>
      <c r="H54" s="86"/>
      <c r="I54" s="86"/>
      <c r="J54" s="86"/>
      <c r="K54" s="86"/>
      <c r="L54" s="86"/>
      <c r="M54" s="87"/>
      <c r="N54" s="88" t="s">
        <v>51</v>
      </c>
      <c r="O54" s="89"/>
      <c r="P54" s="89">
        <f>O53*10%</f>
        <v>204489.65350000001</v>
      </c>
    </row>
    <row r="55" spans="1:16" ht="18" customHeight="1" thickBot="1" x14ac:dyDescent="0.25">
      <c r="A55" s="86"/>
      <c r="B55" s="56"/>
      <c r="C55" s="55"/>
      <c r="D55" s="57"/>
      <c r="E55" s="86"/>
      <c r="F55" s="86"/>
      <c r="G55" s="86"/>
      <c r="H55" s="86"/>
      <c r="I55" s="86"/>
      <c r="J55" s="86"/>
      <c r="K55" s="86"/>
      <c r="L55" s="86"/>
      <c r="M55" s="87"/>
      <c r="N55" s="90" t="s">
        <v>52</v>
      </c>
      <c r="O55" s="91"/>
      <c r="P55" s="91">
        <f>O53-P54</f>
        <v>1840406.8815000001</v>
      </c>
    </row>
    <row r="56" spans="1:16" ht="18" customHeight="1" x14ac:dyDescent="0.2">
      <c r="A56" s="11"/>
      <c r="H56" s="63"/>
      <c r="N56" s="62" t="s">
        <v>31</v>
      </c>
      <c r="P56" s="69">
        <f>P55*1%</f>
        <v>18404.068815000002</v>
      </c>
    </row>
    <row r="57" spans="1:16" ht="18" customHeight="1" thickBot="1" x14ac:dyDescent="0.25">
      <c r="A57" s="11"/>
      <c r="H57" s="63"/>
      <c r="N57" s="62" t="s">
        <v>53</v>
      </c>
      <c r="P57" s="71">
        <f>P55*2%</f>
        <v>36808.137630000005</v>
      </c>
    </row>
    <row r="58" spans="1:16" ht="18" customHeight="1" x14ac:dyDescent="0.2">
      <c r="A58" s="11"/>
      <c r="H58" s="63"/>
      <c r="N58" s="66" t="s">
        <v>32</v>
      </c>
      <c r="O58" s="67"/>
      <c r="P58" s="70">
        <f>P55+P56-P57</f>
        <v>1822002.812685</v>
      </c>
    </row>
    <row r="60" spans="1:16" x14ac:dyDescent="0.2">
      <c r="A60" s="11"/>
      <c r="H60" s="63"/>
      <c r="P60" s="71"/>
    </row>
    <row r="61" spans="1:16" x14ac:dyDescent="0.2">
      <c r="A61" s="11"/>
      <c r="H61" s="63"/>
      <c r="O61" s="58"/>
      <c r="P61" s="71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</sheetData>
  <mergeCells count="2">
    <mergeCell ref="A53:L53"/>
    <mergeCell ref="O53:P53"/>
  </mergeCells>
  <conditionalFormatting sqref="B3">
    <cfRule type="duplicateValues" dxfId="301" priority="2"/>
  </conditionalFormatting>
  <conditionalFormatting sqref="B4">
    <cfRule type="duplicateValues" dxfId="300" priority="1"/>
  </conditionalFormatting>
  <conditionalFormatting sqref="B5:B52">
    <cfRule type="duplicateValues" dxfId="299" priority="5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1"/>
  <sheetViews>
    <sheetView zoomScale="110" zoomScaleNormal="110" workbookViewId="0">
      <pane xSplit="3" ySplit="2" topLeftCell="D207" activePane="bottomRight" state="frozen"/>
      <selection pane="topRight" activeCell="B1" sqref="B1"/>
      <selection pane="bottomLeft" activeCell="A3" sqref="A3"/>
      <selection pane="bottomRight" activeCell="K215" sqref="K2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406468</v>
      </c>
      <c r="B3" s="74" t="s">
        <v>3505</v>
      </c>
      <c r="C3" s="9" t="s">
        <v>3506</v>
      </c>
      <c r="D3" s="76" t="s">
        <v>126</v>
      </c>
      <c r="E3" s="13">
        <v>44542</v>
      </c>
      <c r="F3" s="76" t="s">
        <v>3386</v>
      </c>
      <c r="G3" s="13">
        <v>44547</v>
      </c>
      <c r="H3" s="10" t="s">
        <v>3452</v>
      </c>
      <c r="I3" s="1">
        <v>65</v>
      </c>
      <c r="J3" s="1">
        <v>57</v>
      </c>
      <c r="K3" s="1">
        <v>27</v>
      </c>
      <c r="L3" s="1">
        <v>2</v>
      </c>
      <c r="M3" s="80">
        <v>25.008749999999999</v>
      </c>
      <c r="N3" s="96">
        <v>25.008749999999999</v>
      </c>
      <c r="O3" s="64">
        <v>2530</v>
      </c>
      <c r="P3" s="65">
        <f>Table2245789101123456789101112131415161718192021222324252627282930313233341235[[#This Row],[PEMBULATAN]]*O3</f>
        <v>63272.137499999997</v>
      </c>
    </row>
    <row r="4" spans="1:16" ht="26.25" customHeight="1" x14ac:dyDescent="0.2">
      <c r="A4" s="14"/>
      <c r="B4" s="75"/>
      <c r="C4" s="9" t="s">
        <v>3507</v>
      </c>
      <c r="D4" s="76" t="s">
        <v>126</v>
      </c>
      <c r="E4" s="13">
        <v>44542</v>
      </c>
      <c r="F4" s="76" t="s">
        <v>3386</v>
      </c>
      <c r="G4" s="13">
        <v>44547</v>
      </c>
      <c r="H4" s="10" t="s">
        <v>3452</v>
      </c>
      <c r="I4" s="1">
        <v>80</v>
      </c>
      <c r="J4" s="1">
        <v>40</v>
      </c>
      <c r="K4" s="1">
        <v>40</v>
      </c>
      <c r="L4" s="1">
        <v>20</v>
      </c>
      <c r="M4" s="80">
        <v>32</v>
      </c>
      <c r="N4" s="96">
        <v>32</v>
      </c>
      <c r="O4" s="64">
        <v>2530</v>
      </c>
      <c r="P4" s="65">
        <f>Table2245789101123456789101112131415161718192021222324252627282930313233341235[[#This Row],[PEMBULATAN]]*O4</f>
        <v>80960</v>
      </c>
    </row>
    <row r="5" spans="1:16" ht="26.25" customHeight="1" x14ac:dyDescent="0.2">
      <c r="A5" s="14"/>
      <c r="B5" s="75"/>
      <c r="C5" s="73" t="s">
        <v>3508</v>
      </c>
      <c r="D5" s="78" t="s">
        <v>126</v>
      </c>
      <c r="E5" s="13">
        <v>44542</v>
      </c>
      <c r="F5" s="76" t="s">
        <v>3386</v>
      </c>
      <c r="G5" s="13">
        <v>44547</v>
      </c>
      <c r="H5" s="77" t="s">
        <v>3452</v>
      </c>
      <c r="I5" s="16">
        <v>52</v>
      </c>
      <c r="J5" s="16">
        <v>30</v>
      </c>
      <c r="K5" s="16">
        <v>35</v>
      </c>
      <c r="L5" s="16">
        <v>12</v>
      </c>
      <c r="M5" s="81">
        <v>13.65</v>
      </c>
      <c r="N5" s="96">
        <v>13.65</v>
      </c>
      <c r="O5" s="64">
        <v>2530</v>
      </c>
      <c r="P5" s="65">
        <f>Table2245789101123456789101112131415161718192021222324252627282930313233341235[[#This Row],[PEMBULATAN]]*O5</f>
        <v>34534.5</v>
      </c>
    </row>
    <row r="6" spans="1:16" ht="26.25" customHeight="1" x14ac:dyDescent="0.2">
      <c r="A6" s="14"/>
      <c r="B6" s="75"/>
      <c r="C6" s="73" t="s">
        <v>3509</v>
      </c>
      <c r="D6" s="78" t="s">
        <v>126</v>
      </c>
      <c r="E6" s="13">
        <v>44542</v>
      </c>
      <c r="F6" s="76" t="s">
        <v>3386</v>
      </c>
      <c r="G6" s="13">
        <v>44547</v>
      </c>
      <c r="H6" s="77" t="s">
        <v>3452</v>
      </c>
      <c r="I6" s="16">
        <v>65</v>
      </c>
      <c r="J6" s="16">
        <v>34</v>
      </c>
      <c r="K6" s="16">
        <v>22</v>
      </c>
      <c r="L6" s="16">
        <v>2</v>
      </c>
      <c r="M6" s="81">
        <v>12.154999999999999</v>
      </c>
      <c r="N6" s="96">
        <v>12.154999999999999</v>
      </c>
      <c r="O6" s="64">
        <v>2530</v>
      </c>
      <c r="P6" s="65">
        <f>Table2245789101123456789101112131415161718192021222324252627282930313233341235[[#This Row],[PEMBULATAN]]*O6</f>
        <v>30752.149999999998</v>
      </c>
    </row>
    <row r="7" spans="1:16" ht="26.25" customHeight="1" x14ac:dyDescent="0.2">
      <c r="A7" s="14"/>
      <c r="B7" s="75"/>
      <c r="C7" s="73" t="s">
        <v>3510</v>
      </c>
      <c r="D7" s="78" t="s">
        <v>126</v>
      </c>
      <c r="E7" s="13">
        <v>44542</v>
      </c>
      <c r="F7" s="76" t="s">
        <v>3386</v>
      </c>
      <c r="G7" s="13">
        <v>44547</v>
      </c>
      <c r="H7" s="77" t="s">
        <v>3452</v>
      </c>
      <c r="I7" s="16">
        <v>64</v>
      </c>
      <c r="J7" s="16">
        <v>10</v>
      </c>
      <c r="K7" s="16">
        <v>10</v>
      </c>
      <c r="L7" s="16">
        <v>1</v>
      </c>
      <c r="M7" s="81">
        <v>1.6</v>
      </c>
      <c r="N7" s="96">
        <v>1.6</v>
      </c>
      <c r="O7" s="64">
        <v>2530</v>
      </c>
      <c r="P7" s="65">
        <f>Table2245789101123456789101112131415161718192021222324252627282930313233341235[[#This Row],[PEMBULATAN]]*O7</f>
        <v>4048</v>
      </c>
    </row>
    <row r="8" spans="1:16" ht="26.25" customHeight="1" x14ac:dyDescent="0.2">
      <c r="A8" s="14"/>
      <c r="B8" s="75"/>
      <c r="C8" s="73" t="s">
        <v>3511</v>
      </c>
      <c r="D8" s="78" t="s">
        <v>126</v>
      </c>
      <c r="E8" s="13">
        <v>44542</v>
      </c>
      <c r="F8" s="76" t="s">
        <v>3386</v>
      </c>
      <c r="G8" s="13">
        <v>44547</v>
      </c>
      <c r="H8" s="77" t="s">
        <v>3452</v>
      </c>
      <c r="I8" s="16">
        <v>68</v>
      </c>
      <c r="J8" s="16">
        <v>48</v>
      </c>
      <c r="K8" s="16">
        <v>27</v>
      </c>
      <c r="L8" s="16">
        <v>16</v>
      </c>
      <c r="M8" s="81">
        <v>22.032</v>
      </c>
      <c r="N8" s="96">
        <v>22.032</v>
      </c>
      <c r="O8" s="64">
        <v>2530</v>
      </c>
      <c r="P8" s="65">
        <f>Table2245789101123456789101112131415161718192021222324252627282930313233341235[[#This Row],[PEMBULATAN]]*O8</f>
        <v>55740.959999999999</v>
      </c>
    </row>
    <row r="9" spans="1:16" ht="26.25" customHeight="1" x14ac:dyDescent="0.2">
      <c r="A9" s="14"/>
      <c r="B9" s="75"/>
      <c r="C9" s="73" t="s">
        <v>3512</v>
      </c>
      <c r="D9" s="78" t="s">
        <v>126</v>
      </c>
      <c r="E9" s="13">
        <v>44542</v>
      </c>
      <c r="F9" s="76" t="s">
        <v>3386</v>
      </c>
      <c r="G9" s="13">
        <v>44547</v>
      </c>
      <c r="H9" s="77" t="s">
        <v>3452</v>
      </c>
      <c r="I9" s="16">
        <v>40</v>
      </c>
      <c r="J9" s="16">
        <v>25</v>
      </c>
      <c r="K9" s="16">
        <v>35</v>
      </c>
      <c r="L9" s="16">
        <v>3</v>
      </c>
      <c r="M9" s="81">
        <v>8.75</v>
      </c>
      <c r="N9" s="96">
        <v>8.75</v>
      </c>
      <c r="O9" s="64">
        <v>2530</v>
      </c>
      <c r="P9" s="65">
        <f>Table2245789101123456789101112131415161718192021222324252627282930313233341235[[#This Row],[PEMBULATAN]]*O9</f>
        <v>22137.5</v>
      </c>
    </row>
    <row r="10" spans="1:16" ht="26.25" customHeight="1" x14ac:dyDescent="0.2">
      <c r="A10" s="14"/>
      <c r="B10" s="75"/>
      <c r="C10" s="73" t="s">
        <v>3513</v>
      </c>
      <c r="D10" s="78" t="s">
        <v>126</v>
      </c>
      <c r="E10" s="13">
        <v>44542</v>
      </c>
      <c r="F10" s="76" t="s">
        <v>3386</v>
      </c>
      <c r="G10" s="13">
        <v>44547</v>
      </c>
      <c r="H10" s="77" t="s">
        <v>3452</v>
      </c>
      <c r="I10" s="16">
        <v>39</v>
      </c>
      <c r="J10" s="16">
        <v>58</v>
      </c>
      <c r="K10" s="16">
        <v>15</v>
      </c>
      <c r="L10" s="16">
        <v>7</v>
      </c>
      <c r="M10" s="81">
        <v>8.4824999999999999</v>
      </c>
      <c r="N10" s="96">
        <v>9</v>
      </c>
      <c r="O10" s="64">
        <v>2530</v>
      </c>
      <c r="P10" s="65">
        <f>Table2245789101123456789101112131415161718192021222324252627282930313233341235[[#This Row],[PEMBULATAN]]*O10</f>
        <v>22770</v>
      </c>
    </row>
    <row r="11" spans="1:16" ht="26.25" customHeight="1" x14ac:dyDescent="0.2">
      <c r="A11" s="14"/>
      <c r="B11" s="75"/>
      <c r="C11" s="73" t="s">
        <v>3514</v>
      </c>
      <c r="D11" s="78" t="s">
        <v>126</v>
      </c>
      <c r="E11" s="13">
        <v>44542</v>
      </c>
      <c r="F11" s="76" t="s">
        <v>3386</v>
      </c>
      <c r="G11" s="13">
        <v>44547</v>
      </c>
      <c r="H11" s="77" t="s">
        <v>3452</v>
      </c>
      <c r="I11" s="16">
        <v>44</v>
      </c>
      <c r="J11" s="16">
        <v>35</v>
      </c>
      <c r="K11" s="16">
        <v>24</v>
      </c>
      <c r="L11" s="16">
        <v>1</v>
      </c>
      <c r="M11" s="81">
        <v>9.24</v>
      </c>
      <c r="N11" s="96">
        <v>9.24</v>
      </c>
      <c r="O11" s="64">
        <v>2530</v>
      </c>
      <c r="P11" s="65">
        <f>Table2245789101123456789101112131415161718192021222324252627282930313233341235[[#This Row],[PEMBULATAN]]*O11</f>
        <v>23377.200000000001</v>
      </c>
    </row>
    <row r="12" spans="1:16" ht="26.25" customHeight="1" x14ac:dyDescent="0.2">
      <c r="A12" s="14"/>
      <c r="B12" s="75"/>
      <c r="C12" s="73" t="s">
        <v>3515</v>
      </c>
      <c r="D12" s="78" t="s">
        <v>126</v>
      </c>
      <c r="E12" s="13">
        <v>44542</v>
      </c>
      <c r="F12" s="76" t="s">
        <v>3386</v>
      </c>
      <c r="G12" s="13">
        <v>44547</v>
      </c>
      <c r="H12" s="77" t="s">
        <v>3452</v>
      </c>
      <c r="I12" s="16">
        <v>80</v>
      </c>
      <c r="J12" s="16">
        <v>60</v>
      </c>
      <c r="K12" s="16">
        <v>20</v>
      </c>
      <c r="L12" s="16">
        <v>14</v>
      </c>
      <c r="M12" s="81">
        <v>24</v>
      </c>
      <c r="N12" s="96">
        <v>24</v>
      </c>
      <c r="O12" s="64">
        <v>2530</v>
      </c>
      <c r="P12" s="65">
        <f>Table2245789101123456789101112131415161718192021222324252627282930313233341235[[#This Row],[PEMBULATAN]]*O12</f>
        <v>60720</v>
      </c>
    </row>
    <row r="13" spans="1:16" ht="26.25" customHeight="1" x14ac:dyDescent="0.2">
      <c r="A13" s="14"/>
      <c r="B13" s="75"/>
      <c r="C13" s="73" t="s">
        <v>3516</v>
      </c>
      <c r="D13" s="78" t="s">
        <v>126</v>
      </c>
      <c r="E13" s="13">
        <v>44542</v>
      </c>
      <c r="F13" s="76" t="s">
        <v>3386</v>
      </c>
      <c r="G13" s="13">
        <v>44547</v>
      </c>
      <c r="H13" s="77" t="s">
        <v>3452</v>
      </c>
      <c r="I13" s="16">
        <v>41</v>
      </c>
      <c r="J13" s="16">
        <v>34</v>
      </c>
      <c r="K13" s="16">
        <v>38</v>
      </c>
      <c r="L13" s="16">
        <v>21</v>
      </c>
      <c r="M13" s="81">
        <v>13.243</v>
      </c>
      <c r="N13" s="96">
        <v>21</v>
      </c>
      <c r="O13" s="64">
        <v>2530</v>
      </c>
      <c r="P13" s="65">
        <f>Table2245789101123456789101112131415161718192021222324252627282930313233341235[[#This Row],[PEMBULATAN]]*O13</f>
        <v>53130</v>
      </c>
    </row>
    <row r="14" spans="1:16" ht="26.25" customHeight="1" x14ac:dyDescent="0.2">
      <c r="A14" s="14"/>
      <c r="B14" s="75"/>
      <c r="C14" s="73" t="s">
        <v>3517</v>
      </c>
      <c r="D14" s="78" t="s">
        <v>126</v>
      </c>
      <c r="E14" s="13">
        <v>44542</v>
      </c>
      <c r="F14" s="76" t="s">
        <v>3386</v>
      </c>
      <c r="G14" s="13">
        <v>44547</v>
      </c>
      <c r="H14" s="77" t="s">
        <v>3452</v>
      </c>
      <c r="I14" s="16">
        <v>58</v>
      </c>
      <c r="J14" s="16">
        <v>58</v>
      </c>
      <c r="K14" s="16">
        <v>17</v>
      </c>
      <c r="L14" s="16">
        <v>7</v>
      </c>
      <c r="M14" s="81">
        <v>14.297000000000001</v>
      </c>
      <c r="N14" s="96">
        <v>15</v>
      </c>
      <c r="O14" s="64">
        <v>2530</v>
      </c>
      <c r="P14" s="65">
        <f>Table2245789101123456789101112131415161718192021222324252627282930313233341235[[#This Row],[PEMBULATAN]]*O14</f>
        <v>37950</v>
      </c>
    </row>
    <row r="15" spans="1:16" ht="26.25" customHeight="1" x14ac:dyDescent="0.2">
      <c r="A15" s="14"/>
      <c r="B15" s="75"/>
      <c r="C15" s="73" t="s">
        <v>3518</v>
      </c>
      <c r="D15" s="78" t="s">
        <v>126</v>
      </c>
      <c r="E15" s="13">
        <v>44542</v>
      </c>
      <c r="F15" s="76" t="s">
        <v>3386</v>
      </c>
      <c r="G15" s="13">
        <v>44547</v>
      </c>
      <c r="H15" s="77" t="s">
        <v>3452</v>
      </c>
      <c r="I15" s="16">
        <v>72</v>
      </c>
      <c r="J15" s="16">
        <v>47</v>
      </c>
      <c r="K15" s="16">
        <v>27</v>
      </c>
      <c r="L15" s="16">
        <v>4</v>
      </c>
      <c r="M15" s="81">
        <v>22.841999999999999</v>
      </c>
      <c r="N15" s="96">
        <v>22.841999999999999</v>
      </c>
      <c r="O15" s="64">
        <v>2530</v>
      </c>
      <c r="P15" s="65">
        <f>Table2245789101123456789101112131415161718192021222324252627282930313233341235[[#This Row],[PEMBULATAN]]*O15</f>
        <v>57790.259999999995</v>
      </c>
    </row>
    <row r="16" spans="1:16" ht="26.25" customHeight="1" x14ac:dyDescent="0.2">
      <c r="A16" s="14"/>
      <c r="B16" s="75"/>
      <c r="C16" s="73" t="s">
        <v>3519</v>
      </c>
      <c r="D16" s="78" t="s">
        <v>126</v>
      </c>
      <c r="E16" s="13">
        <v>44542</v>
      </c>
      <c r="F16" s="76" t="s">
        <v>3386</v>
      </c>
      <c r="G16" s="13">
        <v>44547</v>
      </c>
      <c r="H16" s="77" t="s">
        <v>3452</v>
      </c>
      <c r="I16" s="16">
        <v>56</v>
      </c>
      <c r="J16" s="16">
        <v>48</v>
      </c>
      <c r="K16" s="16">
        <v>27</v>
      </c>
      <c r="L16" s="16">
        <v>9</v>
      </c>
      <c r="M16" s="81">
        <v>18.143999999999998</v>
      </c>
      <c r="N16" s="96">
        <v>18.143999999999998</v>
      </c>
      <c r="O16" s="64">
        <v>2530</v>
      </c>
      <c r="P16" s="65">
        <f>Table2245789101123456789101112131415161718192021222324252627282930313233341235[[#This Row],[PEMBULATAN]]*O16</f>
        <v>45904.319999999992</v>
      </c>
    </row>
    <row r="17" spans="1:16" ht="26.25" customHeight="1" x14ac:dyDescent="0.2">
      <c r="A17" s="14"/>
      <c r="B17" s="75"/>
      <c r="C17" s="73" t="s">
        <v>3520</v>
      </c>
      <c r="D17" s="78" t="s">
        <v>126</v>
      </c>
      <c r="E17" s="13">
        <v>44542</v>
      </c>
      <c r="F17" s="76" t="s">
        <v>3386</v>
      </c>
      <c r="G17" s="13">
        <v>44547</v>
      </c>
      <c r="H17" s="77" t="s">
        <v>3452</v>
      </c>
      <c r="I17" s="16">
        <v>33</v>
      </c>
      <c r="J17" s="16">
        <v>29</v>
      </c>
      <c r="K17" s="16">
        <v>29</v>
      </c>
      <c r="L17" s="16">
        <v>5</v>
      </c>
      <c r="M17" s="81">
        <v>6.93825</v>
      </c>
      <c r="N17" s="96">
        <v>6.93825</v>
      </c>
      <c r="O17" s="64">
        <v>2530</v>
      </c>
      <c r="P17" s="65">
        <f>Table2245789101123456789101112131415161718192021222324252627282930313233341235[[#This Row],[PEMBULATAN]]*O17</f>
        <v>17553.772499999999</v>
      </c>
    </row>
    <row r="18" spans="1:16" ht="26.25" customHeight="1" x14ac:dyDescent="0.2">
      <c r="A18" s="14"/>
      <c r="B18" s="75"/>
      <c r="C18" s="73" t="s">
        <v>3521</v>
      </c>
      <c r="D18" s="78" t="s">
        <v>126</v>
      </c>
      <c r="E18" s="13">
        <v>44542</v>
      </c>
      <c r="F18" s="76" t="s">
        <v>3386</v>
      </c>
      <c r="G18" s="13">
        <v>44547</v>
      </c>
      <c r="H18" s="77" t="s">
        <v>3452</v>
      </c>
      <c r="I18" s="16">
        <v>70</v>
      </c>
      <c r="J18" s="16">
        <v>40</v>
      </c>
      <c r="K18" s="16">
        <v>25</v>
      </c>
      <c r="L18" s="16">
        <v>5</v>
      </c>
      <c r="M18" s="81">
        <v>17.5</v>
      </c>
      <c r="N18" s="96">
        <v>18</v>
      </c>
      <c r="O18" s="64">
        <v>2530</v>
      </c>
      <c r="P18" s="65">
        <f>Table2245789101123456789101112131415161718192021222324252627282930313233341235[[#This Row],[PEMBULATAN]]*O18</f>
        <v>45540</v>
      </c>
    </row>
    <row r="19" spans="1:16" ht="26.25" customHeight="1" x14ac:dyDescent="0.2">
      <c r="A19" s="14"/>
      <c r="B19" s="75"/>
      <c r="C19" s="73" t="s">
        <v>3522</v>
      </c>
      <c r="D19" s="78" t="s">
        <v>126</v>
      </c>
      <c r="E19" s="13">
        <v>44542</v>
      </c>
      <c r="F19" s="76" t="s">
        <v>3386</v>
      </c>
      <c r="G19" s="13">
        <v>44547</v>
      </c>
      <c r="H19" s="77" t="s">
        <v>3452</v>
      </c>
      <c r="I19" s="16">
        <v>55</v>
      </c>
      <c r="J19" s="16">
        <v>28</v>
      </c>
      <c r="K19" s="16">
        <v>31</v>
      </c>
      <c r="L19" s="16">
        <v>12</v>
      </c>
      <c r="M19" s="81">
        <v>11.935</v>
      </c>
      <c r="N19" s="96">
        <v>12</v>
      </c>
      <c r="O19" s="64">
        <v>2530</v>
      </c>
      <c r="P19" s="65">
        <f>Table2245789101123456789101112131415161718192021222324252627282930313233341235[[#This Row],[PEMBULATAN]]*O19</f>
        <v>30360</v>
      </c>
    </row>
    <row r="20" spans="1:16" ht="26.25" customHeight="1" x14ac:dyDescent="0.2">
      <c r="A20" s="14"/>
      <c r="B20" s="75"/>
      <c r="C20" s="73" t="s">
        <v>3523</v>
      </c>
      <c r="D20" s="78" t="s">
        <v>126</v>
      </c>
      <c r="E20" s="13">
        <v>44542</v>
      </c>
      <c r="F20" s="76" t="s">
        <v>3386</v>
      </c>
      <c r="G20" s="13">
        <v>44547</v>
      </c>
      <c r="H20" s="77" t="s">
        <v>3452</v>
      </c>
      <c r="I20" s="16">
        <v>65</v>
      </c>
      <c r="J20" s="16">
        <v>27</v>
      </c>
      <c r="K20" s="16">
        <v>20</v>
      </c>
      <c r="L20" s="16">
        <v>6</v>
      </c>
      <c r="M20" s="81">
        <v>8.7750000000000004</v>
      </c>
      <c r="N20" s="96">
        <v>8.7750000000000004</v>
      </c>
      <c r="O20" s="64">
        <v>2530</v>
      </c>
      <c r="P20" s="65">
        <f>Table2245789101123456789101112131415161718192021222324252627282930313233341235[[#This Row],[PEMBULATAN]]*O20</f>
        <v>22200.75</v>
      </c>
    </row>
    <row r="21" spans="1:16" ht="26.25" customHeight="1" x14ac:dyDescent="0.2">
      <c r="A21" s="14"/>
      <c r="B21" s="75"/>
      <c r="C21" s="73" t="s">
        <v>3524</v>
      </c>
      <c r="D21" s="78" t="s">
        <v>126</v>
      </c>
      <c r="E21" s="13">
        <v>44542</v>
      </c>
      <c r="F21" s="76" t="s">
        <v>3386</v>
      </c>
      <c r="G21" s="13">
        <v>44547</v>
      </c>
      <c r="H21" s="77" t="s">
        <v>3452</v>
      </c>
      <c r="I21" s="16">
        <v>52</v>
      </c>
      <c r="J21" s="16">
        <v>32</v>
      </c>
      <c r="K21" s="16">
        <v>15</v>
      </c>
      <c r="L21" s="16">
        <v>11</v>
      </c>
      <c r="M21" s="81">
        <v>6.24</v>
      </c>
      <c r="N21" s="96">
        <v>11</v>
      </c>
      <c r="O21" s="64">
        <v>2530</v>
      </c>
      <c r="P21" s="65">
        <f>Table2245789101123456789101112131415161718192021222324252627282930313233341235[[#This Row],[PEMBULATAN]]*O21</f>
        <v>27830</v>
      </c>
    </row>
    <row r="22" spans="1:16" ht="26.25" customHeight="1" x14ac:dyDescent="0.2">
      <c r="A22" s="14"/>
      <c r="B22" s="75"/>
      <c r="C22" s="73" t="s">
        <v>3525</v>
      </c>
      <c r="D22" s="78" t="s">
        <v>126</v>
      </c>
      <c r="E22" s="13">
        <v>44542</v>
      </c>
      <c r="F22" s="76" t="s">
        <v>3386</v>
      </c>
      <c r="G22" s="13">
        <v>44547</v>
      </c>
      <c r="H22" s="77" t="s">
        <v>3452</v>
      </c>
      <c r="I22" s="16">
        <v>67</v>
      </c>
      <c r="J22" s="16">
        <v>40</v>
      </c>
      <c r="K22" s="16">
        <v>20</v>
      </c>
      <c r="L22" s="16">
        <v>8</v>
      </c>
      <c r="M22" s="81">
        <v>13.4</v>
      </c>
      <c r="N22" s="96">
        <v>14</v>
      </c>
      <c r="O22" s="64">
        <v>2530</v>
      </c>
      <c r="P22" s="65">
        <f>Table2245789101123456789101112131415161718192021222324252627282930313233341235[[#This Row],[PEMBULATAN]]*O22</f>
        <v>35420</v>
      </c>
    </row>
    <row r="23" spans="1:16" ht="26.25" customHeight="1" x14ac:dyDescent="0.2">
      <c r="A23" s="14"/>
      <c r="B23" s="75"/>
      <c r="C23" s="73" t="s">
        <v>3526</v>
      </c>
      <c r="D23" s="78" t="s">
        <v>126</v>
      </c>
      <c r="E23" s="13">
        <v>44542</v>
      </c>
      <c r="F23" s="76" t="s">
        <v>3386</v>
      </c>
      <c r="G23" s="13">
        <v>44547</v>
      </c>
      <c r="H23" s="77" t="s">
        <v>3452</v>
      </c>
      <c r="I23" s="16">
        <v>75</v>
      </c>
      <c r="J23" s="16">
        <v>54</v>
      </c>
      <c r="K23" s="16">
        <v>27</v>
      </c>
      <c r="L23" s="16">
        <v>13</v>
      </c>
      <c r="M23" s="81">
        <v>27.337499999999999</v>
      </c>
      <c r="N23" s="96">
        <v>28</v>
      </c>
      <c r="O23" s="64">
        <v>2530</v>
      </c>
      <c r="P23" s="65">
        <f>Table2245789101123456789101112131415161718192021222324252627282930313233341235[[#This Row],[PEMBULATAN]]*O23</f>
        <v>70840</v>
      </c>
    </row>
    <row r="24" spans="1:16" ht="26.25" customHeight="1" x14ac:dyDescent="0.2">
      <c r="A24" s="14"/>
      <c r="B24" s="75"/>
      <c r="C24" s="73" t="s">
        <v>3527</v>
      </c>
      <c r="D24" s="78" t="s">
        <v>126</v>
      </c>
      <c r="E24" s="13">
        <v>44542</v>
      </c>
      <c r="F24" s="76" t="s">
        <v>3386</v>
      </c>
      <c r="G24" s="13">
        <v>44547</v>
      </c>
      <c r="H24" s="77" t="s">
        <v>3452</v>
      </c>
      <c r="I24" s="16">
        <v>40</v>
      </c>
      <c r="J24" s="16">
        <v>40</v>
      </c>
      <c r="K24" s="16">
        <v>20</v>
      </c>
      <c r="L24" s="16">
        <v>20</v>
      </c>
      <c r="M24" s="81">
        <v>8</v>
      </c>
      <c r="N24" s="96">
        <v>20</v>
      </c>
      <c r="O24" s="64">
        <v>2530</v>
      </c>
      <c r="P24" s="65">
        <f>Table2245789101123456789101112131415161718192021222324252627282930313233341235[[#This Row],[PEMBULATAN]]*O24</f>
        <v>50600</v>
      </c>
    </row>
    <row r="25" spans="1:16" ht="26.25" customHeight="1" x14ac:dyDescent="0.2">
      <c r="A25" s="14"/>
      <c r="B25" s="75"/>
      <c r="C25" s="73" t="s">
        <v>3528</v>
      </c>
      <c r="D25" s="78" t="s">
        <v>126</v>
      </c>
      <c r="E25" s="13">
        <v>44542</v>
      </c>
      <c r="F25" s="76" t="s">
        <v>3386</v>
      </c>
      <c r="G25" s="13">
        <v>44547</v>
      </c>
      <c r="H25" s="77" t="s">
        <v>3452</v>
      </c>
      <c r="I25" s="16">
        <v>47</v>
      </c>
      <c r="J25" s="16">
        <v>37</v>
      </c>
      <c r="K25" s="16">
        <v>14</v>
      </c>
      <c r="L25" s="16">
        <v>2</v>
      </c>
      <c r="M25" s="81">
        <v>6.0865</v>
      </c>
      <c r="N25" s="96">
        <v>6.0865</v>
      </c>
      <c r="O25" s="64">
        <v>2530</v>
      </c>
      <c r="P25" s="65">
        <f>Table2245789101123456789101112131415161718192021222324252627282930313233341235[[#This Row],[PEMBULATAN]]*O25</f>
        <v>15398.844999999999</v>
      </c>
    </row>
    <row r="26" spans="1:16" ht="26.25" customHeight="1" x14ac:dyDescent="0.2">
      <c r="A26" s="14"/>
      <c r="B26" s="75"/>
      <c r="C26" s="73" t="s">
        <v>3529</v>
      </c>
      <c r="D26" s="78" t="s">
        <v>126</v>
      </c>
      <c r="E26" s="13">
        <v>44542</v>
      </c>
      <c r="F26" s="76" t="s">
        <v>3386</v>
      </c>
      <c r="G26" s="13">
        <v>44547</v>
      </c>
      <c r="H26" s="77" t="s">
        <v>3452</v>
      </c>
      <c r="I26" s="16">
        <v>60</v>
      </c>
      <c r="J26" s="16">
        <v>38</v>
      </c>
      <c r="K26" s="16">
        <v>12</v>
      </c>
      <c r="L26" s="16">
        <v>7</v>
      </c>
      <c r="M26" s="81">
        <v>6.84</v>
      </c>
      <c r="N26" s="96">
        <v>7</v>
      </c>
      <c r="O26" s="64">
        <v>2530</v>
      </c>
      <c r="P26" s="65">
        <f>Table2245789101123456789101112131415161718192021222324252627282930313233341235[[#This Row],[PEMBULATAN]]*O26</f>
        <v>17710</v>
      </c>
    </row>
    <row r="27" spans="1:16" ht="26.25" customHeight="1" x14ac:dyDescent="0.2">
      <c r="A27" s="14"/>
      <c r="B27" s="75"/>
      <c r="C27" s="73" t="s">
        <v>3530</v>
      </c>
      <c r="D27" s="78" t="s">
        <v>126</v>
      </c>
      <c r="E27" s="13">
        <v>44542</v>
      </c>
      <c r="F27" s="76" t="s">
        <v>3386</v>
      </c>
      <c r="G27" s="13">
        <v>44547</v>
      </c>
      <c r="H27" s="77" t="s">
        <v>3452</v>
      </c>
      <c r="I27" s="16">
        <v>90</v>
      </c>
      <c r="J27" s="16">
        <v>42</v>
      </c>
      <c r="K27" s="16">
        <v>6</v>
      </c>
      <c r="L27" s="16">
        <v>1</v>
      </c>
      <c r="M27" s="81">
        <v>5.67</v>
      </c>
      <c r="N27" s="96">
        <v>5.67</v>
      </c>
      <c r="O27" s="64">
        <v>2530</v>
      </c>
      <c r="P27" s="65">
        <f>Table2245789101123456789101112131415161718192021222324252627282930313233341235[[#This Row],[PEMBULATAN]]*O27</f>
        <v>14345.1</v>
      </c>
    </row>
    <row r="28" spans="1:16" ht="26.25" customHeight="1" x14ac:dyDescent="0.2">
      <c r="A28" s="14"/>
      <c r="B28" s="75"/>
      <c r="C28" s="73" t="s">
        <v>3531</v>
      </c>
      <c r="D28" s="78" t="s">
        <v>126</v>
      </c>
      <c r="E28" s="13">
        <v>44542</v>
      </c>
      <c r="F28" s="76" t="s">
        <v>3386</v>
      </c>
      <c r="G28" s="13">
        <v>44547</v>
      </c>
      <c r="H28" s="77" t="s">
        <v>3452</v>
      </c>
      <c r="I28" s="16">
        <v>77</v>
      </c>
      <c r="J28" s="16">
        <v>57</v>
      </c>
      <c r="K28" s="16">
        <v>27</v>
      </c>
      <c r="L28" s="16">
        <v>5</v>
      </c>
      <c r="M28" s="81">
        <v>29.62575</v>
      </c>
      <c r="N28" s="96">
        <v>29.62575</v>
      </c>
      <c r="O28" s="64">
        <v>2530</v>
      </c>
      <c r="P28" s="65">
        <f>Table2245789101123456789101112131415161718192021222324252627282930313233341235[[#This Row],[PEMBULATAN]]*O28</f>
        <v>74953.147500000006</v>
      </c>
    </row>
    <row r="29" spans="1:16" ht="26.25" customHeight="1" x14ac:dyDescent="0.2">
      <c r="A29" s="14"/>
      <c r="B29" s="75"/>
      <c r="C29" s="73" t="s">
        <v>3532</v>
      </c>
      <c r="D29" s="78" t="s">
        <v>126</v>
      </c>
      <c r="E29" s="13">
        <v>44542</v>
      </c>
      <c r="F29" s="76" t="s">
        <v>3386</v>
      </c>
      <c r="G29" s="13">
        <v>44547</v>
      </c>
      <c r="H29" s="77" t="s">
        <v>3452</v>
      </c>
      <c r="I29" s="16">
        <v>45</v>
      </c>
      <c r="J29" s="16">
        <v>45</v>
      </c>
      <c r="K29" s="16">
        <v>15</v>
      </c>
      <c r="L29" s="16">
        <v>3</v>
      </c>
      <c r="M29" s="81">
        <v>7.59375</v>
      </c>
      <c r="N29" s="96">
        <v>7.59375</v>
      </c>
      <c r="O29" s="64">
        <v>2530</v>
      </c>
      <c r="P29" s="65">
        <f>Table2245789101123456789101112131415161718192021222324252627282930313233341235[[#This Row],[PEMBULATAN]]*O29</f>
        <v>19212.1875</v>
      </c>
    </row>
    <row r="30" spans="1:16" ht="26.25" customHeight="1" x14ac:dyDescent="0.2">
      <c r="A30" s="14"/>
      <c r="B30" s="75"/>
      <c r="C30" s="73" t="s">
        <v>3533</v>
      </c>
      <c r="D30" s="78" t="s">
        <v>126</v>
      </c>
      <c r="E30" s="13">
        <v>44542</v>
      </c>
      <c r="F30" s="76" t="s">
        <v>3386</v>
      </c>
      <c r="G30" s="13">
        <v>44547</v>
      </c>
      <c r="H30" s="77" t="s">
        <v>3452</v>
      </c>
      <c r="I30" s="16">
        <v>57</v>
      </c>
      <c r="J30" s="16">
        <v>49</v>
      </c>
      <c r="K30" s="16">
        <v>27</v>
      </c>
      <c r="L30" s="16">
        <v>4</v>
      </c>
      <c r="M30" s="81">
        <v>18.85275</v>
      </c>
      <c r="N30" s="96">
        <v>18.85275</v>
      </c>
      <c r="O30" s="64">
        <v>2530</v>
      </c>
      <c r="P30" s="65">
        <f>Table2245789101123456789101112131415161718192021222324252627282930313233341235[[#This Row],[PEMBULATAN]]*O30</f>
        <v>47697.457500000004</v>
      </c>
    </row>
    <row r="31" spans="1:16" ht="26.25" customHeight="1" x14ac:dyDescent="0.2">
      <c r="A31" s="14"/>
      <c r="B31" s="75"/>
      <c r="C31" s="73" t="s">
        <v>3534</v>
      </c>
      <c r="D31" s="78" t="s">
        <v>126</v>
      </c>
      <c r="E31" s="13">
        <v>44542</v>
      </c>
      <c r="F31" s="76" t="s">
        <v>3386</v>
      </c>
      <c r="G31" s="13">
        <v>44547</v>
      </c>
      <c r="H31" s="77" t="s">
        <v>3452</v>
      </c>
      <c r="I31" s="16">
        <v>35</v>
      </c>
      <c r="J31" s="16">
        <v>30</v>
      </c>
      <c r="K31" s="16">
        <v>20</v>
      </c>
      <c r="L31" s="16">
        <v>3</v>
      </c>
      <c r="M31" s="81">
        <v>5.25</v>
      </c>
      <c r="N31" s="96">
        <v>5.25</v>
      </c>
      <c r="O31" s="64">
        <v>2530</v>
      </c>
      <c r="P31" s="65">
        <f>Table2245789101123456789101112131415161718192021222324252627282930313233341235[[#This Row],[PEMBULATAN]]*O31</f>
        <v>13282.5</v>
      </c>
    </row>
    <row r="32" spans="1:16" ht="26.25" customHeight="1" x14ac:dyDescent="0.2">
      <c r="A32" s="14"/>
      <c r="B32" s="75"/>
      <c r="C32" s="73" t="s">
        <v>3535</v>
      </c>
      <c r="D32" s="78" t="s">
        <v>126</v>
      </c>
      <c r="E32" s="13">
        <v>44542</v>
      </c>
      <c r="F32" s="76" t="s">
        <v>3386</v>
      </c>
      <c r="G32" s="13">
        <v>44547</v>
      </c>
      <c r="H32" s="77" t="s">
        <v>3452</v>
      </c>
      <c r="I32" s="16">
        <v>24</v>
      </c>
      <c r="J32" s="16">
        <v>57</v>
      </c>
      <c r="K32" s="16">
        <v>25</v>
      </c>
      <c r="L32" s="16">
        <v>12</v>
      </c>
      <c r="M32" s="81">
        <v>8.5500000000000007</v>
      </c>
      <c r="N32" s="96">
        <v>12</v>
      </c>
      <c r="O32" s="64">
        <v>2530</v>
      </c>
      <c r="P32" s="65">
        <f>Table2245789101123456789101112131415161718192021222324252627282930313233341235[[#This Row],[PEMBULATAN]]*O32</f>
        <v>30360</v>
      </c>
    </row>
    <row r="33" spans="1:16" ht="26.25" customHeight="1" x14ac:dyDescent="0.2">
      <c r="A33" s="14"/>
      <c r="B33" s="75"/>
      <c r="C33" s="73" t="s">
        <v>3536</v>
      </c>
      <c r="D33" s="78" t="s">
        <v>126</v>
      </c>
      <c r="E33" s="13">
        <v>44542</v>
      </c>
      <c r="F33" s="76" t="s">
        <v>3386</v>
      </c>
      <c r="G33" s="13">
        <v>44547</v>
      </c>
      <c r="H33" s="77" t="s">
        <v>3452</v>
      </c>
      <c r="I33" s="16">
        <v>67</v>
      </c>
      <c r="J33" s="16">
        <v>60</v>
      </c>
      <c r="K33" s="16">
        <v>17</v>
      </c>
      <c r="L33" s="16">
        <v>12</v>
      </c>
      <c r="M33" s="81">
        <v>17.085000000000001</v>
      </c>
      <c r="N33" s="96">
        <v>17.085000000000001</v>
      </c>
      <c r="O33" s="64">
        <v>2530</v>
      </c>
      <c r="P33" s="65">
        <f>Table2245789101123456789101112131415161718192021222324252627282930313233341235[[#This Row],[PEMBULATAN]]*O33</f>
        <v>43225.05</v>
      </c>
    </row>
    <row r="34" spans="1:16" ht="26.25" customHeight="1" x14ac:dyDescent="0.2">
      <c r="A34" s="14"/>
      <c r="B34" s="75"/>
      <c r="C34" s="73" t="s">
        <v>3537</v>
      </c>
      <c r="D34" s="78" t="s">
        <v>126</v>
      </c>
      <c r="E34" s="13">
        <v>44542</v>
      </c>
      <c r="F34" s="76" t="s">
        <v>3386</v>
      </c>
      <c r="G34" s="13">
        <v>44547</v>
      </c>
      <c r="H34" s="77" t="s">
        <v>3452</v>
      </c>
      <c r="I34" s="16">
        <v>82</v>
      </c>
      <c r="J34" s="16">
        <v>66</v>
      </c>
      <c r="K34" s="16">
        <v>18</v>
      </c>
      <c r="L34" s="16">
        <v>12</v>
      </c>
      <c r="M34" s="81">
        <v>24.353999999999999</v>
      </c>
      <c r="N34" s="96">
        <v>25</v>
      </c>
      <c r="O34" s="64">
        <v>2530</v>
      </c>
      <c r="P34" s="65">
        <f>Table2245789101123456789101112131415161718192021222324252627282930313233341235[[#This Row],[PEMBULATAN]]*O34</f>
        <v>63250</v>
      </c>
    </row>
    <row r="35" spans="1:16" ht="26.25" customHeight="1" x14ac:dyDescent="0.2">
      <c r="A35" s="14"/>
      <c r="B35" s="75"/>
      <c r="C35" s="73" t="s">
        <v>3538</v>
      </c>
      <c r="D35" s="78" t="s">
        <v>126</v>
      </c>
      <c r="E35" s="13">
        <v>44542</v>
      </c>
      <c r="F35" s="76" t="s">
        <v>3386</v>
      </c>
      <c r="G35" s="13">
        <v>44547</v>
      </c>
      <c r="H35" s="77" t="s">
        <v>3452</v>
      </c>
      <c r="I35" s="16">
        <v>77</v>
      </c>
      <c r="J35" s="16">
        <v>54</v>
      </c>
      <c r="K35" s="16">
        <v>8</v>
      </c>
      <c r="L35" s="16">
        <v>6</v>
      </c>
      <c r="M35" s="81">
        <v>8.3160000000000007</v>
      </c>
      <c r="N35" s="96">
        <v>9</v>
      </c>
      <c r="O35" s="64">
        <v>2530</v>
      </c>
      <c r="P35" s="65">
        <f>Table2245789101123456789101112131415161718192021222324252627282930313233341235[[#This Row],[PEMBULATAN]]*O35</f>
        <v>22770</v>
      </c>
    </row>
    <row r="36" spans="1:16" ht="26.25" customHeight="1" x14ac:dyDescent="0.2">
      <c r="A36" s="14"/>
      <c r="B36" s="75"/>
      <c r="C36" s="73" t="s">
        <v>3539</v>
      </c>
      <c r="D36" s="78" t="s">
        <v>126</v>
      </c>
      <c r="E36" s="13">
        <v>44542</v>
      </c>
      <c r="F36" s="76" t="s">
        <v>3386</v>
      </c>
      <c r="G36" s="13">
        <v>44547</v>
      </c>
      <c r="H36" s="77" t="s">
        <v>3452</v>
      </c>
      <c r="I36" s="16">
        <v>71</v>
      </c>
      <c r="J36" s="16">
        <v>51</v>
      </c>
      <c r="K36" s="16">
        <v>12</v>
      </c>
      <c r="L36" s="16">
        <v>5</v>
      </c>
      <c r="M36" s="81">
        <v>10.863</v>
      </c>
      <c r="N36" s="96">
        <v>10.863</v>
      </c>
      <c r="O36" s="64">
        <v>2530</v>
      </c>
      <c r="P36" s="65">
        <f>Table2245789101123456789101112131415161718192021222324252627282930313233341235[[#This Row],[PEMBULATAN]]*O36</f>
        <v>27483.39</v>
      </c>
    </row>
    <row r="37" spans="1:16" ht="26.25" customHeight="1" x14ac:dyDescent="0.2">
      <c r="A37" s="14"/>
      <c r="B37" s="75"/>
      <c r="C37" s="73" t="s">
        <v>3540</v>
      </c>
      <c r="D37" s="78" t="s">
        <v>126</v>
      </c>
      <c r="E37" s="13">
        <v>44542</v>
      </c>
      <c r="F37" s="76" t="s">
        <v>3386</v>
      </c>
      <c r="G37" s="13">
        <v>44547</v>
      </c>
      <c r="H37" s="77" t="s">
        <v>3452</v>
      </c>
      <c r="I37" s="16">
        <v>71</v>
      </c>
      <c r="J37" s="16">
        <v>41</v>
      </c>
      <c r="K37" s="16">
        <v>33</v>
      </c>
      <c r="L37" s="16">
        <v>15</v>
      </c>
      <c r="M37" s="81">
        <v>24.015750000000001</v>
      </c>
      <c r="N37" s="96">
        <v>24.015750000000001</v>
      </c>
      <c r="O37" s="64">
        <v>2530</v>
      </c>
      <c r="P37" s="65">
        <f>Table2245789101123456789101112131415161718192021222324252627282930313233341235[[#This Row],[PEMBULATAN]]*O37</f>
        <v>60759.847500000003</v>
      </c>
    </row>
    <row r="38" spans="1:16" ht="26.25" customHeight="1" x14ac:dyDescent="0.2">
      <c r="A38" s="14"/>
      <c r="B38" s="75"/>
      <c r="C38" s="73" t="s">
        <v>3541</v>
      </c>
      <c r="D38" s="78" t="s">
        <v>126</v>
      </c>
      <c r="E38" s="13">
        <v>44542</v>
      </c>
      <c r="F38" s="76" t="s">
        <v>3386</v>
      </c>
      <c r="G38" s="13">
        <v>44547</v>
      </c>
      <c r="H38" s="77" t="s">
        <v>3452</v>
      </c>
      <c r="I38" s="16">
        <v>50</v>
      </c>
      <c r="J38" s="16">
        <v>31</v>
      </c>
      <c r="K38" s="16">
        <v>25</v>
      </c>
      <c r="L38" s="16">
        <v>3</v>
      </c>
      <c r="M38" s="81">
        <v>9.6875</v>
      </c>
      <c r="N38" s="96">
        <v>9.6875</v>
      </c>
      <c r="O38" s="64">
        <v>2530</v>
      </c>
      <c r="P38" s="65">
        <f>Table2245789101123456789101112131415161718192021222324252627282930313233341235[[#This Row],[PEMBULATAN]]*O38</f>
        <v>24509.375</v>
      </c>
    </row>
    <row r="39" spans="1:16" ht="26.25" customHeight="1" x14ac:dyDescent="0.2">
      <c r="A39" s="14"/>
      <c r="B39" s="75"/>
      <c r="C39" s="73" t="s">
        <v>3542</v>
      </c>
      <c r="D39" s="78" t="s">
        <v>126</v>
      </c>
      <c r="E39" s="13">
        <v>44542</v>
      </c>
      <c r="F39" s="76" t="s">
        <v>3386</v>
      </c>
      <c r="G39" s="13">
        <v>44547</v>
      </c>
      <c r="H39" s="77" t="s">
        <v>3452</v>
      </c>
      <c r="I39" s="16">
        <v>82</v>
      </c>
      <c r="J39" s="16">
        <v>68</v>
      </c>
      <c r="K39" s="16">
        <v>22</v>
      </c>
      <c r="L39" s="16">
        <v>14</v>
      </c>
      <c r="M39" s="81">
        <v>30.667999999999999</v>
      </c>
      <c r="N39" s="96">
        <v>30.667999999999999</v>
      </c>
      <c r="O39" s="64">
        <v>2530</v>
      </c>
      <c r="P39" s="65">
        <f>Table2245789101123456789101112131415161718192021222324252627282930313233341235[[#This Row],[PEMBULATAN]]*O39</f>
        <v>77590.039999999994</v>
      </c>
    </row>
    <row r="40" spans="1:16" ht="26.25" customHeight="1" x14ac:dyDescent="0.2">
      <c r="A40" s="14"/>
      <c r="B40" s="75"/>
      <c r="C40" s="73" t="s">
        <v>3543</v>
      </c>
      <c r="D40" s="78" t="s">
        <v>126</v>
      </c>
      <c r="E40" s="13">
        <v>44542</v>
      </c>
      <c r="F40" s="76" t="s">
        <v>3386</v>
      </c>
      <c r="G40" s="13">
        <v>44547</v>
      </c>
      <c r="H40" s="77" t="s">
        <v>3452</v>
      </c>
      <c r="I40" s="16">
        <v>66</v>
      </c>
      <c r="J40" s="16">
        <v>61</v>
      </c>
      <c r="K40" s="16">
        <v>13</v>
      </c>
      <c r="L40" s="16">
        <v>8</v>
      </c>
      <c r="M40" s="81">
        <v>13.0845</v>
      </c>
      <c r="N40" s="96">
        <v>13.0845</v>
      </c>
      <c r="O40" s="64">
        <v>2530</v>
      </c>
      <c r="P40" s="65">
        <f>Table2245789101123456789101112131415161718192021222324252627282930313233341235[[#This Row],[PEMBULATAN]]*O40</f>
        <v>33103.785000000003</v>
      </c>
    </row>
    <row r="41" spans="1:16" ht="26.25" customHeight="1" x14ac:dyDescent="0.2">
      <c r="A41" s="14"/>
      <c r="B41" s="75"/>
      <c r="C41" s="73" t="s">
        <v>3544</v>
      </c>
      <c r="D41" s="78" t="s">
        <v>126</v>
      </c>
      <c r="E41" s="13">
        <v>44542</v>
      </c>
      <c r="F41" s="76" t="s">
        <v>3386</v>
      </c>
      <c r="G41" s="13">
        <v>44547</v>
      </c>
      <c r="H41" s="77" t="s">
        <v>3452</v>
      </c>
      <c r="I41" s="16">
        <v>71</v>
      </c>
      <c r="J41" s="16">
        <v>59</v>
      </c>
      <c r="K41" s="16">
        <v>16</v>
      </c>
      <c r="L41" s="16">
        <v>8</v>
      </c>
      <c r="M41" s="81">
        <v>16.756</v>
      </c>
      <c r="N41" s="96">
        <v>16.756</v>
      </c>
      <c r="O41" s="64">
        <v>2530</v>
      </c>
      <c r="P41" s="65">
        <f>Table2245789101123456789101112131415161718192021222324252627282930313233341235[[#This Row],[PEMBULATAN]]*O41</f>
        <v>42392.68</v>
      </c>
    </row>
    <row r="42" spans="1:16" ht="26.25" customHeight="1" x14ac:dyDescent="0.2">
      <c r="A42" s="14"/>
      <c r="B42" s="75"/>
      <c r="C42" s="73" t="s">
        <v>3545</v>
      </c>
      <c r="D42" s="78" t="s">
        <v>126</v>
      </c>
      <c r="E42" s="13">
        <v>44542</v>
      </c>
      <c r="F42" s="76" t="s">
        <v>3386</v>
      </c>
      <c r="G42" s="13">
        <v>44547</v>
      </c>
      <c r="H42" s="77" t="s">
        <v>3452</v>
      </c>
      <c r="I42" s="16">
        <v>45</v>
      </c>
      <c r="J42" s="16">
        <v>31</v>
      </c>
      <c r="K42" s="16">
        <v>20</v>
      </c>
      <c r="L42" s="16">
        <v>5</v>
      </c>
      <c r="M42" s="81">
        <v>6.9749999999999996</v>
      </c>
      <c r="N42" s="96">
        <v>6.9749999999999996</v>
      </c>
      <c r="O42" s="64">
        <v>2530</v>
      </c>
      <c r="P42" s="65">
        <f>Table2245789101123456789101112131415161718192021222324252627282930313233341235[[#This Row],[PEMBULATAN]]*O42</f>
        <v>17646.75</v>
      </c>
    </row>
    <row r="43" spans="1:16" ht="26.25" customHeight="1" x14ac:dyDescent="0.2">
      <c r="A43" s="14"/>
      <c r="B43" s="75"/>
      <c r="C43" s="73" t="s">
        <v>3546</v>
      </c>
      <c r="D43" s="78" t="s">
        <v>126</v>
      </c>
      <c r="E43" s="13">
        <v>44542</v>
      </c>
      <c r="F43" s="76" t="s">
        <v>3386</v>
      </c>
      <c r="G43" s="13">
        <v>44547</v>
      </c>
      <c r="H43" s="77" t="s">
        <v>3452</v>
      </c>
      <c r="I43" s="16">
        <v>88</v>
      </c>
      <c r="J43" s="16">
        <v>62</v>
      </c>
      <c r="K43" s="16">
        <v>63</v>
      </c>
      <c r="L43" s="16">
        <v>13</v>
      </c>
      <c r="M43" s="81">
        <v>85.932000000000002</v>
      </c>
      <c r="N43" s="96">
        <v>85.932000000000002</v>
      </c>
      <c r="O43" s="64">
        <v>2530</v>
      </c>
      <c r="P43" s="65">
        <f>Table2245789101123456789101112131415161718192021222324252627282930313233341235[[#This Row],[PEMBULATAN]]*O43</f>
        <v>217407.96</v>
      </c>
    </row>
    <row r="44" spans="1:16" ht="26.25" customHeight="1" x14ac:dyDescent="0.2">
      <c r="A44" s="14"/>
      <c r="B44" s="75"/>
      <c r="C44" s="73" t="s">
        <v>3547</v>
      </c>
      <c r="D44" s="78" t="s">
        <v>126</v>
      </c>
      <c r="E44" s="13">
        <v>44542</v>
      </c>
      <c r="F44" s="76" t="s">
        <v>3386</v>
      </c>
      <c r="G44" s="13">
        <v>44547</v>
      </c>
      <c r="H44" s="77" t="s">
        <v>3452</v>
      </c>
      <c r="I44" s="16">
        <v>51</v>
      </c>
      <c r="J44" s="16">
        <v>31</v>
      </c>
      <c r="K44" s="16">
        <v>21</v>
      </c>
      <c r="L44" s="16">
        <v>5</v>
      </c>
      <c r="M44" s="81">
        <v>8.3002500000000001</v>
      </c>
      <c r="N44" s="96">
        <v>9</v>
      </c>
      <c r="O44" s="64">
        <v>2530</v>
      </c>
      <c r="P44" s="65">
        <f>Table2245789101123456789101112131415161718192021222324252627282930313233341235[[#This Row],[PEMBULATAN]]*O44</f>
        <v>22770</v>
      </c>
    </row>
    <row r="45" spans="1:16" ht="26.25" customHeight="1" x14ac:dyDescent="0.2">
      <c r="A45" s="14"/>
      <c r="B45" s="75"/>
      <c r="C45" s="73" t="s">
        <v>3548</v>
      </c>
      <c r="D45" s="78" t="s">
        <v>126</v>
      </c>
      <c r="E45" s="13">
        <v>44542</v>
      </c>
      <c r="F45" s="76" t="s">
        <v>3386</v>
      </c>
      <c r="G45" s="13">
        <v>44547</v>
      </c>
      <c r="H45" s="77" t="s">
        <v>3452</v>
      </c>
      <c r="I45" s="16">
        <v>34</v>
      </c>
      <c r="J45" s="16">
        <v>34</v>
      </c>
      <c r="K45" s="16">
        <v>32</v>
      </c>
      <c r="L45" s="16">
        <v>3</v>
      </c>
      <c r="M45" s="81">
        <v>9.2479999999999993</v>
      </c>
      <c r="N45" s="96">
        <v>9.2479999999999993</v>
      </c>
      <c r="O45" s="64">
        <v>2530</v>
      </c>
      <c r="P45" s="65">
        <f>Table2245789101123456789101112131415161718192021222324252627282930313233341235[[#This Row],[PEMBULATAN]]*O45</f>
        <v>23397.439999999999</v>
      </c>
    </row>
    <row r="46" spans="1:16" ht="26.25" customHeight="1" x14ac:dyDescent="0.2">
      <c r="A46" s="14"/>
      <c r="B46" s="75"/>
      <c r="C46" s="73" t="s">
        <v>3549</v>
      </c>
      <c r="D46" s="78" t="s">
        <v>126</v>
      </c>
      <c r="E46" s="13">
        <v>44542</v>
      </c>
      <c r="F46" s="76" t="s">
        <v>3386</v>
      </c>
      <c r="G46" s="13">
        <v>44547</v>
      </c>
      <c r="H46" s="77" t="s">
        <v>3452</v>
      </c>
      <c r="I46" s="16">
        <v>42</v>
      </c>
      <c r="J46" s="16">
        <v>38</v>
      </c>
      <c r="K46" s="16">
        <v>33</v>
      </c>
      <c r="L46" s="16">
        <v>2</v>
      </c>
      <c r="M46" s="81">
        <v>13.167</v>
      </c>
      <c r="N46" s="96">
        <v>13.167</v>
      </c>
      <c r="O46" s="64">
        <v>2530</v>
      </c>
      <c r="P46" s="65">
        <f>Table2245789101123456789101112131415161718192021222324252627282930313233341235[[#This Row],[PEMBULATAN]]*O46</f>
        <v>33312.51</v>
      </c>
    </row>
    <row r="47" spans="1:16" ht="26.25" customHeight="1" x14ac:dyDescent="0.2">
      <c r="A47" s="14"/>
      <c r="B47" s="75"/>
      <c r="C47" s="73" t="s">
        <v>3550</v>
      </c>
      <c r="D47" s="78" t="s">
        <v>126</v>
      </c>
      <c r="E47" s="13">
        <v>44542</v>
      </c>
      <c r="F47" s="76" t="s">
        <v>3386</v>
      </c>
      <c r="G47" s="13">
        <v>44547</v>
      </c>
      <c r="H47" s="77" t="s">
        <v>3452</v>
      </c>
      <c r="I47" s="16">
        <v>51</v>
      </c>
      <c r="J47" s="16">
        <v>36</v>
      </c>
      <c r="K47" s="16">
        <v>18</v>
      </c>
      <c r="L47" s="16">
        <v>4</v>
      </c>
      <c r="M47" s="81">
        <v>8.2620000000000005</v>
      </c>
      <c r="N47" s="96">
        <v>8.2620000000000005</v>
      </c>
      <c r="O47" s="64">
        <v>2530</v>
      </c>
      <c r="P47" s="65">
        <f>Table2245789101123456789101112131415161718192021222324252627282930313233341235[[#This Row],[PEMBULATAN]]*O47</f>
        <v>20902.86</v>
      </c>
    </row>
    <row r="48" spans="1:16" ht="26.25" customHeight="1" x14ac:dyDescent="0.2">
      <c r="A48" s="14"/>
      <c r="B48" s="75"/>
      <c r="C48" s="73" t="s">
        <v>3551</v>
      </c>
      <c r="D48" s="78" t="s">
        <v>126</v>
      </c>
      <c r="E48" s="13">
        <v>44542</v>
      </c>
      <c r="F48" s="76" t="s">
        <v>3386</v>
      </c>
      <c r="G48" s="13">
        <v>44547</v>
      </c>
      <c r="H48" s="77" t="s">
        <v>3452</v>
      </c>
      <c r="I48" s="16">
        <v>92</v>
      </c>
      <c r="J48" s="16">
        <v>41</v>
      </c>
      <c r="K48" s="16">
        <v>38</v>
      </c>
      <c r="L48" s="16">
        <v>20</v>
      </c>
      <c r="M48" s="81">
        <v>35.834000000000003</v>
      </c>
      <c r="N48" s="96">
        <v>35.834000000000003</v>
      </c>
      <c r="O48" s="64">
        <v>2530</v>
      </c>
      <c r="P48" s="65">
        <f>Table2245789101123456789101112131415161718192021222324252627282930313233341235[[#This Row],[PEMBULATAN]]*O48</f>
        <v>90660.02</v>
      </c>
    </row>
    <row r="49" spans="1:16" ht="26.25" customHeight="1" x14ac:dyDescent="0.2">
      <c r="A49" s="14"/>
      <c r="B49" s="75"/>
      <c r="C49" s="73" t="s">
        <v>3552</v>
      </c>
      <c r="D49" s="78" t="s">
        <v>126</v>
      </c>
      <c r="E49" s="13">
        <v>44542</v>
      </c>
      <c r="F49" s="76" t="s">
        <v>3386</v>
      </c>
      <c r="G49" s="13">
        <v>44547</v>
      </c>
      <c r="H49" s="77" t="s">
        <v>3452</v>
      </c>
      <c r="I49" s="16">
        <v>71</v>
      </c>
      <c r="J49" s="16">
        <v>58</v>
      </c>
      <c r="K49" s="16">
        <v>17</v>
      </c>
      <c r="L49" s="16">
        <v>10</v>
      </c>
      <c r="M49" s="81">
        <v>17.5015</v>
      </c>
      <c r="N49" s="96">
        <v>19</v>
      </c>
      <c r="O49" s="64">
        <v>2530</v>
      </c>
      <c r="P49" s="65">
        <f>Table2245789101123456789101112131415161718192021222324252627282930313233341235[[#This Row],[PEMBULATAN]]*O49</f>
        <v>48070</v>
      </c>
    </row>
    <row r="50" spans="1:16" ht="26.25" customHeight="1" x14ac:dyDescent="0.2">
      <c r="A50" s="14"/>
      <c r="B50" s="75"/>
      <c r="C50" s="73" t="s">
        <v>3553</v>
      </c>
      <c r="D50" s="78" t="s">
        <v>126</v>
      </c>
      <c r="E50" s="13">
        <v>44542</v>
      </c>
      <c r="F50" s="76" t="s">
        <v>3386</v>
      </c>
      <c r="G50" s="13">
        <v>44547</v>
      </c>
      <c r="H50" s="77" t="s">
        <v>3452</v>
      </c>
      <c r="I50" s="16">
        <v>31</v>
      </c>
      <c r="J50" s="16">
        <v>31</v>
      </c>
      <c r="K50" s="16">
        <v>26</v>
      </c>
      <c r="L50" s="16">
        <v>11</v>
      </c>
      <c r="M50" s="81">
        <v>6.2465000000000002</v>
      </c>
      <c r="N50" s="96">
        <v>11</v>
      </c>
      <c r="O50" s="64">
        <v>2530</v>
      </c>
      <c r="P50" s="65">
        <f>Table2245789101123456789101112131415161718192021222324252627282930313233341235[[#This Row],[PEMBULATAN]]*O50</f>
        <v>27830</v>
      </c>
    </row>
    <row r="51" spans="1:16" ht="26.25" customHeight="1" x14ac:dyDescent="0.2">
      <c r="A51" s="14"/>
      <c r="B51" s="75"/>
      <c r="C51" s="73" t="s">
        <v>3554</v>
      </c>
      <c r="D51" s="78" t="s">
        <v>126</v>
      </c>
      <c r="E51" s="13">
        <v>44542</v>
      </c>
      <c r="F51" s="76" t="s">
        <v>3386</v>
      </c>
      <c r="G51" s="13">
        <v>44547</v>
      </c>
      <c r="H51" s="77" t="s">
        <v>3452</v>
      </c>
      <c r="I51" s="16">
        <v>50</v>
      </c>
      <c r="J51" s="16">
        <v>41</v>
      </c>
      <c r="K51" s="16">
        <v>33</v>
      </c>
      <c r="L51" s="16">
        <v>8</v>
      </c>
      <c r="M51" s="81">
        <v>16.912500000000001</v>
      </c>
      <c r="N51" s="96">
        <v>16.912500000000001</v>
      </c>
      <c r="O51" s="64">
        <v>2530</v>
      </c>
      <c r="P51" s="65">
        <f>Table2245789101123456789101112131415161718192021222324252627282930313233341235[[#This Row],[PEMBULATAN]]*O51</f>
        <v>42788.625</v>
      </c>
    </row>
    <row r="52" spans="1:16" ht="26.25" customHeight="1" x14ac:dyDescent="0.2">
      <c r="A52" s="14"/>
      <c r="B52" s="75"/>
      <c r="C52" s="73" t="s">
        <v>3555</v>
      </c>
      <c r="D52" s="78" t="s">
        <v>126</v>
      </c>
      <c r="E52" s="13">
        <v>44542</v>
      </c>
      <c r="F52" s="76" t="s">
        <v>3386</v>
      </c>
      <c r="G52" s="13">
        <v>44547</v>
      </c>
      <c r="H52" s="77" t="s">
        <v>3452</v>
      </c>
      <c r="I52" s="16">
        <v>66</v>
      </c>
      <c r="J52" s="16">
        <v>35</v>
      </c>
      <c r="K52" s="16">
        <v>24</v>
      </c>
      <c r="L52" s="16">
        <v>17</v>
      </c>
      <c r="M52" s="81">
        <v>13.86</v>
      </c>
      <c r="N52" s="96">
        <v>17</v>
      </c>
      <c r="O52" s="64">
        <v>2530</v>
      </c>
      <c r="P52" s="65">
        <f>Table2245789101123456789101112131415161718192021222324252627282930313233341235[[#This Row],[PEMBULATAN]]*O52</f>
        <v>43010</v>
      </c>
    </row>
    <row r="53" spans="1:16" ht="26.25" customHeight="1" x14ac:dyDescent="0.2">
      <c r="A53" s="14"/>
      <c r="B53" s="75"/>
      <c r="C53" s="73" t="s">
        <v>3556</v>
      </c>
      <c r="D53" s="78" t="s">
        <v>126</v>
      </c>
      <c r="E53" s="13">
        <v>44542</v>
      </c>
      <c r="F53" s="76" t="s">
        <v>3386</v>
      </c>
      <c r="G53" s="13">
        <v>44547</v>
      </c>
      <c r="H53" s="77" t="s">
        <v>3452</v>
      </c>
      <c r="I53" s="16">
        <v>52</v>
      </c>
      <c r="J53" s="16">
        <v>31</v>
      </c>
      <c r="K53" s="16">
        <v>31</v>
      </c>
      <c r="L53" s="16">
        <v>12</v>
      </c>
      <c r="M53" s="81">
        <v>12.493</v>
      </c>
      <c r="N53" s="96">
        <v>13</v>
      </c>
      <c r="O53" s="64">
        <v>2530</v>
      </c>
      <c r="P53" s="65">
        <f>Table2245789101123456789101112131415161718192021222324252627282930313233341235[[#This Row],[PEMBULATAN]]*O53</f>
        <v>32890</v>
      </c>
    </row>
    <row r="54" spans="1:16" ht="26.25" customHeight="1" x14ac:dyDescent="0.2">
      <c r="A54" s="14"/>
      <c r="B54" s="75"/>
      <c r="C54" s="73" t="s">
        <v>3557</v>
      </c>
      <c r="D54" s="78" t="s">
        <v>126</v>
      </c>
      <c r="E54" s="13">
        <v>44542</v>
      </c>
      <c r="F54" s="76" t="s">
        <v>3386</v>
      </c>
      <c r="G54" s="13">
        <v>44547</v>
      </c>
      <c r="H54" s="77" t="s">
        <v>3452</v>
      </c>
      <c r="I54" s="16">
        <v>94</v>
      </c>
      <c r="J54" s="16">
        <v>54</v>
      </c>
      <c r="K54" s="16">
        <v>27</v>
      </c>
      <c r="L54" s="16">
        <v>15</v>
      </c>
      <c r="M54" s="81">
        <v>34.262999999999998</v>
      </c>
      <c r="N54" s="96">
        <v>34.262999999999998</v>
      </c>
      <c r="O54" s="64">
        <v>2530</v>
      </c>
      <c r="P54" s="65">
        <f>Table2245789101123456789101112131415161718192021222324252627282930313233341235[[#This Row],[PEMBULATAN]]*O54</f>
        <v>86685.39</v>
      </c>
    </row>
    <row r="55" spans="1:16" ht="26.25" customHeight="1" x14ac:dyDescent="0.2">
      <c r="A55" s="14"/>
      <c r="B55" s="75"/>
      <c r="C55" s="73" t="s">
        <v>3558</v>
      </c>
      <c r="D55" s="78" t="s">
        <v>126</v>
      </c>
      <c r="E55" s="13">
        <v>44542</v>
      </c>
      <c r="F55" s="76" t="s">
        <v>3386</v>
      </c>
      <c r="G55" s="13">
        <v>44547</v>
      </c>
      <c r="H55" s="77" t="s">
        <v>3452</v>
      </c>
      <c r="I55" s="16">
        <v>41</v>
      </c>
      <c r="J55" s="16">
        <v>23</v>
      </c>
      <c r="K55" s="16">
        <v>28</v>
      </c>
      <c r="L55" s="16">
        <v>6</v>
      </c>
      <c r="M55" s="81">
        <v>6.601</v>
      </c>
      <c r="N55" s="96">
        <v>6.601</v>
      </c>
      <c r="O55" s="64">
        <v>2530</v>
      </c>
      <c r="P55" s="65">
        <f>Table2245789101123456789101112131415161718192021222324252627282930313233341235[[#This Row],[PEMBULATAN]]*O55</f>
        <v>16700.53</v>
      </c>
    </row>
    <row r="56" spans="1:16" ht="26.25" customHeight="1" x14ac:dyDescent="0.2">
      <c r="A56" s="14"/>
      <c r="B56" s="75"/>
      <c r="C56" s="73" t="s">
        <v>3559</v>
      </c>
      <c r="D56" s="78" t="s">
        <v>126</v>
      </c>
      <c r="E56" s="13">
        <v>44542</v>
      </c>
      <c r="F56" s="76" t="s">
        <v>3386</v>
      </c>
      <c r="G56" s="13">
        <v>44547</v>
      </c>
      <c r="H56" s="77" t="s">
        <v>3452</v>
      </c>
      <c r="I56" s="16">
        <v>66</v>
      </c>
      <c r="J56" s="16">
        <v>53</v>
      </c>
      <c r="K56" s="16">
        <v>18</v>
      </c>
      <c r="L56" s="16">
        <v>10</v>
      </c>
      <c r="M56" s="81">
        <v>15.741</v>
      </c>
      <c r="N56" s="96">
        <v>15.741</v>
      </c>
      <c r="O56" s="64">
        <v>2530</v>
      </c>
      <c r="P56" s="65">
        <f>Table2245789101123456789101112131415161718192021222324252627282930313233341235[[#This Row],[PEMBULATAN]]*O56</f>
        <v>39824.729999999996</v>
      </c>
    </row>
    <row r="57" spans="1:16" ht="26.25" customHeight="1" x14ac:dyDescent="0.2">
      <c r="A57" s="14"/>
      <c r="B57" s="75"/>
      <c r="C57" s="73" t="s">
        <v>3560</v>
      </c>
      <c r="D57" s="78" t="s">
        <v>126</v>
      </c>
      <c r="E57" s="13">
        <v>44542</v>
      </c>
      <c r="F57" s="76" t="s">
        <v>3386</v>
      </c>
      <c r="G57" s="13">
        <v>44547</v>
      </c>
      <c r="H57" s="77" t="s">
        <v>3452</v>
      </c>
      <c r="I57" s="16">
        <v>74</v>
      </c>
      <c r="J57" s="16">
        <v>58</v>
      </c>
      <c r="K57" s="16">
        <v>23</v>
      </c>
      <c r="L57" s="16">
        <v>20</v>
      </c>
      <c r="M57" s="81">
        <v>24.678999999999998</v>
      </c>
      <c r="N57" s="96">
        <v>24.678999999999998</v>
      </c>
      <c r="O57" s="64">
        <v>2530</v>
      </c>
      <c r="P57" s="65">
        <f>Table2245789101123456789101112131415161718192021222324252627282930313233341235[[#This Row],[PEMBULATAN]]*O57</f>
        <v>62437.869999999995</v>
      </c>
    </row>
    <row r="58" spans="1:16" ht="26.25" customHeight="1" x14ac:dyDescent="0.2">
      <c r="A58" s="14"/>
      <c r="B58" s="75"/>
      <c r="C58" s="73" t="s">
        <v>3561</v>
      </c>
      <c r="D58" s="78" t="s">
        <v>126</v>
      </c>
      <c r="E58" s="13">
        <v>44542</v>
      </c>
      <c r="F58" s="76" t="s">
        <v>3386</v>
      </c>
      <c r="G58" s="13">
        <v>44547</v>
      </c>
      <c r="H58" s="77" t="s">
        <v>3452</v>
      </c>
      <c r="I58" s="16">
        <v>88</v>
      </c>
      <c r="J58" s="16">
        <v>51</v>
      </c>
      <c r="K58" s="16">
        <v>33</v>
      </c>
      <c r="L58" s="16">
        <v>21</v>
      </c>
      <c r="M58" s="81">
        <v>37.026000000000003</v>
      </c>
      <c r="N58" s="96">
        <v>37.026000000000003</v>
      </c>
      <c r="O58" s="64">
        <v>2530</v>
      </c>
      <c r="P58" s="65">
        <f>Table2245789101123456789101112131415161718192021222324252627282930313233341235[[#This Row],[PEMBULATAN]]*O58</f>
        <v>93675.780000000013</v>
      </c>
    </row>
    <row r="59" spans="1:16" ht="26.25" customHeight="1" x14ac:dyDescent="0.2">
      <c r="A59" s="14"/>
      <c r="B59" s="75"/>
      <c r="C59" s="73" t="s">
        <v>3562</v>
      </c>
      <c r="D59" s="78" t="s">
        <v>126</v>
      </c>
      <c r="E59" s="13">
        <v>44542</v>
      </c>
      <c r="F59" s="76" t="s">
        <v>3386</v>
      </c>
      <c r="G59" s="13">
        <v>44547</v>
      </c>
      <c r="H59" s="77" t="s">
        <v>3452</v>
      </c>
      <c r="I59" s="16">
        <v>81</v>
      </c>
      <c r="J59" s="16">
        <v>56</v>
      </c>
      <c r="K59" s="16">
        <v>21</v>
      </c>
      <c r="L59" s="16">
        <v>17</v>
      </c>
      <c r="M59" s="81">
        <v>23.814</v>
      </c>
      <c r="N59" s="96">
        <v>23.814</v>
      </c>
      <c r="O59" s="64">
        <v>2530</v>
      </c>
      <c r="P59" s="65">
        <f>Table2245789101123456789101112131415161718192021222324252627282930313233341235[[#This Row],[PEMBULATAN]]*O59</f>
        <v>60249.42</v>
      </c>
    </row>
    <row r="60" spans="1:16" ht="26.25" customHeight="1" x14ac:dyDescent="0.2">
      <c r="A60" s="14"/>
      <c r="B60" s="75"/>
      <c r="C60" s="73" t="s">
        <v>3563</v>
      </c>
      <c r="D60" s="78" t="s">
        <v>126</v>
      </c>
      <c r="E60" s="13">
        <v>44542</v>
      </c>
      <c r="F60" s="76" t="s">
        <v>3386</v>
      </c>
      <c r="G60" s="13">
        <v>44547</v>
      </c>
      <c r="H60" s="77" t="s">
        <v>3452</v>
      </c>
      <c r="I60" s="16">
        <v>74</v>
      </c>
      <c r="J60" s="16">
        <v>61</v>
      </c>
      <c r="K60" s="16">
        <v>18</v>
      </c>
      <c r="L60" s="16" t="s">
        <v>3716</v>
      </c>
      <c r="M60" s="81">
        <v>20.312999999999999</v>
      </c>
      <c r="N60" s="96">
        <v>21</v>
      </c>
      <c r="O60" s="64">
        <v>2530</v>
      </c>
      <c r="P60" s="65">
        <f>Table2245789101123456789101112131415161718192021222324252627282930313233341235[[#This Row],[PEMBULATAN]]*O60</f>
        <v>53130</v>
      </c>
    </row>
    <row r="61" spans="1:16" ht="26.25" customHeight="1" x14ac:dyDescent="0.2">
      <c r="A61" s="14"/>
      <c r="B61" s="75"/>
      <c r="C61" s="73" t="s">
        <v>3564</v>
      </c>
      <c r="D61" s="78" t="s">
        <v>126</v>
      </c>
      <c r="E61" s="13">
        <v>44542</v>
      </c>
      <c r="F61" s="76" t="s">
        <v>3386</v>
      </c>
      <c r="G61" s="13">
        <v>44547</v>
      </c>
      <c r="H61" s="77" t="s">
        <v>3452</v>
      </c>
      <c r="I61" s="16">
        <v>95</v>
      </c>
      <c r="J61" s="16">
        <v>65</v>
      </c>
      <c r="K61" s="16">
        <v>24</v>
      </c>
      <c r="L61" s="16">
        <v>20</v>
      </c>
      <c r="M61" s="81">
        <v>37.049999999999997</v>
      </c>
      <c r="N61" s="96">
        <v>37.049999999999997</v>
      </c>
      <c r="O61" s="64">
        <v>2530</v>
      </c>
      <c r="P61" s="65">
        <f>Table2245789101123456789101112131415161718192021222324252627282930313233341235[[#This Row],[PEMBULATAN]]*O61</f>
        <v>93736.5</v>
      </c>
    </row>
    <row r="62" spans="1:16" ht="26.25" customHeight="1" x14ac:dyDescent="0.2">
      <c r="A62" s="14"/>
      <c r="B62" s="75"/>
      <c r="C62" s="73" t="s">
        <v>3565</v>
      </c>
      <c r="D62" s="78" t="s">
        <v>126</v>
      </c>
      <c r="E62" s="13">
        <v>44542</v>
      </c>
      <c r="F62" s="76" t="s">
        <v>3386</v>
      </c>
      <c r="G62" s="13">
        <v>44547</v>
      </c>
      <c r="H62" s="77" t="s">
        <v>3452</v>
      </c>
      <c r="I62" s="16">
        <v>115</v>
      </c>
      <c r="J62" s="16">
        <v>21</v>
      </c>
      <c r="K62" s="16">
        <v>45</v>
      </c>
      <c r="L62" s="16">
        <v>20</v>
      </c>
      <c r="M62" s="81">
        <v>27.168749999999999</v>
      </c>
      <c r="N62" s="96">
        <v>27.168749999999999</v>
      </c>
      <c r="O62" s="64">
        <v>2530</v>
      </c>
      <c r="P62" s="65">
        <f>Table2245789101123456789101112131415161718192021222324252627282930313233341235[[#This Row],[PEMBULATAN]]*O62</f>
        <v>68736.9375</v>
      </c>
    </row>
    <row r="63" spans="1:16" ht="26.25" customHeight="1" x14ac:dyDescent="0.2">
      <c r="A63" s="14"/>
      <c r="B63" s="75"/>
      <c r="C63" s="73" t="s">
        <v>3566</v>
      </c>
      <c r="D63" s="78" t="s">
        <v>126</v>
      </c>
      <c r="E63" s="13">
        <v>44542</v>
      </c>
      <c r="F63" s="76" t="s">
        <v>3386</v>
      </c>
      <c r="G63" s="13">
        <v>44547</v>
      </c>
      <c r="H63" s="77" t="s">
        <v>3452</v>
      </c>
      <c r="I63" s="16">
        <v>88</v>
      </c>
      <c r="J63" s="16">
        <v>59</v>
      </c>
      <c r="K63" s="16">
        <v>21</v>
      </c>
      <c r="L63" s="16">
        <v>16</v>
      </c>
      <c r="M63" s="81">
        <v>27.257999999999999</v>
      </c>
      <c r="N63" s="96">
        <v>27.257999999999999</v>
      </c>
      <c r="O63" s="64">
        <v>2530</v>
      </c>
      <c r="P63" s="65">
        <f>Table2245789101123456789101112131415161718192021222324252627282930313233341235[[#This Row],[PEMBULATAN]]*O63</f>
        <v>68962.739999999991</v>
      </c>
    </row>
    <row r="64" spans="1:16" ht="26.25" customHeight="1" x14ac:dyDescent="0.2">
      <c r="A64" s="14"/>
      <c r="B64" s="75"/>
      <c r="C64" s="73" t="s">
        <v>3567</v>
      </c>
      <c r="D64" s="78" t="s">
        <v>126</v>
      </c>
      <c r="E64" s="13">
        <v>44542</v>
      </c>
      <c r="F64" s="76" t="s">
        <v>3386</v>
      </c>
      <c r="G64" s="13">
        <v>44547</v>
      </c>
      <c r="H64" s="77" t="s">
        <v>3452</v>
      </c>
      <c r="I64" s="16">
        <v>76</v>
      </c>
      <c r="J64" s="16">
        <v>62</v>
      </c>
      <c r="K64" s="16">
        <v>19</v>
      </c>
      <c r="L64" s="16">
        <v>11</v>
      </c>
      <c r="M64" s="81">
        <v>22.382000000000001</v>
      </c>
      <c r="N64" s="96">
        <v>23</v>
      </c>
      <c r="O64" s="64">
        <v>2530</v>
      </c>
      <c r="P64" s="65">
        <f>Table2245789101123456789101112131415161718192021222324252627282930313233341235[[#This Row],[PEMBULATAN]]*O64</f>
        <v>58190</v>
      </c>
    </row>
    <row r="65" spans="1:16" ht="26.25" customHeight="1" x14ac:dyDescent="0.2">
      <c r="A65" s="14"/>
      <c r="B65" s="75"/>
      <c r="C65" s="73" t="s">
        <v>3568</v>
      </c>
      <c r="D65" s="78" t="s">
        <v>126</v>
      </c>
      <c r="E65" s="13">
        <v>44542</v>
      </c>
      <c r="F65" s="76" t="s">
        <v>3386</v>
      </c>
      <c r="G65" s="13">
        <v>44547</v>
      </c>
      <c r="H65" s="77" t="s">
        <v>3452</v>
      </c>
      <c r="I65" s="16">
        <v>55</v>
      </c>
      <c r="J65" s="16">
        <v>42</v>
      </c>
      <c r="K65" s="16">
        <v>38</v>
      </c>
      <c r="L65" s="16">
        <v>12</v>
      </c>
      <c r="M65" s="81">
        <v>21.945</v>
      </c>
      <c r="N65" s="96">
        <v>21.945</v>
      </c>
      <c r="O65" s="64">
        <v>2530</v>
      </c>
      <c r="P65" s="65">
        <f>Table2245789101123456789101112131415161718192021222324252627282930313233341235[[#This Row],[PEMBULATAN]]*O65</f>
        <v>55520.85</v>
      </c>
    </row>
    <row r="66" spans="1:16" ht="26.25" customHeight="1" x14ac:dyDescent="0.2">
      <c r="A66" s="14"/>
      <c r="B66" s="75"/>
      <c r="C66" s="73" t="s">
        <v>3569</v>
      </c>
      <c r="D66" s="78" t="s">
        <v>126</v>
      </c>
      <c r="E66" s="13">
        <v>44542</v>
      </c>
      <c r="F66" s="76" t="s">
        <v>3386</v>
      </c>
      <c r="G66" s="13">
        <v>44547</v>
      </c>
      <c r="H66" s="77" t="s">
        <v>3452</v>
      </c>
      <c r="I66" s="16">
        <v>84</v>
      </c>
      <c r="J66" s="16">
        <v>25</v>
      </c>
      <c r="K66" s="16">
        <v>17</v>
      </c>
      <c r="L66" s="16">
        <v>12</v>
      </c>
      <c r="M66" s="81">
        <v>8.9250000000000007</v>
      </c>
      <c r="N66" s="96">
        <v>12</v>
      </c>
      <c r="O66" s="64">
        <v>2530</v>
      </c>
      <c r="P66" s="65">
        <f>Table2245789101123456789101112131415161718192021222324252627282930313233341235[[#This Row],[PEMBULATAN]]*O66</f>
        <v>30360</v>
      </c>
    </row>
    <row r="67" spans="1:16" ht="26.25" customHeight="1" x14ac:dyDescent="0.2">
      <c r="A67" s="14"/>
      <c r="B67" s="75"/>
      <c r="C67" s="73" t="s">
        <v>3570</v>
      </c>
      <c r="D67" s="78" t="s">
        <v>126</v>
      </c>
      <c r="E67" s="13">
        <v>44542</v>
      </c>
      <c r="F67" s="76" t="s">
        <v>3386</v>
      </c>
      <c r="G67" s="13">
        <v>44547</v>
      </c>
      <c r="H67" s="77" t="s">
        <v>3452</v>
      </c>
      <c r="I67" s="16">
        <v>84</v>
      </c>
      <c r="J67" s="16">
        <v>53</v>
      </c>
      <c r="K67" s="16">
        <v>10</v>
      </c>
      <c r="L67" s="16">
        <v>2</v>
      </c>
      <c r="M67" s="81">
        <v>11.13</v>
      </c>
      <c r="N67" s="96">
        <v>11.13</v>
      </c>
      <c r="O67" s="64">
        <v>2530</v>
      </c>
      <c r="P67" s="65">
        <f>Table2245789101123456789101112131415161718192021222324252627282930313233341235[[#This Row],[PEMBULATAN]]*O67</f>
        <v>28158.9</v>
      </c>
    </row>
    <row r="68" spans="1:16" ht="26.25" customHeight="1" x14ac:dyDescent="0.2">
      <c r="A68" s="14"/>
      <c r="B68" s="75"/>
      <c r="C68" s="73" t="s">
        <v>3571</v>
      </c>
      <c r="D68" s="78" t="s">
        <v>126</v>
      </c>
      <c r="E68" s="13">
        <v>44542</v>
      </c>
      <c r="F68" s="76" t="s">
        <v>3386</v>
      </c>
      <c r="G68" s="13">
        <v>44547</v>
      </c>
      <c r="H68" s="77" t="s">
        <v>3452</v>
      </c>
      <c r="I68" s="16">
        <v>40</v>
      </c>
      <c r="J68" s="16">
        <v>21</v>
      </c>
      <c r="K68" s="16">
        <v>25</v>
      </c>
      <c r="L68" s="16">
        <v>5</v>
      </c>
      <c r="M68" s="81">
        <v>5.25</v>
      </c>
      <c r="N68" s="96">
        <v>5.25</v>
      </c>
      <c r="O68" s="64">
        <v>2530</v>
      </c>
      <c r="P68" s="65">
        <f>Table2245789101123456789101112131415161718192021222324252627282930313233341235[[#This Row],[PEMBULATAN]]*O68</f>
        <v>13282.5</v>
      </c>
    </row>
    <row r="69" spans="1:16" ht="26.25" customHeight="1" x14ac:dyDescent="0.2">
      <c r="A69" s="14"/>
      <c r="B69" s="75"/>
      <c r="C69" s="73" t="s">
        <v>3572</v>
      </c>
      <c r="D69" s="78" t="s">
        <v>126</v>
      </c>
      <c r="E69" s="13">
        <v>44542</v>
      </c>
      <c r="F69" s="76" t="s">
        <v>3386</v>
      </c>
      <c r="G69" s="13">
        <v>44547</v>
      </c>
      <c r="H69" s="77" t="s">
        <v>3452</v>
      </c>
      <c r="I69" s="16">
        <v>55</v>
      </c>
      <c r="J69" s="16">
        <v>44</v>
      </c>
      <c r="K69" s="16">
        <v>21</v>
      </c>
      <c r="L69" s="16">
        <v>4</v>
      </c>
      <c r="M69" s="81">
        <v>12.705</v>
      </c>
      <c r="N69" s="96">
        <v>12.705</v>
      </c>
      <c r="O69" s="64">
        <v>2530</v>
      </c>
      <c r="P69" s="65">
        <f>Table2245789101123456789101112131415161718192021222324252627282930313233341235[[#This Row],[PEMBULATAN]]*O69</f>
        <v>32143.65</v>
      </c>
    </row>
    <row r="70" spans="1:16" ht="26.25" customHeight="1" x14ac:dyDescent="0.2">
      <c r="A70" s="14"/>
      <c r="B70" s="75"/>
      <c r="C70" s="73" t="s">
        <v>3573</v>
      </c>
      <c r="D70" s="78" t="s">
        <v>126</v>
      </c>
      <c r="E70" s="13">
        <v>44542</v>
      </c>
      <c r="F70" s="76" t="s">
        <v>3386</v>
      </c>
      <c r="G70" s="13">
        <v>44547</v>
      </c>
      <c r="H70" s="77" t="s">
        <v>3452</v>
      </c>
      <c r="I70" s="16">
        <v>44</v>
      </c>
      <c r="J70" s="16">
        <v>32</v>
      </c>
      <c r="K70" s="16">
        <v>18</v>
      </c>
      <c r="L70" s="16">
        <v>5</v>
      </c>
      <c r="M70" s="81">
        <v>6.3360000000000003</v>
      </c>
      <c r="N70" s="96">
        <v>7</v>
      </c>
      <c r="O70" s="64">
        <v>2530</v>
      </c>
      <c r="P70" s="65">
        <f>Table2245789101123456789101112131415161718192021222324252627282930313233341235[[#This Row],[PEMBULATAN]]*O70</f>
        <v>17710</v>
      </c>
    </row>
    <row r="71" spans="1:16" ht="26.25" customHeight="1" x14ac:dyDescent="0.2">
      <c r="A71" s="14"/>
      <c r="B71" s="75"/>
      <c r="C71" s="73" t="s">
        <v>3574</v>
      </c>
      <c r="D71" s="78" t="s">
        <v>126</v>
      </c>
      <c r="E71" s="13">
        <v>44542</v>
      </c>
      <c r="F71" s="76" t="s">
        <v>3386</v>
      </c>
      <c r="G71" s="13">
        <v>44547</v>
      </c>
      <c r="H71" s="77" t="s">
        <v>3452</v>
      </c>
      <c r="I71" s="16">
        <v>53</v>
      </c>
      <c r="J71" s="16">
        <v>35</v>
      </c>
      <c r="K71" s="16">
        <v>22</v>
      </c>
      <c r="L71" s="16">
        <v>1</v>
      </c>
      <c r="M71" s="81">
        <v>10.202500000000001</v>
      </c>
      <c r="N71" s="96">
        <v>10.202500000000001</v>
      </c>
      <c r="O71" s="64">
        <v>2530</v>
      </c>
      <c r="P71" s="65">
        <f>Table2245789101123456789101112131415161718192021222324252627282930313233341235[[#This Row],[PEMBULATAN]]*O71</f>
        <v>25812.325000000001</v>
      </c>
    </row>
    <row r="72" spans="1:16" ht="26.25" customHeight="1" x14ac:dyDescent="0.2">
      <c r="A72" s="14"/>
      <c r="B72" s="75"/>
      <c r="C72" s="73" t="s">
        <v>3575</v>
      </c>
      <c r="D72" s="78" t="s">
        <v>126</v>
      </c>
      <c r="E72" s="13">
        <v>44542</v>
      </c>
      <c r="F72" s="76" t="s">
        <v>3386</v>
      </c>
      <c r="G72" s="13">
        <v>44547</v>
      </c>
      <c r="H72" s="77" t="s">
        <v>3452</v>
      </c>
      <c r="I72" s="16">
        <v>84</v>
      </c>
      <c r="J72" s="16">
        <v>32</v>
      </c>
      <c r="K72" s="16">
        <v>15</v>
      </c>
      <c r="L72" s="16">
        <v>2</v>
      </c>
      <c r="M72" s="81">
        <v>10.08</v>
      </c>
      <c r="N72" s="96">
        <v>10.08</v>
      </c>
      <c r="O72" s="64">
        <v>2530</v>
      </c>
      <c r="P72" s="65">
        <f>Table2245789101123456789101112131415161718192021222324252627282930313233341235[[#This Row],[PEMBULATAN]]*O72</f>
        <v>25502.400000000001</v>
      </c>
    </row>
    <row r="73" spans="1:16" ht="26.25" customHeight="1" x14ac:dyDescent="0.2">
      <c r="A73" s="14"/>
      <c r="B73" s="75"/>
      <c r="C73" s="73" t="s">
        <v>3576</v>
      </c>
      <c r="D73" s="78" t="s">
        <v>126</v>
      </c>
      <c r="E73" s="13">
        <v>44542</v>
      </c>
      <c r="F73" s="76" t="s">
        <v>3386</v>
      </c>
      <c r="G73" s="13">
        <v>44547</v>
      </c>
      <c r="H73" s="77" t="s">
        <v>3452</v>
      </c>
      <c r="I73" s="16">
        <v>78</v>
      </c>
      <c r="J73" s="16">
        <v>63</v>
      </c>
      <c r="K73" s="16">
        <v>21</v>
      </c>
      <c r="L73" s="16">
        <v>21</v>
      </c>
      <c r="M73" s="81">
        <v>25.798500000000001</v>
      </c>
      <c r="N73" s="96">
        <v>25.798500000000001</v>
      </c>
      <c r="O73" s="64">
        <v>2530</v>
      </c>
      <c r="P73" s="65">
        <f>Table2245789101123456789101112131415161718192021222324252627282930313233341235[[#This Row],[PEMBULATAN]]*O73</f>
        <v>65270.205000000002</v>
      </c>
    </row>
    <row r="74" spans="1:16" ht="26.25" customHeight="1" x14ac:dyDescent="0.2">
      <c r="A74" s="14"/>
      <c r="B74" s="75"/>
      <c r="C74" s="73" t="s">
        <v>3577</v>
      </c>
      <c r="D74" s="78" t="s">
        <v>126</v>
      </c>
      <c r="E74" s="13">
        <v>44542</v>
      </c>
      <c r="F74" s="76" t="s">
        <v>3386</v>
      </c>
      <c r="G74" s="13">
        <v>44547</v>
      </c>
      <c r="H74" s="77" t="s">
        <v>3452</v>
      </c>
      <c r="I74" s="16">
        <v>42</v>
      </c>
      <c r="J74" s="16">
        <v>21</v>
      </c>
      <c r="K74" s="16">
        <v>27</v>
      </c>
      <c r="L74" s="16">
        <v>14</v>
      </c>
      <c r="M74" s="81">
        <v>5.9535</v>
      </c>
      <c r="N74" s="96">
        <v>14</v>
      </c>
      <c r="O74" s="64">
        <v>2530</v>
      </c>
      <c r="P74" s="65">
        <f>Table2245789101123456789101112131415161718192021222324252627282930313233341235[[#This Row],[PEMBULATAN]]*O74</f>
        <v>35420</v>
      </c>
    </row>
    <row r="75" spans="1:16" ht="26.25" customHeight="1" x14ac:dyDescent="0.2">
      <c r="A75" s="14"/>
      <c r="B75" s="75"/>
      <c r="C75" s="73" t="s">
        <v>3578</v>
      </c>
      <c r="D75" s="78" t="s">
        <v>126</v>
      </c>
      <c r="E75" s="13">
        <v>44542</v>
      </c>
      <c r="F75" s="76" t="s">
        <v>3386</v>
      </c>
      <c r="G75" s="13">
        <v>44547</v>
      </c>
      <c r="H75" s="77" t="s">
        <v>3452</v>
      </c>
      <c r="I75" s="16">
        <v>88</v>
      </c>
      <c r="J75" s="16">
        <v>31</v>
      </c>
      <c r="K75" s="16">
        <v>31</v>
      </c>
      <c r="L75" s="16">
        <v>13</v>
      </c>
      <c r="M75" s="81">
        <v>21.141999999999999</v>
      </c>
      <c r="N75" s="96">
        <v>21.141999999999999</v>
      </c>
      <c r="O75" s="64">
        <v>2530</v>
      </c>
      <c r="P75" s="65">
        <f>Table2245789101123456789101112131415161718192021222324252627282930313233341235[[#This Row],[PEMBULATAN]]*O75</f>
        <v>53489.26</v>
      </c>
    </row>
    <row r="76" spans="1:16" ht="26.25" customHeight="1" x14ac:dyDescent="0.2">
      <c r="A76" s="14"/>
      <c r="B76" s="75"/>
      <c r="C76" s="73" t="s">
        <v>3579</v>
      </c>
      <c r="D76" s="78" t="s">
        <v>126</v>
      </c>
      <c r="E76" s="13">
        <v>44542</v>
      </c>
      <c r="F76" s="76" t="s">
        <v>3386</v>
      </c>
      <c r="G76" s="13">
        <v>44547</v>
      </c>
      <c r="H76" s="77" t="s">
        <v>3452</v>
      </c>
      <c r="I76" s="16">
        <v>61</v>
      </c>
      <c r="J76" s="16">
        <v>58</v>
      </c>
      <c r="K76" s="16">
        <v>17</v>
      </c>
      <c r="L76" s="16">
        <v>7</v>
      </c>
      <c r="M76" s="81">
        <v>15.0365</v>
      </c>
      <c r="N76" s="96">
        <v>15.0365</v>
      </c>
      <c r="O76" s="64">
        <v>2530</v>
      </c>
      <c r="P76" s="65">
        <f>Table2245789101123456789101112131415161718192021222324252627282930313233341235[[#This Row],[PEMBULATAN]]*O76</f>
        <v>38042.345000000001</v>
      </c>
    </row>
    <row r="77" spans="1:16" ht="26.25" customHeight="1" x14ac:dyDescent="0.2">
      <c r="A77" s="14"/>
      <c r="B77" s="75"/>
      <c r="C77" s="73" t="s">
        <v>3580</v>
      </c>
      <c r="D77" s="78" t="s">
        <v>126</v>
      </c>
      <c r="E77" s="13">
        <v>44542</v>
      </c>
      <c r="F77" s="76" t="s">
        <v>3386</v>
      </c>
      <c r="G77" s="13">
        <v>44547</v>
      </c>
      <c r="H77" s="77" t="s">
        <v>3452</v>
      </c>
      <c r="I77" s="16">
        <v>51</v>
      </c>
      <c r="J77" s="16">
        <v>37</v>
      </c>
      <c r="K77" s="16">
        <v>12</v>
      </c>
      <c r="L77" s="16">
        <v>2</v>
      </c>
      <c r="M77" s="81">
        <v>5.6609999999999996</v>
      </c>
      <c r="N77" s="96">
        <v>5.6609999999999996</v>
      </c>
      <c r="O77" s="64">
        <v>2530</v>
      </c>
      <c r="P77" s="65">
        <f>Table2245789101123456789101112131415161718192021222324252627282930313233341235[[#This Row],[PEMBULATAN]]*O77</f>
        <v>14322.329999999998</v>
      </c>
    </row>
    <row r="78" spans="1:16" ht="26.25" customHeight="1" x14ac:dyDescent="0.2">
      <c r="A78" s="14"/>
      <c r="B78" s="75"/>
      <c r="C78" s="73" t="s">
        <v>3581</v>
      </c>
      <c r="D78" s="78" t="s">
        <v>126</v>
      </c>
      <c r="E78" s="13">
        <v>44542</v>
      </c>
      <c r="F78" s="76" t="s">
        <v>3386</v>
      </c>
      <c r="G78" s="13">
        <v>44547</v>
      </c>
      <c r="H78" s="77" t="s">
        <v>3452</v>
      </c>
      <c r="I78" s="16">
        <v>81</v>
      </c>
      <c r="J78" s="16">
        <v>60</v>
      </c>
      <c r="K78" s="16">
        <v>8</v>
      </c>
      <c r="L78" s="16">
        <v>1</v>
      </c>
      <c r="M78" s="81">
        <v>9.7200000000000006</v>
      </c>
      <c r="N78" s="96">
        <v>9.7200000000000006</v>
      </c>
      <c r="O78" s="64">
        <v>2530</v>
      </c>
      <c r="P78" s="65">
        <f>Table2245789101123456789101112131415161718192021222324252627282930313233341235[[#This Row],[PEMBULATAN]]*O78</f>
        <v>24591.600000000002</v>
      </c>
    </row>
    <row r="79" spans="1:16" ht="26.25" customHeight="1" x14ac:dyDescent="0.2">
      <c r="A79" s="14"/>
      <c r="B79" s="75"/>
      <c r="C79" s="73" t="s">
        <v>3582</v>
      </c>
      <c r="D79" s="78" t="s">
        <v>126</v>
      </c>
      <c r="E79" s="13">
        <v>44542</v>
      </c>
      <c r="F79" s="76" t="s">
        <v>3386</v>
      </c>
      <c r="G79" s="13">
        <v>44547</v>
      </c>
      <c r="H79" s="77" t="s">
        <v>3452</v>
      </c>
      <c r="I79" s="16">
        <v>74</v>
      </c>
      <c r="J79" s="16">
        <v>32</v>
      </c>
      <c r="K79" s="16">
        <v>41</v>
      </c>
      <c r="L79" s="16">
        <v>8</v>
      </c>
      <c r="M79" s="81">
        <v>24.271999999999998</v>
      </c>
      <c r="N79" s="96">
        <v>24.271999999999998</v>
      </c>
      <c r="O79" s="64">
        <v>2530</v>
      </c>
      <c r="P79" s="65">
        <f>Table2245789101123456789101112131415161718192021222324252627282930313233341235[[#This Row],[PEMBULATAN]]*O79</f>
        <v>61408.159999999996</v>
      </c>
    </row>
    <row r="80" spans="1:16" ht="26.25" customHeight="1" x14ac:dyDescent="0.2">
      <c r="A80" s="14"/>
      <c r="B80" s="75"/>
      <c r="C80" s="73" t="s">
        <v>3583</v>
      </c>
      <c r="D80" s="78" t="s">
        <v>126</v>
      </c>
      <c r="E80" s="13">
        <v>44542</v>
      </c>
      <c r="F80" s="76" t="s">
        <v>3386</v>
      </c>
      <c r="G80" s="13">
        <v>44547</v>
      </c>
      <c r="H80" s="77" t="s">
        <v>3452</v>
      </c>
      <c r="I80" s="16">
        <v>41</v>
      </c>
      <c r="J80" s="16">
        <v>22</v>
      </c>
      <c r="K80" s="16">
        <v>31</v>
      </c>
      <c r="L80" s="16">
        <v>8</v>
      </c>
      <c r="M80" s="81">
        <v>6.9904999999999999</v>
      </c>
      <c r="N80" s="96">
        <v>8</v>
      </c>
      <c r="O80" s="64">
        <v>2530</v>
      </c>
      <c r="P80" s="65">
        <f>Table2245789101123456789101112131415161718192021222324252627282930313233341235[[#This Row],[PEMBULATAN]]*O80</f>
        <v>20240</v>
      </c>
    </row>
    <row r="81" spans="1:16" ht="26.25" customHeight="1" x14ac:dyDescent="0.2">
      <c r="A81" s="14"/>
      <c r="B81" s="75"/>
      <c r="C81" s="73" t="s">
        <v>3584</v>
      </c>
      <c r="D81" s="78" t="s">
        <v>126</v>
      </c>
      <c r="E81" s="13">
        <v>44542</v>
      </c>
      <c r="F81" s="76" t="s">
        <v>3386</v>
      </c>
      <c r="G81" s="13">
        <v>44547</v>
      </c>
      <c r="H81" s="77" t="s">
        <v>3452</v>
      </c>
      <c r="I81" s="16">
        <v>102</v>
      </c>
      <c r="J81" s="16">
        <v>58</v>
      </c>
      <c r="K81" s="16">
        <v>33</v>
      </c>
      <c r="L81" s="16">
        <v>15</v>
      </c>
      <c r="M81" s="81">
        <v>48.807000000000002</v>
      </c>
      <c r="N81" s="96">
        <v>48.807000000000002</v>
      </c>
      <c r="O81" s="64">
        <v>2530</v>
      </c>
      <c r="P81" s="65">
        <f>Table2245789101123456789101112131415161718192021222324252627282930313233341235[[#This Row],[PEMBULATAN]]*O81</f>
        <v>123481.71</v>
      </c>
    </row>
    <row r="82" spans="1:16" ht="26.25" customHeight="1" x14ac:dyDescent="0.2">
      <c r="A82" s="14"/>
      <c r="B82" s="75"/>
      <c r="C82" s="73" t="s">
        <v>3585</v>
      </c>
      <c r="D82" s="78" t="s">
        <v>126</v>
      </c>
      <c r="E82" s="13">
        <v>44542</v>
      </c>
      <c r="F82" s="76" t="s">
        <v>3386</v>
      </c>
      <c r="G82" s="13">
        <v>44547</v>
      </c>
      <c r="H82" s="77" t="s">
        <v>3452</v>
      </c>
      <c r="I82" s="16">
        <v>62</v>
      </c>
      <c r="J82" s="16">
        <v>32</v>
      </c>
      <c r="K82" s="16">
        <v>18</v>
      </c>
      <c r="L82" s="16">
        <v>6</v>
      </c>
      <c r="M82" s="81">
        <v>8.9280000000000008</v>
      </c>
      <c r="N82" s="96">
        <v>8.9280000000000008</v>
      </c>
      <c r="O82" s="64">
        <v>2530</v>
      </c>
      <c r="P82" s="65">
        <f>Table2245789101123456789101112131415161718192021222324252627282930313233341235[[#This Row],[PEMBULATAN]]*O82</f>
        <v>22587.840000000004</v>
      </c>
    </row>
    <row r="83" spans="1:16" ht="26.25" customHeight="1" x14ac:dyDescent="0.2">
      <c r="A83" s="14"/>
      <c r="B83" s="75"/>
      <c r="C83" s="73" t="s">
        <v>3586</v>
      </c>
      <c r="D83" s="78" t="s">
        <v>126</v>
      </c>
      <c r="E83" s="13">
        <v>44542</v>
      </c>
      <c r="F83" s="76" t="s">
        <v>3386</v>
      </c>
      <c r="G83" s="13">
        <v>44547</v>
      </c>
      <c r="H83" s="77" t="s">
        <v>3452</v>
      </c>
      <c r="I83" s="16">
        <v>54</v>
      </c>
      <c r="J83" s="16">
        <v>48</v>
      </c>
      <c r="K83" s="16">
        <v>32</v>
      </c>
      <c r="L83" s="16">
        <v>12</v>
      </c>
      <c r="M83" s="81">
        <v>20.736000000000001</v>
      </c>
      <c r="N83" s="96">
        <v>20.736000000000001</v>
      </c>
      <c r="O83" s="64">
        <v>2530</v>
      </c>
      <c r="P83" s="65">
        <f>Table2245789101123456789101112131415161718192021222324252627282930313233341235[[#This Row],[PEMBULATAN]]*O83</f>
        <v>52462.080000000002</v>
      </c>
    </row>
    <row r="84" spans="1:16" ht="26.25" customHeight="1" x14ac:dyDescent="0.2">
      <c r="A84" s="14"/>
      <c r="B84" s="75"/>
      <c r="C84" s="73" t="s">
        <v>3587</v>
      </c>
      <c r="D84" s="78" t="s">
        <v>126</v>
      </c>
      <c r="E84" s="13">
        <v>44542</v>
      </c>
      <c r="F84" s="76" t="s">
        <v>3386</v>
      </c>
      <c r="G84" s="13">
        <v>44547</v>
      </c>
      <c r="H84" s="77" t="s">
        <v>3452</v>
      </c>
      <c r="I84" s="16">
        <v>60</v>
      </c>
      <c r="J84" s="16">
        <v>38</v>
      </c>
      <c r="K84" s="16">
        <v>31</v>
      </c>
      <c r="L84" s="16">
        <v>13</v>
      </c>
      <c r="M84" s="81">
        <v>17.670000000000002</v>
      </c>
      <c r="N84" s="96">
        <v>17.670000000000002</v>
      </c>
      <c r="O84" s="64">
        <v>2530</v>
      </c>
      <c r="P84" s="65">
        <f>Table2245789101123456789101112131415161718192021222324252627282930313233341235[[#This Row],[PEMBULATAN]]*O84</f>
        <v>44705.100000000006</v>
      </c>
    </row>
    <row r="85" spans="1:16" ht="26.25" customHeight="1" x14ac:dyDescent="0.2">
      <c r="A85" s="14"/>
      <c r="B85" s="75"/>
      <c r="C85" s="73" t="s">
        <v>3588</v>
      </c>
      <c r="D85" s="78" t="s">
        <v>126</v>
      </c>
      <c r="E85" s="13">
        <v>44542</v>
      </c>
      <c r="F85" s="76" t="s">
        <v>3386</v>
      </c>
      <c r="G85" s="13">
        <v>44547</v>
      </c>
      <c r="H85" s="77" t="s">
        <v>3452</v>
      </c>
      <c r="I85" s="16">
        <v>62</v>
      </c>
      <c r="J85" s="16">
        <v>33</v>
      </c>
      <c r="K85" s="16">
        <v>28</v>
      </c>
      <c r="L85" s="16">
        <v>12</v>
      </c>
      <c r="M85" s="81">
        <v>14.321999999999999</v>
      </c>
      <c r="N85" s="96">
        <v>15</v>
      </c>
      <c r="O85" s="64">
        <v>2530</v>
      </c>
      <c r="P85" s="65">
        <f>Table2245789101123456789101112131415161718192021222324252627282930313233341235[[#This Row],[PEMBULATAN]]*O85</f>
        <v>37950</v>
      </c>
    </row>
    <row r="86" spans="1:16" ht="26.25" customHeight="1" x14ac:dyDescent="0.2">
      <c r="A86" s="14"/>
      <c r="B86" s="75"/>
      <c r="C86" s="73" t="s">
        <v>3589</v>
      </c>
      <c r="D86" s="78" t="s">
        <v>126</v>
      </c>
      <c r="E86" s="13">
        <v>44542</v>
      </c>
      <c r="F86" s="76" t="s">
        <v>3386</v>
      </c>
      <c r="G86" s="13">
        <v>44547</v>
      </c>
      <c r="H86" s="77" t="s">
        <v>3452</v>
      </c>
      <c r="I86" s="16">
        <v>61</v>
      </c>
      <c r="J86" s="16">
        <v>48</v>
      </c>
      <c r="K86" s="16">
        <v>16</v>
      </c>
      <c r="L86" s="16">
        <v>6</v>
      </c>
      <c r="M86" s="81">
        <v>11.712</v>
      </c>
      <c r="N86" s="96">
        <v>11.712</v>
      </c>
      <c r="O86" s="64">
        <v>2530</v>
      </c>
      <c r="P86" s="65">
        <f>Table2245789101123456789101112131415161718192021222324252627282930313233341235[[#This Row],[PEMBULATAN]]*O86</f>
        <v>29631.360000000001</v>
      </c>
    </row>
    <row r="87" spans="1:16" ht="26.25" customHeight="1" x14ac:dyDescent="0.2">
      <c r="A87" s="14"/>
      <c r="B87" s="75"/>
      <c r="C87" s="73" t="s">
        <v>3590</v>
      </c>
      <c r="D87" s="78" t="s">
        <v>126</v>
      </c>
      <c r="E87" s="13">
        <v>44542</v>
      </c>
      <c r="F87" s="76" t="s">
        <v>3386</v>
      </c>
      <c r="G87" s="13">
        <v>44547</v>
      </c>
      <c r="H87" s="77" t="s">
        <v>3452</v>
      </c>
      <c r="I87" s="16">
        <v>80</v>
      </c>
      <c r="J87" s="16">
        <v>62</v>
      </c>
      <c r="K87" s="16">
        <v>66</v>
      </c>
      <c r="L87" s="16">
        <v>32</v>
      </c>
      <c r="M87" s="81">
        <v>81.84</v>
      </c>
      <c r="N87" s="96">
        <v>81.84</v>
      </c>
      <c r="O87" s="64">
        <v>2530</v>
      </c>
      <c r="P87" s="65">
        <f>Table2245789101123456789101112131415161718192021222324252627282930313233341235[[#This Row],[PEMBULATAN]]*O87</f>
        <v>207055.2</v>
      </c>
    </row>
    <row r="88" spans="1:16" ht="26.25" customHeight="1" x14ac:dyDescent="0.2">
      <c r="A88" s="14"/>
      <c r="B88" s="75"/>
      <c r="C88" s="73" t="s">
        <v>3591</v>
      </c>
      <c r="D88" s="78" t="s">
        <v>126</v>
      </c>
      <c r="E88" s="13">
        <v>44542</v>
      </c>
      <c r="F88" s="76" t="s">
        <v>3386</v>
      </c>
      <c r="G88" s="13">
        <v>44547</v>
      </c>
      <c r="H88" s="77" t="s">
        <v>3452</v>
      </c>
      <c r="I88" s="16">
        <v>94</v>
      </c>
      <c r="J88" s="16">
        <v>32</v>
      </c>
      <c r="K88" s="16">
        <v>22</v>
      </c>
      <c r="L88" s="16">
        <v>5</v>
      </c>
      <c r="M88" s="81">
        <v>16.544</v>
      </c>
      <c r="N88" s="96">
        <v>16.544</v>
      </c>
      <c r="O88" s="64">
        <v>2530</v>
      </c>
      <c r="P88" s="65">
        <f>Table2245789101123456789101112131415161718192021222324252627282930313233341235[[#This Row],[PEMBULATAN]]*O88</f>
        <v>41856.32</v>
      </c>
    </row>
    <row r="89" spans="1:16" ht="26.25" customHeight="1" x14ac:dyDescent="0.2">
      <c r="A89" s="14"/>
      <c r="B89" s="75"/>
      <c r="C89" s="73" t="s">
        <v>3592</v>
      </c>
      <c r="D89" s="78" t="s">
        <v>126</v>
      </c>
      <c r="E89" s="13">
        <v>44542</v>
      </c>
      <c r="F89" s="76" t="s">
        <v>3386</v>
      </c>
      <c r="G89" s="13">
        <v>44547</v>
      </c>
      <c r="H89" s="77" t="s">
        <v>3452</v>
      </c>
      <c r="I89" s="16">
        <v>102</v>
      </c>
      <c r="J89" s="16">
        <v>10</v>
      </c>
      <c r="K89" s="16">
        <v>10</v>
      </c>
      <c r="L89" s="16">
        <v>2</v>
      </c>
      <c r="M89" s="81">
        <v>2.5499999999999998</v>
      </c>
      <c r="N89" s="96">
        <v>2.5499999999999998</v>
      </c>
      <c r="O89" s="64">
        <v>2530</v>
      </c>
      <c r="P89" s="65">
        <f>Table2245789101123456789101112131415161718192021222324252627282930313233341235[[#This Row],[PEMBULATAN]]*O89</f>
        <v>6451.5</v>
      </c>
    </row>
    <row r="90" spans="1:16" ht="26.25" customHeight="1" x14ac:dyDescent="0.2">
      <c r="A90" s="14"/>
      <c r="B90" s="75"/>
      <c r="C90" s="73" t="s">
        <v>3593</v>
      </c>
      <c r="D90" s="78" t="s">
        <v>126</v>
      </c>
      <c r="E90" s="13">
        <v>44542</v>
      </c>
      <c r="F90" s="76" t="s">
        <v>3386</v>
      </c>
      <c r="G90" s="13">
        <v>44547</v>
      </c>
      <c r="H90" s="77" t="s">
        <v>3452</v>
      </c>
      <c r="I90" s="16">
        <v>58</v>
      </c>
      <c r="J90" s="16">
        <v>34</v>
      </c>
      <c r="K90" s="16">
        <v>22</v>
      </c>
      <c r="L90" s="16">
        <v>25</v>
      </c>
      <c r="M90" s="81">
        <v>10.846</v>
      </c>
      <c r="N90" s="96">
        <v>25</v>
      </c>
      <c r="O90" s="64">
        <v>2530</v>
      </c>
      <c r="P90" s="65">
        <f>Table2245789101123456789101112131415161718192021222324252627282930313233341235[[#This Row],[PEMBULATAN]]*O90</f>
        <v>63250</v>
      </c>
    </row>
    <row r="91" spans="1:16" ht="26.25" customHeight="1" x14ac:dyDescent="0.2">
      <c r="A91" s="14"/>
      <c r="B91" s="75"/>
      <c r="C91" s="73" t="s">
        <v>3594</v>
      </c>
      <c r="D91" s="78" t="s">
        <v>126</v>
      </c>
      <c r="E91" s="13">
        <v>44542</v>
      </c>
      <c r="F91" s="76" t="s">
        <v>3386</v>
      </c>
      <c r="G91" s="13">
        <v>44547</v>
      </c>
      <c r="H91" s="77" t="s">
        <v>3452</v>
      </c>
      <c r="I91" s="16">
        <v>41</v>
      </c>
      <c r="J91" s="16">
        <v>51</v>
      </c>
      <c r="K91" s="16">
        <v>17</v>
      </c>
      <c r="L91" s="16">
        <v>4</v>
      </c>
      <c r="M91" s="81">
        <v>8.8867499999999993</v>
      </c>
      <c r="N91" s="96">
        <v>8.8867499999999993</v>
      </c>
      <c r="O91" s="64">
        <v>2530</v>
      </c>
      <c r="P91" s="65">
        <f>Table2245789101123456789101112131415161718192021222324252627282930313233341235[[#This Row],[PEMBULATAN]]*O91</f>
        <v>22483.477499999997</v>
      </c>
    </row>
    <row r="92" spans="1:16" ht="26.25" customHeight="1" x14ac:dyDescent="0.2">
      <c r="A92" s="14"/>
      <c r="B92" s="75"/>
      <c r="C92" s="73" t="s">
        <v>3595</v>
      </c>
      <c r="D92" s="78" t="s">
        <v>126</v>
      </c>
      <c r="E92" s="13">
        <v>44542</v>
      </c>
      <c r="F92" s="76" t="s">
        <v>3386</v>
      </c>
      <c r="G92" s="13">
        <v>44547</v>
      </c>
      <c r="H92" s="77" t="s">
        <v>3452</v>
      </c>
      <c r="I92" s="16">
        <v>98</v>
      </c>
      <c r="J92" s="16">
        <v>54</v>
      </c>
      <c r="K92" s="16">
        <v>36</v>
      </c>
      <c r="L92" s="16">
        <v>20</v>
      </c>
      <c r="M92" s="81">
        <v>47.628</v>
      </c>
      <c r="N92" s="96">
        <v>47.628</v>
      </c>
      <c r="O92" s="64">
        <v>2530</v>
      </c>
      <c r="P92" s="65">
        <f>Table2245789101123456789101112131415161718192021222324252627282930313233341235[[#This Row],[PEMBULATAN]]*O92</f>
        <v>120498.84</v>
      </c>
    </row>
    <row r="93" spans="1:16" ht="26.25" customHeight="1" x14ac:dyDescent="0.2">
      <c r="A93" s="14"/>
      <c r="B93" s="75"/>
      <c r="C93" s="73" t="s">
        <v>3596</v>
      </c>
      <c r="D93" s="78" t="s">
        <v>126</v>
      </c>
      <c r="E93" s="13">
        <v>44542</v>
      </c>
      <c r="F93" s="76" t="s">
        <v>3386</v>
      </c>
      <c r="G93" s="13">
        <v>44547</v>
      </c>
      <c r="H93" s="77" t="s">
        <v>3452</v>
      </c>
      <c r="I93" s="16">
        <v>88</v>
      </c>
      <c r="J93" s="16">
        <v>26</v>
      </c>
      <c r="K93" s="16">
        <v>21</v>
      </c>
      <c r="L93" s="16">
        <v>26</v>
      </c>
      <c r="M93" s="81">
        <v>12.012</v>
      </c>
      <c r="N93" s="96">
        <v>26</v>
      </c>
      <c r="O93" s="64">
        <v>2530</v>
      </c>
      <c r="P93" s="65">
        <f>Table2245789101123456789101112131415161718192021222324252627282930313233341235[[#This Row],[PEMBULATAN]]*O93</f>
        <v>65780</v>
      </c>
    </row>
    <row r="94" spans="1:16" ht="26.25" customHeight="1" x14ac:dyDescent="0.2">
      <c r="A94" s="14"/>
      <c r="B94" s="75"/>
      <c r="C94" s="73" t="s">
        <v>3597</v>
      </c>
      <c r="D94" s="78" t="s">
        <v>126</v>
      </c>
      <c r="E94" s="13">
        <v>44542</v>
      </c>
      <c r="F94" s="76" t="s">
        <v>3386</v>
      </c>
      <c r="G94" s="13">
        <v>44547</v>
      </c>
      <c r="H94" s="77" t="s">
        <v>3452</v>
      </c>
      <c r="I94" s="16">
        <v>100</v>
      </c>
      <c r="J94" s="16">
        <v>61</v>
      </c>
      <c r="K94" s="16">
        <v>34</v>
      </c>
      <c r="L94" s="16">
        <v>13</v>
      </c>
      <c r="M94" s="81">
        <v>51.85</v>
      </c>
      <c r="N94" s="96">
        <v>51.85</v>
      </c>
      <c r="O94" s="64">
        <v>2530</v>
      </c>
      <c r="P94" s="65">
        <f>Table2245789101123456789101112131415161718192021222324252627282930313233341235[[#This Row],[PEMBULATAN]]*O94</f>
        <v>131180.5</v>
      </c>
    </row>
    <row r="95" spans="1:16" ht="26.25" customHeight="1" x14ac:dyDescent="0.2">
      <c r="A95" s="14"/>
      <c r="B95" s="75"/>
      <c r="C95" s="73" t="s">
        <v>3598</v>
      </c>
      <c r="D95" s="78" t="s">
        <v>126</v>
      </c>
      <c r="E95" s="13">
        <v>44542</v>
      </c>
      <c r="F95" s="76" t="s">
        <v>3386</v>
      </c>
      <c r="G95" s="13">
        <v>44547</v>
      </c>
      <c r="H95" s="77" t="s">
        <v>3452</v>
      </c>
      <c r="I95" s="16">
        <v>94</v>
      </c>
      <c r="J95" s="16">
        <v>63</v>
      </c>
      <c r="K95" s="16">
        <v>25</v>
      </c>
      <c r="L95" s="16">
        <v>25</v>
      </c>
      <c r="M95" s="81">
        <v>37.012500000000003</v>
      </c>
      <c r="N95" s="96">
        <v>37.012500000000003</v>
      </c>
      <c r="O95" s="64">
        <v>2530</v>
      </c>
      <c r="P95" s="65">
        <f>Table2245789101123456789101112131415161718192021222324252627282930313233341235[[#This Row],[PEMBULATAN]]*O95</f>
        <v>93641.625</v>
      </c>
    </row>
    <row r="96" spans="1:16" ht="26.25" customHeight="1" x14ac:dyDescent="0.2">
      <c r="A96" s="14"/>
      <c r="B96" s="75"/>
      <c r="C96" s="73" t="s">
        <v>3599</v>
      </c>
      <c r="D96" s="78" t="s">
        <v>126</v>
      </c>
      <c r="E96" s="13">
        <v>44542</v>
      </c>
      <c r="F96" s="76" t="s">
        <v>3386</v>
      </c>
      <c r="G96" s="13">
        <v>44547</v>
      </c>
      <c r="H96" s="77" t="s">
        <v>3452</v>
      </c>
      <c r="I96" s="16">
        <v>52</v>
      </c>
      <c r="J96" s="16">
        <v>36</v>
      </c>
      <c r="K96" s="16">
        <v>22</v>
      </c>
      <c r="L96" s="16">
        <v>11</v>
      </c>
      <c r="M96" s="81">
        <v>10.295999999999999</v>
      </c>
      <c r="N96" s="96">
        <v>12</v>
      </c>
      <c r="O96" s="64">
        <v>2530</v>
      </c>
      <c r="P96" s="65">
        <f>Table2245789101123456789101112131415161718192021222324252627282930313233341235[[#This Row],[PEMBULATAN]]*O96</f>
        <v>30360</v>
      </c>
    </row>
    <row r="97" spans="1:16" ht="26.25" customHeight="1" x14ac:dyDescent="0.2">
      <c r="A97" s="14"/>
      <c r="B97" s="75"/>
      <c r="C97" s="73" t="s">
        <v>3600</v>
      </c>
      <c r="D97" s="78" t="s">
        <v>126</v>
      </c>
      <c r="E97" s="13">
        <v>44542</v>
      </c>
      <c r="F97" s="76" t="s">
        <v>3386</v>
      </c>
      <c r="G97" s="13">
        <v>44547</v>
      </c>
      <c r="H97" s="77" t="s">
        <v>3452</v>
      </c>
      <c r="I97" s="16">
        <v>41</v>
      </c>
      <c r="J97" s="16">
        <v>21</v>
      </c>
      <c r="K97" s="16">
        <v>12</v>
      </c>
      <c r="L97" s="16">
        <v>18</v>
      </c>
      <c r="M97" s="81">
        <v>2.5830000000000002</v>
      </c>
      <c r="N97" s="96">
        <v>18</v>
      </c>
      <c r="O97" s="64">
        <v>2530</v>
      </c>
      <c r="P97" s="65">
        <f>Table2245789101123456789101112131415161718192021222324252627282930313233341235[[#This Row],[PEMBULATAN]]*O97</f>
        <v>45540</v>
      </c>
    </row>
    <row r="98" spans="1:16" ht="26.25" customHeight="1" x14ac:dyDescent="0.2">
      <c r="A98" s="14"/>
      <c r="B98" s="75"/>
      <c r="C98" s="73" t="s">
        <v>3601</v>
      </c>
      <c r="D98" s="78" t="s">
        <v>126</v>
      </c>
      <c r="E98" s="13">
        <v>44542</v>
      </c>
      <c r="F98" s="76" t="s">
        <v>3386</v>
      </c>
      <c r="G98" s="13">
        <v>44547</v>
      </c>
      <c r="H98" s="77" t="s">
        <v>3452</v>
      </c>
      <c r="I98" s="16">
        <v>41</v>
      </c>
      <c r="J98" s="16">
        <v>33</v>
      </c>
      <c r="K98" s="16">
        <v>26</v>
      </c>
      <c r="L98" s="16">
        <v>4</v>
      </c>
      <c r="M98" s="81">
        <v>8.7944999999999993</v>
      </c>
      <c r="N98" s="96">
        <v>8.7944999999999993</v>
      </c>
      <c r="O98" s="64">
        <v>2530</v>
      </c>
      <c r="P98" s="65">
        <f>Table2245789101123456789101112131415161718192021222324252627282930313233341235[[#This Row],[PEMBULATAN]]*O98</f>
        <v>22250.084999999999</v>
      </c>
    </row>
    <row r="99" spans="1:16" ht="26.25" customHeight="1" x14ac:dyDescent="0.2">
      <c r="A99" s="14"/>
      <c r="B99" s="75"/>
      <c r="C99" s="73" t="s">
        <v>3602</v>
      </c>
      <c r="D99" s="78" t="s">
        <v>126</v>
      </c>
      <c r="E99" s="13">
        <v>44542</v>
      </c>
      <c r="F99" s="76" t="s">
        <v>3386</v>
      </c>
      <c r="G99" s="13">
        <v>44547</v>
      </c>
      <c r="H99" s="77" t="s">
        <v>3452</v>
      </c>
      <c r="I99" s="16">
        <v>51</v>
      </c>
      <c r="J99" s="16">
        <v>36</v>
      </c>
      <c r="K99" s="16">
        <v>24</v>
      </c>
      <c r="L99" s="16">
        <v>11</v>
      </c>
      <c r="M99" s="81">
        <v>11.016</v>
      </c>
      <c r="N99" s="96">
        <v>11.016</v>
      </c>
      <c r="O99" s="64">
        <v>2530</v>
      </c>
      <c r="P99" s="65">
        <f>Table2245789101123456789101112131415161718192021222324252627282930313233341235[[#This Row],[PEMBULATAN]]*O99</f>
        <v>27870.48</v>
      </c>
    </row>
    <row r="100" spans="1:16" ht="26.25" customHeight="1" x14ac:dyDescent="0.2">
      <c r="A100" s="14"/>
      <c r="B100" s="75"/>
      <c r="C100" s="73" t="s">
        <v>3603</v>
      </c>
      <c r="D100" s="78" t="s">
        <v>126</v>
      </c>
      <c r="E100" s="13">
        <v>44542</v>
      </c>
      <c r="F100" s="76" t="s">
        <v>3386</v>
      </c>
      <c r="G100" s="13">
        <v>44547</v>
      </c>
      <c r="H100" s="77" t="s">
        <v>3452</v>
      </c>
      <c r="I100" s="16">
        <v>95</v>
      </c>
      <c r="J100" s="16">
        <v>34</v>
      </c>
      <c r="K100" s="16">
        <v>22</v>
      </c>
      <c r="L100" s="16">
        <v>22</v>
      </c>
      <c r="M100" s="81">
        <v>17.765000000000001</v>
      </c>
      <c r="N100" s="96">
        <v>22</v>
      </c>
      <c r="O100" s="64">
        <v>2530</v>
      </c>
      <c r="P100" s="65">
        <f>Table2245789101123456789101112131415161718192021222324252627282930313233341235[[#This Row],[PEMBULATAN]]*O100</f>
        <v>55660</v>
      </c>
    </row>
    <row r="101" spans="1:16" ht="26.25" customHeight="1" x14ac:dyDescent="0.2">
      <c r="A101" s="14"/>
      <c r="B101" s="75"/>
      <c r="C101" s="73" t="s">
        <v>3604</v>
      </c>
      <c r="D101" s="78" t="s">
        <v>126</v>
      </c>
      <c r="E101" s="13">
        <v>44542</v>
      </c>
      <c r="F101" s="76" t="s">
        <v>3386</v>
      </c>
      <c r="G101" s="13">
        <v>44547</v>
      </c>
      <c r="H101" s="77" t="s">
        <v>3452</v>
      </c>
      <c r="I101" s="16">
        <v>77</v>
      </c>
      <c r="J101" s="16">
        <v>58</v>
      </c>
      <c r="K101" s="16">
        <v>21</v>
      </c>
      <c r="L101" s="16">
        <v>18</v>
      </c>
      <c r="M101" s="81">
        <v>23.4465</v>
      </c>
      <c r="N101" s="96">
        <v>24</v>
      </c>
      <c r="O101" s="64">
        <v>2530</v>
      </c>
      <c r="P101" s="65">
        <f>Table2245789101123456789101112131415161718192021222324252627282930313233341235[[#This Row],[PEMBULATAN]]*O101</f>
        <v>60720</v>
      </c>
    </row>
    <row r="102" spans="1:16" ht="26.25" customHeight="1" x14ac:dyDescent="0.2">
      <c r="A102" s="14"/>
      <c r="B102" s="75"/>
      <c r="C102" s="73" t="s">
        <v>3605</v>
      </c>
      <c r="D102" s="78" t="s">
        <v>126</v>
      </c>
      <c r="E102" s="13">
        <v>44542</v>
      </c>
      <c r="F102" s="76" t="s">
        <v>3386</v>
      </c>
      <c r="G102" s="13">
        <v>44547</v>
      </c>
      <c r="H102" s="77" t="s">
        <v>3452</v>
      </c>
      <c r="I102" s="16">
        <v>92</v>
      </c>
      <c r="J102" s="16">
        <v>32</v>
      </c>
      <c r="K102" s="16">
        <v>15</v>
      </c>
      <c r="L102" s="16">
        <v>11</v>
      </c>
      <c r="M102" s="81">
        <v>11.04</v>
      </c>
      <c r="N102" s="96">
        <v>11.04</v>
      </c>
      <c r="O102" s="64">
        <v>2530</v>
      </c>
      <c r="P102" s="65">
        <f>Table2245789101123456789101112131415161718192021222324252627282930313233341235[[#This Row],[PEMBULATAN]]*O102</f>
        <v>27931.199999999997</v>
      </c>
    </row>
    <row r="103" spans="1:16" ht="26.25" customHeight="1" x14ac:dyDescent="0.2">
      <c r="A103" s="14"/>
      <c r="B103" s="75"/>
      <c r="C103" s="73" t="s">
        <v>3606</v>
      </c>
      <c r="D103" s="78" t="s">
        <v>126</v>
      </c>
      <c r="E103" s="13">
        <v>44542</v>
      </c>
      <c r="F103" s="76" t="s">
        <v>3386</v>
      </c>
      <c r="G103" s="13">
        <v>44547</v>
      </c>
      <c r="H103" s="77" t="s">
        <v>3452</v>
      </c>
      <c r="I103" s="16">
        <v>83</v>
      </c>
      <c r="J103" s="16">
        <v>63</v>
      </c>
      <c r="K103" s="16">
        <v>17</v>
      </c>
      <c r="L103" s="16">
        <v>11</v>
      </c>
      <c r="M103" s="81">
        <v>22.22325</v>
      </c>
      <c r="N103" s="96">
        <v>22.22325</v>
      </c>
      <c r="O103" s="64">
        <v>2530</v>
      </c>
      <c r="P103" s="65">
        <f>Table2245789101123456789101112131415161718192021222324252627282930313233341235[[#This Row],[PEMBULATAN]]*O103</f>
        <v>56224.822500000002</v>
      </c>
    </row>
    <row r="104" spans="1:16" ht="26.25" customHeight="1" x14ac:dyDescent="0.2">
      <c r="A104" s="14"/>
      <c r="B104" s="75"/>
      <c r="C104" s="73" t="s">
        <v>3607</v>
      </c>
      <c r="D104" s="78" t="s">
        <v>126</v>
      </c>
      <c r="E104" s="13">
        <v>44542</v>
      </c>
      <c r="F104" s="76" t="s">
        <v>3386</v>
      </c>
      <c r="G104" s="13">
        <v>44547</v>
      </c>
      <c r="H104" s="77" t="s">
        <v>3452</v>
      </c>
      <c r="I104" s="16">
        <v>84</v>
      </c>
      <c r="J104" s="16">
        <v>63</v>
      </c>
      <c r="K104" s="16">
        <v>27</v>
      </c>
      <c r="L104" s="16">
        <v>8</v>
      </c>
      <c r="M104" s="81">
        <v>35.720999999999997</v>
      </c>
      <c r="N104" s="96">
        <v>35.720999999999997</v>
      </c>
      <c r="O104" s="64">
        <v>2530</v>
      </c>
      <c r="P104" s="65">
        <f>Table2245789101123456789101112131415161718192021222324252627282930313233341235[[#This Row],[PEMBULATAN]]*O104</f>
        <v>90374.12999999999</v>
      </c>
    </row>
    <row r="105" spans="1:16" ht="26.25" customHeight="1" x14ac:dyDescent="0.2">
      <c r="A105" s="14"/>
      <c r="B105" s="75"/>
      <c r="C105" s="73" t="s">
        <v>3608</v>
      </c>
      <c r="D105" s="78" t="s">
        <v>126</v>
      </c>
      <c r="E105" s="13">
        <v>44542</v>
      </c>
      <c r="F105" s="76" t="s">
        <v>3386</v>
      </c>
      <c r="G105" s="13">
        <v>44547</v>
      </c>
      <c r="H105" s="77" t="s">
        <v>3452</v>
      </c>
      <c r="I105" s="16">
        <v>95</v>
      </c>
      <c r="J105" s="16">
        <v>58</v>
      </c>
      <c r="K105" s="16">
        <v>38</v>
      </c>
      <c r="L105" s="16">
        <v>18</v>
      </c>
      <c r="M105" s="81">
        <v>52.344999999999999</v>
      </c>
      <c r="N105" s="96">
        <v>53</v>
      </c>
      <c r="O105" s="64">
        <v>2530</v>
      </c>
      <c r="P105" s="65">
        <f>Table2245789101123456789101112131415161718192021222324252627282930313233341235[[#This Row],[PEMBULATAN]]*O105</f>
        <v>134090</v>
      </c>
    </row>
    <row r="106" spans="1:16" ht="26.25" customHeight="1" x14ac:dyDescent="0.2">
      <c r="A106" s="14"/>
      <c r="B106" s="75"/>
      <c r="C106" s="73" t="s">
        <v>3609</v>
      </c>
      <c r="D106" s="78" t="s">
        <v>126</v>
      </c>
      <c r="E106" s="13">
        <v>44542</v>
      </c>
      <c r="F106" s="76" t="s">
        <v>3386</v>
      </c>
      <c r="G106" s="13">
        <v>44547</v>
      </c>
      <c r="H106" s="77" t="s">
        <v>3452</v>
      </c>
      <c r="I106" s="16">
        <v>88</v>
      </c>
      <c r="J106" s="16">
        <v>52</v>
      </c>
      <c r="K106" s="16">
        <v>61</v>
      </c>
      <c r="L106" s="16">
        <v>13</v>
      </c>
      <c r="M106" s="81">
        <v>69.784000000000006</v>
      </c>
      <c r="N106" s="96">
        <v>69.784000000000006</v>
      </c>
      <c r="O106" s="64">
        <v>2530</v>
      </c>
      <c r="P106" s="65">
        <f>Table2245789101123456789101112131415161718192021222324252627282930313233341235[[#This Row],[PEMBULATAN]]*O106</f>
        <v>176553.52000000002</v>
      </c>
    </row>
    <row r="107" spans="1:16" ht="26.25" customHeight="1" x14ac:dyDescent="0.2">
      <c r="A107" s="14"/>
      <c r="B107" s="75"/>
      <c r="C107" s="73" t="s">
        <v>3610</v>
      </c>
      <c r="D107" s="78" t="s">
        <v>126</v>
      </c>
      <c r="E107" s="13">
        <v>44542</v>
      </c>
      <c r="F107" s="76" t="s">
        <v>3386</v>
      </c>
      <c r="G107" s="13">
        <v>44547</v>
      </c>
      <c r="H107" s="77" t="s">
        <v>3452</v>
      </c>
      <c r="I107" s="16">
        <v>81</v>
      </c>
      <c r="J107" s="16">
        <v>42</v>
      </c>
      <c r="K107" s="16">
        <v>25</v>
      </c>
      <c r="L107" s="16">
        <v>12</v>
      </c>
      <c r="M107" s="81">
        <v>21.262499999999999</v>
      </c>
      <c r="N107" s="96">
        <v>21.262499999999999</v>
      </c>
      <c r="O107" s="64">
        <v>2530</v>
      </c>
      <c r="P107" s="65">
        <f>Table2245789101123456789101112131415161718192021222324252627282930313233341235[[#This Row],[PEMBULATAN]]*O107</f>
        <v>53794.125</v>
      </c>
    </row>
    <row r="108" spans="1:16" ht="26.25" customHeight="1" x14ac:dyDescent="0.2">
      <c r="A108" s="14"/>
      <c r="B108" s="75"/>
      <c r="C108" s="73" t="s">
        <v>3611</v>
      </c>
      <c r="D108" s="78" t="s">
        <v>126</v>
      </c>
      <c r="E108" s="13">
        <v>44542</v>
      </c>
      <c r="F108" s="76" t="s">
        <v>3386</v>
      </c>
      <c r="G108" s="13">
        <v>44547</v>
      </c>
      <c r="H108" s="77" t="s">
        <v>3452</v>
      </c>
      <c r="I108" s="16">
        <v>52</v>
      </c>
      <c r="J108" s="16">
        <v>34</v>
      </c>
      <c r="K108" s="16">
        <v>26</v>
      </c>
      <c r="L108" s="16">
        <v>19</v>
      </c>
      <c r="M108" s="81">
        <v>11.492000000000001</v>
      </c>
      <c r="N108" s="96">
        <v>20</v>
      </c>
      <c r="O108" s="64">
        <v>2530</v>
      </c>
      <c r="P108" s="65">
        <f>Table2245789101123456789101112131415161718192021222324252627282930313233341235[[#This Row],[PEMBULATAN]]*O108</f>
        <v>50600</v>
      </c>
    </row>
    <row r="109" spans="1:16" ht="26.25" customHeight="1" x14ac:dyDescent="0.2">
      <c r="A109" s="14"/>
      <c r="B109" s="75"/>
      <c r="C109" s="73" t="s">
        <v>3612</v>
      </c>
      <c r="D109" s="78" t="s">
        <v>126</v>
      </c>
      <c r="E109" s="13">
        <v>44542</v>
      </c>
      <c r="F109" s="76" t="s">
        <v>3386</v>
      </c>
      <c r="G109" s="13">
        <v>44547</v>
      </c>
      <c r="H109" s="77" t="s">
        <v>3452</v>
      </c>
      <c r="I109" s="16">
        <v>71</v>
      </c>
      <c r="J109" s="16">
        <v>58</v>
      </c>
      <c r="K109" s="16">
        <v>32</v>
      </c>
      <c r="L109" s="16">
        <v>15</v>
      </c>
      <c r="M109" s="81">
        <v>32.944000000000003</v>
      </c>
      <c r="N109" s="96">
        <v>32.944000000000003</v>
      </c>
      <c r="O109" s="64">
        <v>2530</v>
      </c>
      <c r="P109" s="65">
        <f>Table2245789101123456789101112131415161718192021222324252627282930313233341235[[#This Row],[PEMBULATAN]]*O109</f>
        <v>83348.320000000007</v>
      </c>
    </row>
    <row r="110" spans="1:16" ht="26.25" customHeight="1" x14ac:dyDescent="0.2">
      <c r="A110" s="14"/>
      <c r="B110" s="75"/>
      <c r="C110" s="73" t="s">
        <v>3613</v>
      </c>
      <c r="D110" s="78" t="s">
        <v>126</v>
      </c>
      <c r="E110" s="13">
        <v>44542</v>
      </c>
      <c r="F110" s="76" t="s">
        <v>3386</v>
      </c>
      <c r="G110" s="13">
        <v>44547</v>
      </c>
      <c r="H110" s="77" t="s">
        <v>3452</v>
      </c>
      <c r="I110" s="16">
        <v>22</v>
      </c>
      <c r="J110" s="16">
        <v>18</v>
      </c>
      <c r="K110" s="16">
        <v>10</v>
      </c>
      <c r="L110" s="16">
        <v>1</v>
      </c>
      <c r="M110" s="81">
        <v>0.99</v>
      </c>
      <c r="N110" s="96">
        <v>1</v>
      </c>
      <c r="O110" s="64">
        <v>2530</v>
      </c>
      <c r="P110" s="65">
        <f>Table2245789101123456789101112131415161718192021222324252627282930313233341235[[#This Row],[PEMBULATAN]]*O110</f>
        <v>2530</v>
      </c>
    </row>
    <row r="111" spans="1:16" ht="26.25" customHeight="1" x14ac:dyDescent="0.2">
      <c r="A111" s="14"/>
      <c r="B111" s="75"/>
      <c r="C111" s="73" t="s">
        <v>3614</v>
      </c>
      <c r="D111" s="78" t="s">
        <v>126</v>
      </c>
      <c r="E111" s="13">
        <v>44542</v>
      </c>
      <c r="F111" s="76" t="s">
        <v>3386</v>
      </c>
      <c r="G111" s="13">
        <v>44547</v>
      </c>
      <c r="H111" s="77" t="s">
        <v>3452</v>
      </c>
      <c r="I111" s="16">
        <v>41</v>
      </c>
      <c r="J111" s="16">
        <v>31</v>
      </c>
      <c r="K111" s="16">
        <v>21</v>
      </c>
      <c r="L111" s="16">
        <v>4</v>
      </c>
      <c r="M111" s="81">
        <v>6.6727499999999997</v>
      </c>
      <c r="N111" s="96">
        <v>6.6727499999999997</v>
      </c>
      <c r="O111" s="64">
        <v>2530</v>
      </c>
      <c r="P111" s="65">
        <f>Table2245789101123456789101112131415161718192021222324252627282930313233341235[[#This Row],[PEMBULATAN]]*O111</f>
        <v>16882.057499999999</v>
      </c>
    </row>
    <row r="112" spans="1:16" ht="26.25" customHeight="1" x14ac:dyDescent="0.2">
      <c r="A112" s="14"/>
      <c r="B112" s="75"/>
      <c r="C112" s="73" t="s">
        <v>3615</v>
      </c>
      <c r="D112" s="78" t="s">
        <v>126</v>
      </c>
      <c r="E112" s="13">
        <v>44542</v>
      </c>
      <c r="F112" s="76" t="s">
        <v>3386</v>
      </c>
      <c r="G112" s="13">
        <v>44547</v>
      </c>
      <c r="H112" s="77" t="s">
        <v>3452</v>
      </c>
      <c r="I112" s="16">
        <v>50</v>
      </c>
      <c r="J112" s="16">
        <v>36</v>
      </c>
      <c r="K112" s="16">
        <v>21</v>
      </c>
      <c r="L112" s="16">
        <v>5</v>
      </c>
      <c r="M112" s="81">
        <v>9.4499999999999993</v>
      </c>
      <c r="N112" s="96">
        <v>10</v>
      </c>
      <c r="O112" s="64">
        <v>2530</v>
      </c>
      <c r="P112" s="65">
        <f>Table2245789101123456789101112131415161718192021222324252627282930313233341235[[#This Row],[PEMBULATAN]]*O112</f>
        <v>25300</v>
      </c>
    </row>
    <row r="113" spans="1:16" ht="26.25" customHeight="1" x14ac:dyDescent="0.2">
      <c r="A113" s="14"/>
      <c r="B113" s="75"/>
      <c r="C113" s="73" t="s">
        <v>3616</v>
      </c>
      <c r="D113" s="78" t="s">
        <v>126</v>
      </c>
      <c r="E113" s="13">
        <v>44542</v>
      </c>
      <c r="F113" s="76" t="s">
        <v>3386</v>
      </c>
      <c r="G113" s="13">
        <v>44547</v>
      </c>
      <c r="H113" s="77" t="s">
        <v>3452</v>
      </c>
      <c r="I113" s="16">
        <v>71</v>
      </c>
      <c r="J113" s="16">
        <v>54</v>
      </c>
      <c r="K113" s="16">
        <v>16</v>
      </c>
      <c r="L113" s="16">
        <v>3</v>
      </c>
      <c r="M113" s="81">
        <v>15.336</v>
      </c>
      <c r="N113" s="96">
        <v>16</v>
      </c>
      <c r="O113" s="64">
        <v>2530</v>
      </c>
      <c r="P113" s="65">
        <f>Table2245789101123456789101112131415161718192021222324252627282930313233341235[[#This Row],[PEMBULATAN]]*O113</f>
        <v>40480</v>
      </c>
    </row>
    <row r="114" spans="1:16" ht="26.25" customHeight="1" x14ac:dyDescent="0.2">
      <c r="A114" s="14"/>
      <c r="B114" s="75"/>
      <c r="C114" s="73" t="s">
        <v>3617</v>
      </c>
      <c r="D114" s="78" t="s">
        <v>126</v>
      </c>
      <c r="E114" s="13">
        <v>44542</v>
      </c>
      <c r="F114" s="76" t="s">
        <v>3386</v>
      </c>
      <c r="G114" s="13">
        <v>44547</v>
      </c>
      <c r="H114" s="77" t="s">
        <v>3452</v>
      </c>
      <c r="I114" s="16">
        <v>71</v>
      </c>
      <c r="J114" s="16">
        <v>52</v>
      </c>
      <c r="K114" s="16">
        <v>20</v>
      </c>
      <c r="L114" s="16">
        <v>10</v>
      </c>
      <c r="M114" s="81">
        <v>18.46</v>
      </c>
      <c r="N114" s="96">
        <v>19</v>
      </c>
      <c r="O114" s="64">
        <v>2530</v>
      </c>
      <c r="P114" s="65">
        <f>Table2245789101123456789101112131415161718192021222324252627282930313233341235[[#This Row],[PEMBULATAN]]*O114</f>
        <v>48070</v>
      </c>
    </row>
    <row r="115" spans="1:16" ht="26.25" customHeight="1" x14ac:dyDescent="0.2">
      <c r="A115" s="14"/>
      <c r="B115" s="75"/>
      <c r="C115" s="73" t="s">
        <v>3618</v>
      </c>
      <c r="D115" s="78" t="s">
        <v>126</v>
      </c>
      <c r="E115" s="13">
        <v>44542</v>
      </c>
      <c r="F115" s="76" t="s">
        <v>3386</v>
      </c>
      <c r="G115" s="13">
        <v>44547</v>
      </c>
      <c r="H115" s="77" t="s">
        <v>3452</v>
      </c>
      <c r="I115" s="16">
        <v>84</v>
      </c>
      <c r="J115" s="16">
        <v>36</v>
      </c>
      <c r="K115" s="16">
        <v>32</v>
      </c>
      <c r="L115" s="16">
        <v>20</v>
      </c>
      <c r="M115" s="81">
        <v>24.192</v>
      </c>
      <c r="N115" s="96">
        <v>24.192</v>
      </c>
      <c r="O115" s="64">
        <v>2530</v>
      </c>
      <c r="P115" s="65">
        <f>Table2245789101123456789101112131415161718192021222324252627282930313233341235[[#This Row],[PEMBULATAN]]*O115</f>
        <v>61205.760000000002</v>
      </c>
    </row>
    <row r="116" spans="1:16" ht="26.25" customHeight="1" x14ac:dyDescent="0.2">
      <c r="A116" s="14"/>
      <c r="B116" s="75"/>
      <c r="C116" s="73" t="s">
        <v>3619</v>
      </c>
      <c r="D116" s="78" t="s">
        <v>126</v>
      </c>
      <c r="E116" s="13">
        <v>44542</v>
      </c>
      <c r="F116" s="76" t="s">
        <v>3386</v>
      </c>
      <c r="G116" s="13">
        <v>44547</v>
      </c>
      <c r="H116" s="77" t="s">
        <v>3452</v>
      </c>
      <c r="I116" s="16">
        <v>91</v>
      </c>
      <c r="J116" s="16">
        <v>56</v>
      </c>
      <c r="K116" s="16">
        <v>33</v>
      </c>
      <c r="L116" s="16">
        <v>27</v>
      </c>
      <c r="M116" s="81">
        <v>42.042000000000002</v>
      </c>
      <c r="N116" s="96">
        <v>42.042000000000002</v>
      </c>
      <c r="O116" s="64">
        <v>2530</v>
      </c>
      <c r="P116" s="65">
        <f>Table2245789101123456789101112131415161718192021222324252627282930313233341235[[#This Row],[PEMBULATAN]]*O116</f>
        <v>106366.26000000001</v>
      </c>
    </row>
    <row r="117" spans="1:16" ht="26.25" customHeight="1" x14ac:dyDescent="0.2">
      <c r="A117" s="14"/>
      <c r="B117" s="75"/>
      <c r="C117" s="73" t="s">
        <v>3620</v>
      </c>
      <c r="D117" s="78" t="s">
        <v>126</v>
      </c>
      <c r="E117" s="13">
        <v>44542</v>
      </c>
      <c r="F117" s="76" t="s">
        <v>3386</v>
      </c>
      <c r="G117" s="13">
        <v>44547</v>
      </c>
      <c r="H117" s="77" t="s">
        <v>3452</v>
      </c>
      <c r="I117" s="16">
        <v>51</v>
      </c>
      <c r="J117" s="16">
        <v>51</v>
      </c>
      <c r="K117" s="16">
        <v>15</v>
      </c>
      <c r="L117" s="16">
        <v>5</v>
      </c>
      <c r="M117" s="81">
        <v>9.7537500000000001</v>
      </c>
      <c r="N117" s="96">
        <v>9.7537500000000001</v>
      </c>
      <c r="O117" s="64">
        <v>2530</v>
      </c>
      <c r="P117" s="65">
        <f>Table2245789101123456789101112131415161718192021222324252627282930313233341235[[#This Row],[PEMBULATAN]]*O117</f>
        <v>24676.987499999999</v>
      </c>
    </row>
    <row r="118" spans="1:16" ht="26.25" customHeight="1" x14ac:dyDescent="0.2">
      <c r="A118" s="14"/>
      <c r="B118" s="75"/>
      <c r="C118" s="73" t="s">
        <v>3621</v>
      </c>
      <c r="D118" s="78" t="s">
        <v>126</v>
      </c>
      <c r="E118" s="13">
        <v>44542</v>
      </c>
      <c r="F118" s="76" t="s">
        <v>3386</v>
      </c>
      <c r="G118" s="13">
        <v>44547</v>
      </c>
      <c r="H118" s="77" t="s">
        <v>3452</v>
      </c>
      <c r="I118" s="16">
        <v>94</v>
      </c>
      <c r="J118" s="16">
        <v>10</v>
      </c>
      <c r="K118" s="16">
        <v>10</v>
      </c>
      <c r="L118" s="16">
        <v>1</v>
      </c>
      <c r="M118" s="81">
        <v>2.35</v>
      </c>
      <c r="N118" s="96">
        <v>3</v>
      </c>
      <c r="O118" s="64">
        <v>2530</v>
      </c>
      <c r="P118" s="65">
        <f>Table2245789101123456789101112131415161718192021222324252627282930313233341235[[#This Row],[PEMBULATAN]]*O118</f>
        <v>7590</v>
      </c>
    </row>
    <row r="119" spans="1:16" ht="26.25" customHeight="1" x14ac:dyDescent="0.2">
      <c r="A119" s="14"/>
      <c r="B119" s="75"/>
      <c r="C119" s="73" t="s">
        <v>3622</v>
      </c>
      <c r="D119" s="78" t="s">
        <v>126</v>
      </c>
      <c r="E119" s="13">
        <v>44542</v>
      </c>
      <c r="F119" s="76" t="s">
        <v>3386</v>
      </c>
      <c r="G119" s="13">
        <v>44547</v>
      </c>
      <c r="H119" s="77" t="s">
        <v>3452</v>
      </c>
      <c r="I119" s="16">
        <v>92</v>
      </c>
      <c r="J119" s="16">
        <v>53</v>
      </c>
      <c r="K119" s="16">
        <v>23</v>
      </c>
      <c r="L119" s="16">
        <v>18</v>
      </c>
      <c r="M119" s="81">
        <v>28.036999999999999</v>
      </c>
      <c r="N119" s="96">
        <v>28.036999999999999</v>
      </c>
      <c r="O119" s="64">
        <v>2530</v>
      </c>
      <c r="P119" s="65">
        <f>Table2245789101123456789101112131415161718192021222324252627282930313233341235[[#This Row],[PEMBULATAN]]*O119</f>
        <v>70933.61</v>
      </c>
    </row>
    <row r="120" spans="1:16" ht="26.25" customHeight="1" x14ac:dyDescent="0.2">
      <c r="A120" s="14"/>
      <c r="B120" s="75"/>
      <c r="C120" s="73" t="s">
        <v>3623</v>
      </c>
      <c r="D120" s="78" t="s">
        <v>126</v>
      </c>
      <c r="E120" s="13">
        <v>44542</v>
      </c>
      <c r="F120" s="76" t="s">
        <v>3386</v>
      </c>
      <c r="G120" s="13">
        <v>44547</v>
      </c>
      <c r="H120" s="77" t="s">
        <v>3452</v>
      </c>
      <c r="I120" s="16">
        <v>80</v>
      </c>
      <c r="J120" s="16">
        <v>61</v>
      </c>
      <c r="K120" s="16">
        <v>17</v>
      </c>
      <c r="L120" s="16">
        <v>9</v>
      </c>
      <c r="M120" s="81">
        <v>20.74</v>
      </c>
      <c r="N120" s="96">
        <v>20.74</v>
      </c>
      <c r="O120" s="64">
        <v>2530</v>
      </c>
      <c r="P120" s="65">
        <f>Table2245789101123456789101112131415161718192021222324252627282930313233341235[[#This Row],[PEMBULATAN]]*O120</f>
        <v>52472.2</v>
      </c>
    </row>
    <row r="121" spans="1:16" ht="26.25" customHeight="1" x14ac:dyDescent="0.2">
      <c r="A121" s="14"/>
      <c r="B121" s="75"/>
      <c r="C121" s="73" t="s">
        <v>3624</v>
      </c>
      <c r="D121" s="78" t="s">
        <v>126</v>
      </c>
      <c r="E121" s="13">
        <v>44542</v>
      </c>
      <c r="F121" s="76" t="s">
        <v>3386</v>
      </c>
      <c r="G121" s="13">
        <v>44547</v>
      </c>
      <c r="H121" s="77" t="s">
        <v>3452</v>
      </c>
      <c r="I121" s="16">
        <v>30</v>
      </c>
      <c r="J121" s="16">
        <v>21</v>
      </c>
      <c r="K121" s="16">
        <v>10</v>
      </c>
      <c r="L121" s="16">
        <v>1</v>
      </c>
      <c r="M121" s="81">
        <v>1.575</v>
      </c>
      <c r="N121" s="96">
        <v>1.575</v>
      </c>
      <c r="O121" s="64">
        <v>2530</v>
      </c>
      <c r="P121" s="65">
        <f>Table2245789101123456789101112131415161718192021222324252627282930313233341235[[#This Row],[PEMBULATAN]]*O121</f>
        <v>3984.75</v>
      </c>
    </row>
    <row r="122" spans="1:16" ht="26.25" customHeight="1" x14ac:dyDescent="0.2">
      <c r="A122" s="14"/>
      <c r="B122" s="75"/>
      <c r="C122" s="73" t="s">
        <v>3625</v>
      </c>
      <c r="D122" s="78" t="s">
        <v>126</v>
      </c>
      <c r="E122" s="13">
        <v>44542</v>
      </c>
      <c r="F122" s="76" t="s">
        <v>3386</v>
      </c>
      <c r="G122" s="13">
        <v>44547</v>
      </c>
      <c r="H122" s="77" t="s">
        <v>3452</v>
      </c>
      <c r="I122" s="16">
        <v>51</v>
      </c>
      <c r="J122" s="16">
        <v>38</v>
      </c>
      <c r="K122" s="16">
        <v>12</v>
      </c>
      <c r="L122" s="16">
        <v>2</v>
      </c>
      <c r="M122" s="81">
        <v>5.8140000000000001</v>
      </c>
      <c r="N122" s="96">
        <v>5.8140000000000001</v>
      </c>
      <c r="O122" s="64">
        <v>2530</v>
      </c>
      <c r="P122" s="65">
        <f>Table2245789101123456789101112131415161718192021222324252627282930313233341235[[#This Row],[PEMBULATAN]]*O122</f>
        <v>14709.42</v>
      </c>
    </row>
    <row r="123" spans="1:16" ht="26.25" customHeight="1" x14ac:dyDescent="0.2">
      <c r="A123" s="14"/>
      <c r="B123" s="75"/>
      <c r="C123" s="73" t="s">
        <v>3626</v>
      </c>
      <c r="D123" s="78" t="s">
        <v>126</v>
      </c>
      <c r="E123" s="13">
        <v>44542</v>
      </c>
      <c r="F123" s="76" t="s">
        <v>3386</v>
      </c>
      <c r="G123" s="13">
        <v>44547</v>
      </c>
      <c r="H123" s="77" t="s">
        <v>3452</v>
      </c>
      <c r="I123" s="16">
        <v>104</v>
      </c>
      <c r="J123" s="16">
        <v>58</v>
      </c>
      <c r="K123" s="16">
        <v>31</v>
      </c>
      <c r="L123" s="16">
        <v>25</v>
      </c>
      <c r="M123" s="81">
        <v>46.747999999999998</v>
      </c>
      <c r="N123" s="96">
        <v>46.747999999999998</v>
      </c>
      <c r="O123" s="64">
        <v>2530</v>
      </c>
      <c r="P123" s="65">
        <f>Table2245789101123456789101112131415161718192021222324252627282930313233341235[[#This Row],[PEMBULATAN]]*O123</f>
        <v>118272.43999999999</v>
      </c>
    </row>
    <row r="124" spans="1:16" ht="26.25" customHeight="1" x14ac:dyDescent="0.2">
      <c r="A124" s="14"/>
      <c r="B124" s="75"/>
      <c r="C124" s="73" t="s">
        <v>3627</v>
      </c>
      <c r="D124" s="78" t="s">
        <v>126</v>
      </c>
      <c r="E124" s="13">
        <v>44542</v>
      </c>
      <c r="F124" s="76" t="s">
        <v>3386</v>
      </c>
      <c r="G124" s="13">
        <v>44547</v>
      </c>
      <c r="H124" s="77" t="s">
        <v>3452</v>
      </c>
      <c r="I124" s="16">
        <v>88</v>
      </c>
      <c r="J124" s="16">
        <v>67</v>
      </c>
      <c r="K124" s="16">
        <v>41</v>
      </c>
      <c r="L124" s="16">
        <v>26</v>
      </c>
      <c r="M124" s="81">
        <v>60.433999999999997</v>
      </c>
      <c r="N124" s="96">
        <v>61</v>
      </c>
      <c r="O124" s="64">
        <v>2530</v>
      </c>
      <c r="P124" s="65">
        <f>Table2245789101123456789101112131415161718192021222324252627282930313233341235[[#This Row],[PEMBULATAN]]*O124</f>
        <v>154330</v>
      </c>
    </row>
    <row r="125" spans="1:16" ht="26.25" customHeight="1" x14ac:dyDescent="0.2">
      <c r="A125" s="14"/>
      <c r="B125" s="75"/>
      <c r="C125" s="73" t="s">
        <v>3628</v>
      </c>
      <c r="D125" s="78" t="s">
        <v>126</v>
      </c>
      <c r="E125" s="13">
        <v>44542</v>
      </c>
      <c r="F125" s="76" t="s">
        <v>3386</v>
      </c>
      <c r="G125" s="13">
        <v>44547</v>
      </c>
      <c r="H125" s="77" t="s">
        <v>3452</v>
      </c>
      <c r="I125" s="16">
        <v>81</v>
      </c>
      <c r="J125" s="16">
        <v>52</v>
      </c>
      <c r="K125" s="16">
        <v>26</v>
      </c>
      <c r="L125" s="16">
        <v>14</v>
      </c>
      <c r="M125" s="81">
        <v>27.378</v>
      </c>
      <c r="N125" s="96">
        <v>28</v>
      </c>
      <c r="O125" s="64">
        <v>2530</v>
      </c>
      <c r="P125" s="65">
        <f>Table2245789101123456789101112131415161718192021222324252627282930313233341235[[#This Row],[PEMBULATAN]]*O125</f>
        <v>70840</v>
      </c>
    </row>
    <row r="126" spans="1:16" ht="26.25" customHeight="1" x14ac:dyDescent="0.2">
      <c r="A126" s="14"/>
      <c r="B126" s="75"/>
      <c r="C126" s="73" t="s">
        <v>3629</v>
      </c>
      <c r="D126" s="78" t="s">
        <v>126</v>
      </c>
      <c r="E126" s="13">
        <v>44542</v>
      </c>
      <c r="F126" s="76" t="s">
        <v>3386</v>
      </c>
      <c r="G126" s="13">
        <v>44547</v>
      </c>
      <c r="H126" s="77" t="s">
        <v>3452</v>
      </c>
      <c r="I126" s="16">
        <v>101</v>
      </c>
      <c r="J126" s="16">
        <v>61</v>
      </c>
      <c r="K126" s="16">
        <v>32</v>
      </c>
      <c r="L126" s="16">
        <v>19</v>
      </c>
      <c r="M126" s="81">
        <v>49.287999999999997</v>
      </c>
      <c r="N126" s="96">
        <v>49.287999999999997</v>
      </c>
      <c r="O126" s="64">
        <v>2530</v>
      </c>
      <c r="P126" s="65">
        <f>Table2245789101123456789101112131415161718192021222324252627282930313233341235[[#This Row],[PEMBULATAN]]*O126</f>
        <v>124698.63999999998</v>
      </c>
    </row>
    <row r="127" spans="1:16" ht="26.25" customHeight="1" x14ac:dyDescent="0.2">
      <c r="A127" s="14"/>
      <c r="B127" s="75"/>
      <c r="C127" s="73" t="s">
        <v>3630</v>
      </c>
      <c r="D127" s="78" t="s">
        <v>126</v>
      </c>
      <c r="E127" s="13">
        <v>44542</v>
      </c>
      <c r="F127" s="76" t="s">
        <v>3386</v>
      </c>
      <c r="G127" s="13">
        <v>44547</v>
      </c>
      <c r="H127" s="77" t="s">
        <v>3452</v>
      </c>
      <c r="I127" s="16">
        <v>71</v>
      </c>
      <c r="J127" s="16">
        <v>51</v>
      </c>
      <c r="K127" s="16">
        <v>24</v>
      </c>
      <c r="L127" s="16">
        <v>17</v>
      </c>
      <c r="M127" s="81">
        <v>21.725999999999999</v>
      </c>
      <c r="N127" s="96">
        <v>21.725999999999999</v>
      </c>
      <c r="O127" s="64">
        <v>2530</v>
      </c>
      <c r="P127" s="65">
        <f>Table2245789101123456789101112131415161718192021222324252627282930313233341235[[#This Row],[PEMBULATAN]]*O127</f>
        <v>54966.78</v>
      </c>
    </row>
    <row r="128" spans="1:16" ht="26.25" customHeight="1" x14ac:dyDescent="0.2">
      <c r="A128" s="14"/>
      <c r="B128" s="75"/>
      <c r="C128" s="73" t="s">
        <v>3631</v>
      </c>
      <c r="D128" s="78" t="s">
        <v>126</v>
      </c>
      <c r="E128" s="13">
        <v>44542</v>
      </c>
      <c r="F128" s="76" t="s">
        <v>3386</v>
      </c>
      <c r="G128" s="13">
        <v>44547</v>
      </c>
      <c r="H128" s="77" t="s">
        <v>3452</v>
      </c>
      <c r="I128" s="16">
        <v>92</v>
      </c>
      <c r="J128" s="16">
        <v>40</v>
      </c>
      <c r="K128" s="16">
        <v>41</v>
      </c>
      <c r="L128" s="16">
        <v>24</v>
      </c>
      <c r="M128" s="81">
        <v>37.72</v>
      </c>
      <c r="N128" s="96">
        <v>37.72</v>
      </c>
      <c r="O128" s="64">
        <v>2530</v>
      </c>
      <c r="P128" s="65">
        <f>Table2245789101123456789101112131415161718192021222324252627282930313233341235[[#This Row],[PEMBULATAN]]*O128</f>
        <v>95431.599999999991</v>
      </c>
    </row>
    <row r="129" spans="1:16" ht="26.25" customHeight="1" x14ac:dyDescent="0.2">
      <c r="A129" s="14"/>
      <c r="B129" s="75"/>
      <c r="C129" s="73" t="s">
        <v>3632</v>
      </c>
      <c r="D129" s="78" t="s">
        <v>126</v>
      </c>
      <c r="E129" s="13">
        <v>44542</v>
      </c>
      <c r="F129" s="76" t="s">
        <v>3386</v>
      </c>
      <c r="G129" s="13">
        <v>44547</v>
      </c>
      <c r="H129" s="77" t="s">
        <v>3452</v>
      </c>
      <c r="I129" s="16">
        <v>51</v>
      </c>
      <c r="J129" s="16">
        <v>31</v>
      </c>
      <c r="K129" s="16">
        <v>8</v>
      </c>
      <c r="L129" s="16">
        <v>2</v>
      </c>
      <c r="M129" s="81">
        <v>3.1619999999999999</v>
      </c>
      <c r="N129" s="96">
        <v>3.1619999999999999</v>
      </c>
      <c r="O129" s="64">
        <v>2530</v>
      </c>
      <c r="P129" s="65">
        <f>Table2245789101123456789101112131415161718192021222324252627282930313233341235[[#This Row],[PEMBULATAN]]*O129</f>
        <v>7999.86</v>
      </c>
    </row>
    <row r="130" spans="1:16" ht="26.25" customHeight="1" x14ac:dyDescent="0.2">
      <c r="A130" s="14"/>
      <c r="B130" s="75"/>
      <c r="C130" s="73" t="s">
        <v>3633</v>
      </c>
      <c r="D130" s="78" t="s">
        <v>126</v>
      </c>
      <c r="E130" s="13">
        <v>44542</v>
      </c>
      <c r="F130" s="76" t="s">
        <v>3386</v>
      </c>
      <c r="G130" s="13">
        <v>44547</v>
      </c>
      <c r="H130" s="77" t="s">
        <v>3452</v>
      </c>
      <c r="I130" s="16">
        <v>45</v>
      </c>
      <c r="J130" s="16">
        <v>31</v>
      </c>
      <c r="K130" s="16">
        <v>12</v>
      </c>
      <c r="L130" s="16">
        <v>2</v>
      </c>
      <c r="M130" s="81">
        <v>4.1849999999999996</v>
      </c>
      <c r="N130" s="96">
        <v>4.1849999999999996</v>
      </c>
      <c r="O130" s="64">
        <v>2530</v>
      </c>
      <c r="P130" s="65">
        <f>Table2245789101123456789101112131415161718192021222324252627282930313233341235[[#This Row],[PEMBULATAN]]*O130</f>
        <v>10588.05</v>
      </c>
    </row>
    <row r="131" spans="1:16" ht="26.25" customHeight="1" x14ac:dyDescent="0.2">
      <c r="A131" s="14"/>
      <c r="B131" s="75"/>
      <c r="C131" s="73" t="s">
        <v>3634</v>
      </c>
      <c r="D131" s="78" t="s">
        <v>126</v>
      </c>
      <c r="E131" s="13">
        <v>44542</v>
      </c>
      <c r="F131" s="76" t="s">
        <v>3386</v>
      </c>
      <c r="G131" s="13">
        <v>44547</v>
      </c>
      <c r="H131" s="77" t="s">
        <v>3452</v>
      </c>
      <c r="I131" s="16">
        <v>15</v>
      </c>
      <c r="J131" s="16">
        <v>10</v>
      </c>
      <c r="K131" s="16">
        <v>8</v>
      </c>
      <c r="L131" s="16">
        <v>1</v>
      </c>
      <c r="M131" s="81">
        <v>0.3</v>
      </c>
      <c r="N131" s="96">
        <v>2</v>
      </c>
      <c r="O131" s="64">
        <v>2530</v>
      </c>
      <c r="P131" s="65">
        <f>Table2245789101123456789101112131415161718192021222324252627282930313233341235[[#This Row],[PEMBULATAN]]*O131</f>
        <v>5060</v>
      </c>
    </row>
    <row r="132" spans="1:16" ht="26.25" customHeight="1" x14ac:dyDescent="0.2">
      <c r="A132" s="14"/>
      <c r="B132" s="75"/>
      <c r="C132" s="73" t="s">
        <v>3635</v>
      </c>
      <c r="D132" s="78" t="s">
        <v>126</v>
      </c>
      <c r="E132" s="13">
        <v>44542</v>
      </c>
      <c r="F132" s="76" t="s">
        <v>3386</v>
      </c>
      <c r="G132" s="13">
        <v>44547</v>
      </c>
      <c r="H132" s="77" t="s">
        <v>3452</v>
      </c>
      <c r="I132" s="16">
        <v>51</v>
      </c>
      <c r="J132" s="16">
        <v>41</v>
      </c>
      <c r="K132" s="16">
        <v>20</v>
      </c>
      <c r="L132" s="16">
        <v>8</v>
      </c>
      <c r="M132" s="81">
        <v>10.455</v>
      </c>
      <c r="N132" s="96">
        <v>11</v>
      </c>
      <c r="O132" s="64">
        <v>2530</v>
      </c>
      <c r="P132" s="65">
        <f>Table2245789101123456789101112131415161718192021222324252627282930313233341235[[#This Row],[PEMBULATAN]]*O132</f>
        <v>27830</v>
      </c>
    </row>
    <row r="133" spans="1:16" ht="26.25" customHeight="1" x14ac:dyDescent="0.2">
      <c r="A133" s="14"/>
      <c r="B133" s="75"/>
      <c r="C133" s="73" t="s">
        <v>3636</v>
      </c>
      <c r="D133" s="78" t="s">
        <v>126</v>
      </c>
      <c r="E133" s="13">
        <v>44542</v>
      </c>
      <c r="F133" s="76" t="s">
        <v>3386</v>
      </c>
      <c r="G133" s="13">
        <v>44547</v>
      </c>
      <c r="H133" s="77" t="s">
        <v>3452</v>
      </c>
      <c r="I133" s="16">
        <v>51</v>
      </c>
      <c r="J133" s="16">
        <v>33</v>
      </c>
      <c r="K133" s="16">
        <v>24</v>
      </c>
      <c r="L133" s="16">
        <v>6</v>
      </c>
      <c r="M133" s="81">
        <v>10.098000000000001</v>
      </c>
      <c r="N133" s="96">
        <v>10.098000000000001</v>
      </c>
      <c r="O133" s="64">
        <v>2530</v>
      </c>
      <c r="P133" s="65">
        <f>Table2245789101123456789101112131415161718192021222324252627282930313233341235[[#This Row],[PEMBULATAN]]*O133</f>
        <v>25547.940000000002</v>
      </c>
    </row>
    <row r="134" spans="1:16" ht="26.25" customHeight="1" x14ac:dyDescent="0.2">
      <c r="A134" s="14"/>
      <c r="B134" s="75"/>
      <c r="C134" s="73" t="s">
        <v>3637</v>
      </c>
      <c r="D134" s="78" t="s">
        <v>126</v>
      </c>
      <c r="E134" s="13">
        <v>44542</v>
      </c>
      <c r="F134" s="76" t="s">
        <v>3386</v>
      </c>
      <c r="G134" s="13">
        <v>44547</v>
      </c>
      <c r="H134" s="77" t="s">
        <v>3452</v>
      </c>
      <c r="I134" s="16">
        <v>54</v>
      </c>
      <c r="J134" s="16">
        <v>31</v>
      </c>
      <c r="K134" s="16">
        <v>12</v>
      </c>
      <c r="L134" s="16">
        <v>6</v>
      </c>
      <c r="M134" s="81">
        <v>5.0220000000000002</v>
      </c>
      <c r="N134" s="96">
        <v>6</v>
      </c>
      <c r="O134" s="64">
        <v>2530</v>
      </c>
      <c r="P134" s="65">
        <f>Table2245789101123456789101112131415161718192021222324252627282930313233341235[[#This Row],[PEMBULATAN]]*O134</f>
        <v>15180</v>
      </c>
    </row>
    <row r="135" spans="1:16" ht="26.25" customHeight="1" x14ac:dyDescent="0.2">
      <c r="A135" s="14"/>
      <c r="B135" s="75"/>
      <c r="C135" s="73" t="s">
        <v>3638</v>
      </c>
      <c r="D135" s="78" t="s">
        <v>126</v>
      </c>
      <c r="E135" s="13">
        <v>44542</v>
      </c>
      <c r="F135" s="76" t="s">
        <v>3386</v>
      </c>
      <c r="G135" s="13">
        <v>44547</v>
      </c>
      <c r="H135" s="77" t="s">
        <v>3452</v>
      </c>
      <c r="I135" s="16">
        <v>92</v>
      </c>
      <c r="J135" s="16">
        <v>43</v>
      </c>
      <c r="K135" s="16">
        <v>25</v>
      </c>
      <c r="L135" s="16">
        <v>18</v>
      </c>
      <c r="M135" s="81">
        <v>24.725000000000001</v>
      </c>
      <c r="N135" s="96">
        <v>24.725000000000001</v>
      </c>
      <c r="O135" s="64">
        <v>2530</v>
      </c>
      <c r="P135" s="65">
        <f>Table2245789101123456789101112131415161718192021222324252627282930313233341235[[#This Row],[PEMBULATAN]]*O135</f>
        <v>62554.25</v>
      </c>
    </row>
    <row r="136" spans="1:16" ht="26.25" customHeight="1" x14ac:dyDescent="0.2">
      <c r="A136" s="14"/>
      <c r="B136" s="75"/>
      <c r="C136" s="73" t="s">
        <v>3639</v>
      </c>
      <c r="D136" s="78" t="s">
        <v>126</v>
      </c>
      <c r="E136" s="13">
        <v>44542</v>
      </c>
      <c r="F136" s="76" t="s">
        <v>3386</v>
      </c>
      <c r="G136" s="13">
        <v>44547</v>
      </c>
      <c r="H136" s="77" t="s">
        <v>3452</v>
      </c>
      <c r="I136" s="16">
        <v>60</v>
      </c>
      <c r="J136" s="16">
        <v>51</v>
      </c>
      <c r="K136" s="16">
        <v>25</v>
      </c>
      <c r="L136" s="16">
        <v>4</v>
      </c>
      <c r="M136" s="81">
        <v>19.125</v>
      </c>
      <c r="N136" s="96">
        <v>19.125</v>
      </c>
      <c r="O136" s="64">
        <v>2530</v>
      </c>
      <c r="P136" s="65">
        <f>Table2245789101123456789101112131415161718192021222324252627282930313233341235[[#This Row],[PEMBULATAN]]*O136</f>
        <v>48386.25</v>
      </c>
    </row>
    <row r="137" spans="1:16" ht="26.25" customHeight="1" x14ac:dyDescent="0.2">
      <c r="A137" s="14"/>
      <c r="B137" s="75"/>
      <c r="C137" s="73" t="s">
        <v>3640</v>
      </c>
      <c r="D137" s="78" t="s">
        <v>126</v>
      </c>
      <c r="E137" s="13">
        <v>44542</v>
      </c>
      <c r="F137" s="76" t="s">
        <v>3386</v>
      </c>
      <c r="G137" s="13">
        <v>44547</v>
      </c>
      <c r="H137" s="77" t="s">
        <v>3452</v>
      </c>
      <c r="I137" s="16">
        <v>51</v>
      </c>
      <c r="J137" s="16">
        <v>38</v>
      </c>
      <c r="K137" s="16">
        <v>13</v>
      </c>
      <c r="L137" s="16">
        <v>3</v>
      </c>
      <c r="M137" s="81">
        <v>6.2984999999999998</v>
      </c>
      <c r="N137" s="96">
        <v>7</v>
      </c>
      <c r="O137" s="64">
        <v>2530</v>
      </c>
      <c r="P137" s="65">
        <f>Table2245789101123456789101112131415161718192021222324252627282930313233341235[[#This Row],[PEMBULATAN]]*O137</f>
        <v>17710</v>
      </c>
    </row>
    <row r="138" spans="1:16" ht="26.25" customHeight="1" x14ac:dyDescent="0.2">
      <c r="A138" s="14"/>
      <c r="B138" s="75"/>
      <c r="C138" s="73" t="s">
        <v>3641</v>
      </c>
      <c r="D138" s="78" t="s">
        <v>126</v>
      </c>
      <c r="E138" s="13">
        <v>44542</v>
      </c>
      <c r="F138" s="76" t="s">
        <v>3386</v>
      </c>
      <c r="G138" s="13">
        <v>44547</v>
      </c>
      <c r="H138" s="77" t="s">
        <v>3452</v>
      </c>
      <c r="I138" s="16">
        <v>92</v>
      </c>
      <c r="J138" s="16">
        <v>58</v>
      </c>
      <c r="K138" s="16">
        <v>18</v>
      </c>
      <c r="L138" s="16">
        <v>16</v>
      </c>
      <c r="M138" s="81">
        <v>24.012</v>
      </c>
      <c r="N138" s="96">
        <v>24.012</v>
      </c>
      <c r="O138" s="64">
        <v>2530</v>
      </c>
      <c r="P138" s="65">
        <f>Table2245789101123456789101112131415161718192021222324252627282930313233341235[[#This Row],[PEMBULATAN]]*O138</f>
        <v>60750.36</v>
      </c>
    </row>
    <row r="139" spans="1:16" ht="26.25" customHeight="1" x14ac:dyDescent="0.2">
      <c r="A139" s="14"/>
      <c r="B139" s="75"/>
      <c r="C139" s="73" t="s">
        <v>3642</v>
      </c>
      <c r="D139" s="78" t="s">
        <v>126</v>
      </c>
      <c r="E139" s="13">
        <v>44542</v>
      </c>
      <c r="F139" s="76" t="s">
        <v>3386</v>
      </c>
      <c r="G139" s="13">
        <v>44547</v>
      </c>
      <c r="H139" s="77" t="s">
        <v>3452</v>
      </c>
      <c r="I139" s="16">
        <v>71</v>
      </c>
      <c r="J139" s="16">
        <v>57</v>
      </c>
      <c r="K139" s="16">
        <v>20</v>
      </c>
      <c r="L139" s="16">
        <v>9</v>
      </c>
      <c r="M139" s="81">
        <v>20.234999999999999</v>
      </c>
      <c r="N139" s="96">
        <v>20.234999999999999</v>
      </c>
      <c r="O139" s="64">
        <v>2530</v>
      </c>
      <c r="P139" s="65">
        <f>Table2245789101123456789101112131415161718192021222324252627282930313233341235[[#This Row],[PEMBULATAN]]*O139</f>
        <v>51194.549999999996</v>
      </c>
    </row>
    <row r="140" spans="1:16" ht="26.25" customHeight="1" x14ac:dyDescent="0.2">
      <c r="A140" s="14"/>
      <c r="B140" s="75"/>
      <c r="C140" s="73" t="s">
        <v>3643</v>
      </c>
      <c r="D140" s="78" t="s">
        <v>126</v>
      </c>
      <c r="E140" s="13">
        <v>44542</v>
      </c>
      <c r="F140" s="76" t="s">
        <v>3386</v>
      </c>
      <c r="G140" s="13">
        <v>44547</v>
      </c>
      <c r="H140" s="77" t="s">
        <v>3452</v>
      </c>
      <c r="I140" s="16">
        <v>82</v>
      </c>
      <c r="J140" s="16">
        <v>56</v>
      </c>
      <c r="K140" s="16">
        <v>40</v>
      </c>
      <c r="L140" s="16">
        <v>23</v>
      </c>
      <c r="M140" s="81">
        <v>45.92</v>
      </c>
      <c r="N140" s="96">
        <v>45.92</v>
      </c>
      <c r="O140" s="64">
        <v>2530</v>
      </c>
      <c r="P140" s="65">
        <f>Table2245789101123456789101112131415161718192021222324252627282930313233341235[[#This Row],[PEMBULATAN]]*O140</f>
        <v>116177.60000000001</v>
      </c>
    </row>
    <row r="141" spans="1:16" ht="26.25" customHeight="1" x14ac:dyDescent="0.2">
      <c r="A141" s="14"/>
      <c r="B141" s="75"/>
      <c r="C141" s="73" t="s">
        <v>3644</v>
      </c>
      <c r="D141" s="78" t="s">
        <v>126</v>
      </c>
      <c r="E141" s="13">
        <v>44542</v>
      </c>
      <c r="F141" s="76" t="s">
        <v>3386</v>
      </c>
      <c r="G141" s="13">
        <v>44547</v>
      </c>
      <c r="H141" s="77" t="s">
        <v>3452</v>
      </c>
      <c r="I141" s="16">
        <v>71</v>
      </c>
      <c r="J141" s="16">
        <v>50</v>
      </c>
      <c r="K141" s="16">
        <v>43</v>
      </c>
      <c r="L141" s="16">
        <v>9</v>
      </c>
      <c r="M141" s="81">
        <v>38.162500000000001</v>
      </c>
      <c r="N141" s="96">
        <v>38.162500000000001</v>
      </c>
      <c r="O141" s="64">
        <v>2530</v>
      </c>
      <c r="P141" s="65">
        <f>Table2245789101123456789101112131415161718192021222324252627282930313233341235[[#This Row],[PEMBULATAN]]*O141</f>
        <v>96551.125</v>
      </c>
    </row>
    <row r="142" spans="1:16" ht="26.25" customHeight="1" x14ac:dyDescent="0.2">
      <c r="A142" s="14"/>
      <c r="B142" s="75"/>
      <c r="C142" s="73" t="s">
        <v>3645</v>
      </c>
      <c r="D142" s="78" t="s">
        <v>126</v>
      </c>
      <c r="E142" s="13">
        <v>44542</v>
      </c>
      <c r="F142" s="76" t="s">
        <v>3386</v>
      </c>
      <c r="G142" s="13">
        <v>44547</v>
      </c>
      <c r="H142" s="77" t="s">
        <v>3452</v>
      </c>
      <c r="I142" s="16">
        <v>72</v>
      </c>
      <c r="J142" s="16">
        <v>50</v>
      </c>
      <c r="K142" s="16">
        <v>21</v>
      </c>
      <c r="L142" s="16">
        <v>3</v>
      </c>
      <c r="M142" s="81">
        <v>18.899999999999999</v>
      </c>
      <c r="N142" s="96">
        <v>18.899999999999999</v>
      </c>
      <c r="O142" s="64">
        <v>2530</v>
      </c>
      <c r="P142" s="65">
        <f>Table2245789101123456789101112131415161718192021222324252627282930313233341235[[#This Row],[PEMBULATAN]]*O142</f>
        <v>47817</v>
      </c>
    </row>
    <row r="143" spans="1:16" ht="26.25" customHeight="1" x14ac:dyDescent="0.2">
      <c r="A143" s="14"/>
      <c r="B143" s="75"/>
      <c r="C143" s="73" t="s">
        <v>3646</v>
      </c>
      <c r="D143" s="78" t="s">
        <v>126</v>
      </c>
      <c r="E143" s="13">
        <v>44542</v>
      </c>
      <c r="F143" s="76" t="s">
        <v>3386</v>
      </c>
      <c r="G143" s="13">
        <v>44547</v>
      </c>
      <c r="H143" s="77" t="s">
        <v>3452</v>
      </c>
      <c r="I143" s="16">
        <v>48</v>
      </c>
      <c r="J143" s="16">
        <v>25</v>
      </c>
      <c r="K143" s="16">
        <v>24</v>
      </c>
      <c r="L143" s="16">
        <v>2</v>
      </c>
      <c r="M143" s="81">
        <v>7.2</v>
      </c>
      <c r="N143" s="96">
        <v>7.2</v>
      </c>
      <c r="O143" s="64">
        <v>2530</v>
      </c>
      <c r="P143" s="65">
        <f>Table2245789101123456789101112131415161718192021222324252627282930313233341235[[#This Row],[PEMBULATAN]]*O143</f>
        <v>18216</v>
      </c>
    </row>
    <row r="144" spans="1:16" ht="26.25" customHeight="1" x14ac:dyDescent="0.2">
      <c r="A144" s="14"/>
      <c r="B144" s="75"/>
      <c r="C144" s="73" t="s">
        <v>3647</v>
      </c>
      <c r="D144" s="78" t="s">
        <v>126</v>
      </c>
      <c r="E144" s="13">
        <v>44542</v>
      </c>
      <c r="F144" s="76" t="s">
        <v>3386</v>
      </c>
      <c r="G144" s="13">
        <v>44547</v>
      </c>
      <c r="H144" s="77" t="s">
        <v>3452</v>
      </c>
      <c r="I144" s="16">
        <v>51</v>
      </c>
      <c r="J144" s="16">
        <v>38</v>
      </c>
      <c r="K144" s="16">
        <v>22</v>
      </c>
      <c r="L144" s="16">
        <v>3</v>
      </c>
      <c r="M144" s="81">
        <v>10.659000000000001</v>
      </c>
      <c r="N144" s="96">
        <v>10.659000000000001</v>
      </c>
      <c r="O144" s="64">
        <v>2530</v>
      </c>
      <c r="P144" s="65">
        <f>Table2245789101123456789101112131415161718192021222324252627282930313233341235[[#This Row],[PEMBULATAN]]*O144</f>
        <v>26967.27</v>
      </c>
    </row>
    <row r="145" spans="1:16" ht="26.25" customHeight="1" x14ac:dyDescent="0.2">
      <c r="A145" s="14"/>
      <c r="B145" s="75"/>
      <c r="C145" s="73" t="s">
        <v>3648</v>
      </c>
      <c r="D145" s="78" t="s">
        <v>126</v>
      </c>
      <c r="E145" s="13">
        <v>44542</v>
      </c>
      <c r="F145" s="76" t="s">
        <v>3386</v>
      </c>
      <c r="G145" s="13">
        <v>44547</v>
      </c>
      <c r="H145" s="77" t="s">
        <v>3452</v>
      </c>
      <c r="I145" s="16">
        <v>90</v>
      </c>
      <c r="J145" s="16">
        <v>17</v>
      </c>
      <c r="K145" s="16">
        <v>12</v>
      </c>
      <c r="L145" s="16">
        <v>5</v>
      </c>
      <c r="M145" s="81">
        <v>4.59</v>
      </c>
      <c r="N145" s="96">
        <v>5</v>
      </c>
      <c r="O145" s="64">
        <v>2530</v>
      </c>
      <c r="P145" s="65">
        <f>Table2245789101123456789101112131415161718192021222324252627282930313233341235[[#This Row],[PEMBULATAN]]*O145</f>
        <v>12650</v>
      </c>
    </row>
    <row r="146" spans="1:16" ht="26.25" customHeight="1" x14ac:dyDescent="0.2">
      <c r="A146" s="14"/>
      <c r="B146" s="75"/>
      <c r="C146" s="73" t="s">
        <v>3649</v>
      </c>
      <c r="D146" s="78" t="s">
        <v>126</v>
      </c>
      <c r="E146" s="13">
        <v>44542</v>
      </c>
      <c r="F146" s="76" t="s">
        <v>3386</v>
      </c>
      <c r="G146" s="13">
        <v>44547</v>
      </c>
      <c r="H146" s="77" t="s">
        <v>3452</v>
      </c>
      <c r="I146" s="16">
        <v>44</v>
      </c>
      <c r="J146" s="16">
        <v>37</v>
      </c>
      <c r="K146" s="16">
        <v>22</v>
      </c>
      <c r="L146" s="16">
        <v>8</v>
      </c>
      <c r="M146" s="81">
        <v>8.9540000000000006</v>
      </c>
      <c r="N146" s="96">
        <v>8.9540000000000006</v>
      </c>
      <c r="O146" s="64">
        <v>2530</v>
      </c>
      <c r="P146" s="65">
        <f>Table2245789101123456789101112131415161718192021222324252627282930313233341235[[#This Row],[PEMBULATAN]]*O146</f>
        <v>22653.620000000003</v>
      </c>
    </row>
    <row r="147" spans="1:16" ht="26.25" customHeight="1" x14ac:dyDescent="0.2">
      <c r="A147" s="14"/>
      <c r="B147" s="75"/>
      <c r="C147" s="73" t="s">
        <v>3650</v>
      </c>
      <c r="D147" s="78" t="s">
        <v>126</v>
      </c>
      <c r="E147" s="13">
        <v>44542</v>
      </c>
      <c r="F147" s="76" t="s">
        <v>3386</v>
      </c>
      <c r="G147" s="13">
        <v>44547</v>
      </c>
      <c r="H147" s="77" t="s">
        <v>3452</v>
      </c>
      <c r="I147" s="16">
        <v>40</v>
      </c>
      <c r="J147" s="16">
        <v>40</v>
      </c>
      <c r="K147" s="16">
        <v>12</v>
      </c>
      <c r="L147" s="16">
        <v>9</v>
      </c>
      <c r="M147" s="81">
        <v>4.8</v>
      </c>
      <c r="N147" s="96">
        <v>9</v>
      </c>
      <c r="O147" s="64">
        <v>2530</v>
      </c>
      <c r="P147" s="65">
        <f>Table2245789101123456789101112131415161718192021222324252627282930313233341235[[#This Row],[PEMBULATAN]]*O147</f>
        <v>22770</v>
      </c>
    </row>
    <row r="148" spans="1:16" ht="26.25" customHeight="1" x14ac:dyDescent="0.2">
      <c r="A148" s="14"/>
      <c r="B148" s="75"/>
      <c r="C148" s="73" t="s">
        <v>3651</v>
      </c>
      <c r="D148" s="78" t="s">
        <v>126</v>
      </c>
      <c r="E148" s="13">
        <v>44542</v>
      </c>
      <c r="F148" s="76" t="s">
        <v>3386</v>
      </c>
      <c r="G148" s="13">
        <v>44547</v>
      </c>
      <c r="H148" s="77" t="s">
        <v>3452</v>
      </c>
      <c r="I148" s="16">
        <v>111</v>
      </c>
      <c r="J148" s="16">
        <v>15</v>
      </c>
      <c r="K148" s="16">
        <v>12</v>
      </c>
      <c r="L148" s="16">
        <v>2</v>
      </c>
      <c r="M148" s="81">
        <v>4.9950000000000001</v>
      </c>
      <c r="N148" s="96">
        <v>4.9950000000000001</v>
      </c>
      <c r="O148" s="64">
        <v>2530</v>
      </c>
      <c r="P148" s="65">
        <f>Table2245789101123456789101112131415161718192021222324252627282930313233341235[[#This Row],[PEMBULATAN]]*O148</f>
        <v>12637.35</v>
      </c>
    </row>
    <row r="149" spans="1:16" ht="26.25" customHeight="1" x14ac:dyDescent="0.2">
      <c r="A149" s="14"/>
      <c r="B149" s="75"/>
      <c r="C149" s="73" t="s">
        <v>3652</v>
      </c>
      <c r="D149" s="78" t="s">
        <v>126</v>
      </c>
      <c r="E149" s="13">
        <v>44542</v>
      </c>
      <c r="F149" s="76" t="s">
        <v>3386</v>
      </c>
      <c r="G149" s="13">
        <v>44547</v>
      </c>
      <c r="H149" s="77" t="s">
        <v>3452</v>
      </c>
      <c r="I149" s="16">
        <v>39</v>
      </c>
      <c r="J149" s="16">
        <v>29</v>
      </c>
      <c r="K149" s="16">
        <v>18</v>
      </c>
      <c r="L149" s="16">
        <v>4</v>
      </c>
      <c r="M149" s="81">
        <v>5.0895000000000001</v>
      </c>
      <c r="N149" s="96">
        <v>5.0895000000000001</v>
      </c>
      <c r="O149" s="64">
        <v>2530</v>
      </c>
      <c r="P149" s="65">
        <f>Table2245789101123456789101112131415161718192021222324252627282930313233341235[[#This Row],[PEMBULATAN]]*O149</f>
        <v>12876.434999999999</v>
      </c>
    </row>
    <row r="150" spans="1:16" ht="26.25" customHeight="1" x14ac:dyDescent="0.2">
      <c r="A150" s="14"/>
      <c r="B150" s="75"/>
      <c r="C150" s="73" t="s">
        <v>3653</v>
      </c>
      <c r="D150" s="78" t="s">
        <v>126</v>
      </c>
      <c r="E150" s="13">
        <v>44542</v>
      </c>
      <c r="F150" s="76" t="s">
        <v>3386</v>
      </c>
      <c r="G150" s="13">
        <v>44547</v>
      </c>
      <c r="H150" s="77" t="s">
        <v>3452</v>
      </c>
      <c r="I150" s="16">
        <v>61</v>
      </c>
      <c r="J150" s="16">
        <v>42</v>
      </c>
      <c r="K150" s="16">
        <v>18</v>
      </c>
      <c r="L150" s="16">
        <v>3</v>
      </c>
      <c r="M150" s="81">
        <v>11.529</v>
      </c>
      <c r="N150" s="96">
        <v>11.529</v>
      </c>
      <c r="O150" s="64">
        <v>2530</v>
      </c>
      <c r="P150" s="65">
        <f>Table2245789101123456789101112131415161718192021222324252627282930313233341235[[#This Row],[PEMBULATAN]]*O150</f>
        <v>29168.37</v>
      </c>
    </row>
    <row r="151" spans="1:16" ht="26.25" customHeight="1" x14ac:dyDescent="0.2">
      <c r="A151" s="14"/>
      <c r="B151" s="75"/>
      <c r="C151" s="73" t="s">
        <v>3654</v>
      </c>
      <c r="D151" s="78" t="s">
        <v>126</v>
      </c>
      <c r="E151" s="13">
        <v>44542</v>
      </c>
      <c r="F151" s="76" t="s">
        <v>3386</v>
      </c>
      <c r="G151" s="13">
        <v>44547</v>
      </c>
      <c r="H151" s="77" t="s">
        <v>3452</v>
      </c>
      <c r="I151" s="16">
        <v>50</v>
      </c>
      <c r="J151" s="16">
        <v>46</v>
      </c>
      <c r="K151" s="16">
        <v>23</v>
      </c>
      <c r="L151" s="16">
        <v>15</v>
      </c>
      <c r="M151" s="81">
        <v>13.225</v>
      </c>
      <c r="N151" s="96">
        <v>15</v>
      </c>
      <c r="O151" s="64">
        <v>2530</v>
      </c>
      <c r="P151" s="65">
        <f>Table2245789101123456789101112131415161718192021222324252627282930313233341235[[#This Row],[PEMBULATAN]]*O151</f>
        <v>37950</v>
      </c>
    </row>
    <row r="152" spans="1:16" ht="26.25" customHeight="1" x14ac:dyDescent="0.2">
      <c r="A152" s="14"/>
      <c r="B152" s="75"/>
      <c r="C152" s="73" t="s">
        <v>3655</v>
      </c>
      <c r="D152" s="78" t="s">
        <v>126</v>
      </c>
      <c r="E152" s="13">
        <v>44542</v>
      </c>
      <c r="F152" s="76" t="s">
        <v>3386</v>
      </c>
      <c r="G152" s="13">
        <v>44547</v>
      </c>
      <c r="H152" s="77" t="s">
        <v>3452</v>
      </c>
      <c r="I152" s="16">
        <v>91</v>
      </c>
      <c r="J152" s="16">
        <v>58</v>
      </c>
      <c r="K152" s="16">
        <v>32</v>
      </c>
      <c r="L152" s="16">
        <v>21</v>
      </c>
      <c r="M152" s="81">
        <v>42.223999999999997</v>
      </c>
      <c r="N152" s="96">
        <v>42.223999999999997</v>
      </c>
      <c r="O152" s="64">
        <v>2530</v>
      </c>
      <c r="P152" s="65">
        <f>Table2245789101123456789101112131415161718192021222324252627282930313233341235[[#This Row],[PEMBULATAN]]*O152</f>
        <v>106826.71999999999</v>
      </c>
    </row>
    <row r="153" spans="1:16" ht="26.25" customHeight="1" x14ac:dyDescent="0.2">
      <c r="A153" s="14"/>
      <c r="B153" s="75"/>
      <c r="C153" s="73" t="s">
        <v>3656</v>
      </c>
      <c r="D153" s="78" t="s">
        <v>126</v>
      </c>
      <c r="E153" s="13">
        <v>44542</v>
      </c>
      <c r="F153" s="76" t="s">
        <v>3386</v>
      </c>
      <c r="G153" s="13">
        <v>44547</v>
      </c>
      <c r="H153" s="77" t="s">
        <v>3452</v>
      </c>
      <c r="I153" s="16">
        <v>93</v>
      </c>
      <c r="J153" s="16">
        <v>58</v>
      </c>
      <c r="K153" s="16">
        <v>12</v>
      </c>
      <c r="L153" s="16">
        <v>10</v>
      </c>
      <c r="M153" s="81">
        <v>16.181999999999999</v>
      </c>
      <c r="N153" s="96">
        <v>16.181999999999999</v>
      </c>
      <c r="O153" s="64">
        <v>2530</v>
      </c>
      <c r="P153" s="65">
        <f>Table2245789101123456789101112131415161718192021222324252627282930313233341235[[#This Row],[PEMBULATAN]]*O153</f>
        <v>40940.46</v>
      </c>
    </row>
    <row r="154" spans="1:16" ht="26.25" customHeight="1" x14ac:dyDescent="0.2">
      <c r="A154" s="14"/>
      <c r="B154" s="75"/>
      <c r="C154" s="73" t="s">
        <v>3657</v>
      </c>
      <c r="D154" s="78" t="s">
        <v>126</v>
      </c>
      <c r="E154" s="13">
        <v>44542</v>
      </c>
      <c r="F154" s="76" t="s">
        <v>3386</v>
      </c>
      <c r="G154" s="13">
        <v>44547</v>
      </c>
      <c r="H154" s="77" t="s">
        <v>3452</v>
      </c>
      <c r="I154" s="16">
        <v>54</v>
      </c>
      <c r="J154" s="16">
        <v>35</v>
      </c>
      <c r="K154" s="16">
        <v>21</v>
      </c>
      <c r="L154" s="16">
        <v>9</v>
      </c>
      <c r="M154" s="81">
        <v>9.9224999999999994</v>
      </c>
      <c r="N154" s="96">
        <v>9.9224999999999994</v>
      </c>
      <c r="O154" s="64">
        <v>2530</v>
      </c>
      <c r="P154" s="65">
        <f>Table2245789101123456789101112131415161718192021222324252627282930313233341235[[#This Row],[PEMBULATAN]]*O154</f>
        <v>25103.924999999999</v>
      </c>
    </row>
    <row r="155" spans="1:16" ht="26.25" customHeight="1" x14ac:dyDescent="0.2">
      <c r="A155" s="14"/>
      <c r="B155" s="75"/>
      <c r="C155" s="73" t="s">
        <v>3658</v>
      </c>
      <c r="D155" s="78" t="s">
        <v>126</v>
      </c>
      <c r="E155" s="13">
        <v>44542</v>
      </c>
      <c r="F155" s="76" t="s">
        <v>3386</v>
      </c>
      <c r="G155" s="13">
        <v>44547</v>
      </c>
      <c r="H155" s="77" t="s">
        <v>3452</v>
      </c>
      <c r="I155" s="16">
        <v>45</v>
      </c>
      <c r="J155" s="16">
        <v>32</v>
      </c>
      <c r="K155" s="16">
        <v>23</v>
      </c>
      <c r="L155" s="16">
        <v>7</v>
      </c>
      <c r="M155" s="81">
        <v>8.2799999999999994</v>
      </c>
      <c r="N155" s="96">
        <v>8.2799999999999994</v>
      </c>
      <c r="O155" s="64">
        <v>2530</v>
      </c>
      <c r="P155" s="65">
        <f>Table2245789101123456789101112131415161718192021222324252627282930313233341235[[#This Row],[PEMBULATAN]]*O155</f>
        <v>20948.399999999998</v>
      </c>
    </row>
    <row r="156" spans="1:16" ht="26.25" customHeight="1" x14ac:dyDescent="0.2">
      <c r="A156" s="14"/>
      <c r="B156" s="75"/>
      <c r="C156" s="73" t="s">
        <v>3659</v>
      </c>
      <c r="D156" s="78" t="s">
        <v>126</v>
      </c>
      <c r="E156" s="13">
        <v>44542</v>
      </c>
      <c r="F156" s="76" t="s">
        <v>3386</v>
      </c>
      <c r="G156" s="13">
        <v>44547</v>
      </c>
      <c r="H156" s="77" t="s">
        <v>3452</v>
      </c>
      <c r="I156" s="16">
        <v>91</v>
      </c>
      <c r="J156" s="16">
        <v>53</v>
      </c>
      <c r="K156" s="16">
        <v>23</v>
      </c>
      <c r="L156" s="16">
        <v>32</v>
      </c>
      <c r="M156" s="81">
        <v>27.732250000000001</v>
      </c>
      <c r="N156" s="96">
        <v>32</v>
      </c>
      <c r="O156" s="64">
        <v>2530</v>
      </c>
      <c r="P156" s="65">
        <f>Table2245789101123456789101112131415161718192021222324252627282930313233341235[[#This Row],[PEMBULATAN]]*O156</f>
        <v>80960</v>
      </c>
    </row>
    <row r="157" spans="1:16" ht="26.25" customHeight="1" x14ac:dyDescent="0.2">
      <c r="A157" s="14"/>
      <c r="B157" s="75"/>
      <c r="C157" s="73" t="s">
        <v>3660</v>
      </c>
      <c r="D157" s="78" t="s">
        <v>126</v>
      </c>
      <c r="E157" s="13">
        <v>44542</v>
      </c>
      <c r="F157" s="76" t="s">
        <v>3386</v>
      </c>
      <c r="G157" s="13">
        <v>44547</v>
      </c>
      <c r="H157" s="77" t="s">
        <v>3452</v>
      </c>
      <c r="I157" s="16">
        <v>87</v>
      </c>
      <c r="J157" s="16">
        <v>58</v>
      </c>
      <c r="K157" s="16">
        <v>33</v>
      </c>
      <c r="L157" s="16">
        <v>10</v>
      </c>
      <c r="M157" s="81">
        <v>41.6295</v>
      </c>
      <c r="N157" s="96">
        <v>41.6295</v>
      </c>
      <c r="O157" s="64">
        <v>2530</v>
      </c>
      <c r="P157" s="65">
        <f>Table2245789101123456789101112131415161718192021222324252627282930313233341235[[#This Row],[PEMBULATAN]]*O157</f>
        <v>105322.63499999999</v>
      </c>
    </row>
    <row r="158" spans="1:16" ht="26.25" customHeight="1" x14ac:dyDescent="0.2">
      <c r="A158" s="14"/>
      <c r="B158" s="75"/>
      <c r="C158" s="73" t="s">
        <v>3661</v>
      </c>
      <c r="D158" s="78" t="s">
        <v>126</v>
      </c>
      <c r="E158" s="13">
        <v>44542</v>
      </c>
      <c r="F158" s="76" t="s">
        <v>3386</v>
      </c>
      <c r="G158" s="13">
        <v>44547</v>
      </c>
      <c r="H158" s="77" t="s">
        <v>3452</v>
      </c>
      <c r="I158" s="16">
        <v>71</v>
      </c>
      <c r="J158" s="16">
        <v>27</v>
      </c>
      <c r="K158" s="16">
        <v>21</v>
      </c>
      <c r="L158" s="16">
        <v>50</v>
      </c>
      <c r="M158" s="81">
        <v>10.064249999999999</v>
      </c>
      <c r="N158" s="96">
        <v>50</v>
      </c>
      <c r="O158" s="64">
        <v>2530</v>
      </c>
      <c r="P158" s="65">
        <f>Table2245789101123456789101112131415161718192021222324252627282930313233341235[[#This Row],[PEMBULATAN]]*O158</f>
        <v>126500</v>
      </c>
    </row>
    <row r="159" spans="1:16" ht="26.25" customHeight="1" x14ac:dyDescent="0.2">
      <c r="A159" s="14"/>
      <c r="B159" s="75"/>
      <c r="C159" s="73" t="s">
        <v>3662</v>
      </c>
      <c r="D159" s="78" t="s">
        <v>126</v>
      </c>
      <c r="E159" s="13">
        <v>44542</v>
      </c>
      <c r="F159" s="76" t="s">
        <v>3386</v>
      </c>
      <c r="G159" s="13">
        <v>44547</v>
      </c>
      <c r="H159" s="77" t="s">
        <v>3452</v>
      </c>
      <c r="I159" s="16">
        <v>60</v>
      </c>
      <c r="J159" s="16">
        <v>53</v>
      </c>
      <c r="K159" s="16">
        <v>28</v>
      </c>
      <c r="L159" s="16">
        <v>32</v>
      </c>
      <c r="M159" s="81">
        <v>22.26</v>
      </c>
      <c r="N159" s="96">
        <v>32</v>
      </c>
      <c r="O159" s="64">
        <v>2530</v>
      </c>
      <c r="P159" s="65">
        <f>Table2245789101123456789101112131415161718192021222324252627282930313233341235[[#This Row],[PEMBULATAN]]*O159</f>
        <v>80960</v>
      </c>
    </row>
    <row r="160" spans="1:16" ht="26.25" customHeight="1" x14ac:dyDescent="0.2">
      <c r="A160" s="14"/>
      <c r="B160" s="75"/>
      <c r="C160" s="73" t="s">
        <v>3663</v>
      </c>
      <c r="D160" s="78" t="s">
        <v>126</v>
      </c>
      <c r="E160" s="13">
        <v>44542</v>
      </c>
      <c r="F160" s="76" t="s">
        <v>3386</v>
      </c>
      <c r="G160" s="13">
        <v>44547</v>
      </c>
      <c r="H160" s="77" t="s">
        <v>3452</v>
      </c>
      <c r="I160" s="16">
        <v>54</v>
      </c>
      <c r="J160" s="16">
        <v>35</v>
      </c>
      <c r="K160" s="16">
        <v>15</v>
      </c>
      <c r="L160" s="16">
        <v>8</v>
      </c>
      <c r="M160" s="81">
        <v>7.0875000000000004</v>
      </c>
      <c r="N160" s="96">
        <v>8</v>
      </c>
      <c r="O160" s="64">
        <v>2530</v>
      </c>
      <c r="P160" s="65">
        <f>Table2245789101123456789101112131415161718192021222324252627282930313233341235[[#This Row],[PEMBULATAN]]*O160</f>
        <v>20240</v>
      </c>
    </row>
    <row r="161" spans="1:16" ht="26.25" customHeight="1" x14ac:dyDescent="0.2">
      <c r="A161" s="14"/>
      <c r="B161" s="75"/>
      <c r="C161" s="73" t="s">
        <v>3664</v>
      </c>
      <c r="D161" s="78" t="s">
        <v>126</v>
      </c>
      <c r="E161" s="13">
        <v>44542</v>
      </c>
      <c r="F161" s="76" t="s">
        <v>3386</v>
      </c>
      <c r="G161" s="13">
        <v>44547</v>
      </c>
      <c r="H161" s="77" t="s">
        <v>3452</v>
      </c>
      <c r="I161" s="16">
        <v>53</v>
      </c>
      <c r="J161" s="16">
        <v>30</v>
      </c>
      <c r="K161" s="16">
        <v>30</v>
      </c>
      <c r="L161" s="16">
        <v>12</v>
      </c>
      <c r="M161" s="81">
        <v>11.925000000000001</v>
      </c>
      <c r="N161" s="96">
        <v>12</v>
      </c>
      <c r="O161" s="64">
        <v>2530</v>
      </c>
      <c r="P161" s="65">
        <f>Table2245789101123456789101112131415161718192021222324252627282930313233341235[[#This Row],[PEMBULATAN]]*O161</f>
        <v>30360</v>
      </c>
    </row>
    <row r="162" spans="1:16" ht="26.25" customHeight="1" x14ac:dyDescent="0.2">
      <c r="A162" s="14"/>
      <c r="B162" s="75"/>
      <c r="C162" s="73" t="s">
        <v>3665</v>
      </c>
      <c r="D162" s="78" t="s">
        <v>126</v>
      </c>
      <c r="E162" s="13">
        <v>44542</v>
      </c>
      <c r="F162" s="76" t="s">
        <v>3386</v>
      </c>
      <c r="G162" s="13">
        <v>44547</v>
      </c>
      <c r="H162" s="77" t="s">
        <v>3452</v>
      </c>
      <c r="I162" s="16">
        <v>44</v>
      </c>
      <c r="J162" s="16">
        <v>42</v>
      </c>
      <c r="K162" s="16">
        <v>22</v>
      </c>
      <c r="L162" s="16">
        <v>5</v>
      </c>
      <c r="M162" s="81">
        <v>10.164</v>
      </c>
      <c r="N162" s="96">
        <v>10.164</v>
      </c>
      <c r="O162" s="64">
        <v>2530</v>
      </c>
      <c r="P162" s="65">
        <f>Table2245789101123456789101112131415161718192021222324252627282930313233341235[[#This Row],[PEMBULATAN]]*O162</f>
        <v>25714.92</v>
      </c>
    </row>
    <row r="163" spans="1:16" ht="26.25" customHeight="1" x14ac:dyDescent="0.2">
      <c r="A163" s="14"/>
      <c r="B163" s="75"/>
      <c r="C163" s="73" t="s">
        <v>3666</v>
      </c>
      <c r="D163" s="78" t="s">
        <v>126</v>
      </c>
      <c r="E163" s="13">
        <v>44542</v>
      </c>
      <c r="F163" s="76" t="s">
        <v>3386</v>
      </c>
      <c r="G163" s="13">
        <v>44547</v>
      </c>
      <c r="H163" s="77" t="s">
        <v>3452</v>
      </c>
      <c r="I163" s="16">
        <v>52</v>
      </c>
      <c r="J163" s="16">
        <v>43</v>
      </c>
      <c r="K163" s="16">
        <v>46</v>
      </c>
      <c r="L163" s="16">
        <v>9</v>
      </c>
      <c r="M163" s="81">
        <v>25.713999999999999</v>
      </c>
      <c r="N163" s="96">
        <v>25.713999999999999</v>
      </c>
      <c r="O163" s="64">
        <v>2530</v>
      </c>
      <c r="P163" s="65">
        <f>Table2245789101123456789101112131415161718192021222324252627282930313233341235[[#This Row],[PEMBULATAN]]*O163</f>
        <v>65056.42</v>
      </c>
    </row>
    <row r="164" spans="1:16" ht="26.25" customHeight="1" x14ac:dyDescent="0.2">
      <c r="A164" s="14"/>
      <c r="B164" s="75"/>
      <c r="C164" s="73" t="s">
        <v>3667</v>
      </c>
      <c r="D164" s="78" t="s">
        <v>126</v>
      </c>
      <c r="E164" s="13">
        <v>44542</v>
      </c>
      <c r="F164" s="76" t="s">
        <v>3386</v>
      </c>
      <c r="G164" s="13">
        <v>44547</v>
      </c>
      <c r="H164" s="77" t="s">
        <v>3452</v>
      </c>
      <c r="I164" s="16">
        <v>55</v>
      </c>
      <c r="J164" s="16">
        <v>40</v>
      </c>
      <c r="K164" s="16">
        <v>40</v>
      </c>
      <c r="L164" s="16">
        <v>20</v>
      </c>
      <c r="M164" s="81">
        <v>22</v>
      </c>
      <c r="N164" s="96">
        <v>22</v>
      </c>
      <c r="O164" s="64">
        <v>2530</v>
      </c>
      <c r="P164" s="65">
        <f>Table2245789101123456789101112131415161718192021222324252627282930313233341235[[#This Row],[PEMBULATAN]]*O164</f>
        <v>55660</v>
      </c>
    </row>
    <row r="165" spans="1:16" ht="26.25" customHeight="1" x14ac:dyDescent="0.2">
      <c r="A165" s="14"/>
      <c r="B165" s="75"/>
      <c r="C165" s="73" t="s">
        <v>3668</v>
      </c>
      <c r="D165" s="78" t="s">
        <v>126</v>
      </c>
      <c r="E165" s="13">
        <v>44542</v>
      </c>
      <c r="F165" s="76" t="s">
        <v>3386</v>
      </c>
      <c r="G165" s="13">
        <v>44547</v>
      </c>
      <c r="H165" s="77" t="s">
        <v>3452</v>
      </c>
      <c r="I165" s="16">
        <v>85</v>
      </c>
      <c r="J165" s="16">
        <v>52</v>
      </c>
      <c r="K165" s="16">
        <v>24</v>
      </c>
      <c r="L165" s="16">
        <v>16</v>
      </c>
      <c r="M165" s="81">
        <v>26.52</v>
      </c>
      <c r="N165" s="96">
        <v>26.52</v>
      </c>
      <c r="O165" s="64">
        <v>2530</v>
      </c>
      <c r="P165" s="65">
        <f>Table2245789101123456789101112131415161718192021222324252627282930313233341235[[#This Row],[PEMBULATAN]]*O165</f>
        <v>67095.600000000006</v>
      </c>
    </row>
    <row r="166" spans="1:16" ht="26.25" customHeight="1" x14ac:dyDescent="0.2">
      <c r="A166" s="14"/>
      <c r="B166" s="75"/>
      <c r="C166" s="73" t="s">
        <v>3669</v>
      </c>
      <c r="D166" s="78" t="s">
        <v>126</v>
      </c>
      <c r="E166" s="13">
        <v>44542</v>
      </c>
      <c r="F166" s="76" t="s">
        <v>3386</v>
      </c>
      <c r="G166" s="13">
        <v>44547</v>
      </c>
      <c r="H166" s="77" t="s">
        <v>3452</v>
      </c>
      <c r="I166" s="16">
        <v>120</v>
      </c>
      <c r="J166" s="16">
        <v>21</v>
      </c>
      <c r="K166" s="16">
        <v>46</v>
      </c>
      <c r="L166" s="16">
        <v>20</v>
      </c>
      <c r="M166" s="81">
        <v>28.98</v>
      </c>
      <c r="N166" s="96">
        <v>28.98</v>
      </c>
      <c r="O166" s="64">
        <v>2530</v>
      </c>
      <c r="P166" s="65">
        <f>Table2245789101123456789101112131415161718192021222324252627282930313233341235[[#This Row],[PEMBULATAN]]*O166</f>
        <v>73319.399999999994</v>
      </c>
    </row>
    <row r="167" spans="1:16" ht="26.25" customHeight="1" x14ac:dyDescent="0.2">
      <c r="A167" s="14"/>
      <c r="B167" s="75"/>
      <c r="C167" s="73" t="s">
        <v>3670</v>
      </c>
      <c r="D167" s="78" t="s">
        <v>126</v>
      </c>
      <c r="E167" s="13">
        <v>44542</v>
      </c>
      <c r="F167" s="76" t="s">
        <v>3386</v>
      </c>
      <c r="G167" s="13">
        <v>44547</v>
      </c>
      <c r="H167" s="77" t="s">
        <v>3452</v>
      </c>
      <c r="I167" s="16">
        <v>40</v>
      </c>
      <c r="J167" s="16">
        <v>30</v>
      </c>
      <c r="K167" s="16">
        <v>30</v>
      </c>
      <c r="L167" s="16">
        <v>6</v>
      </c>
      <c r="M167" s="81">
        <v>9</v>
      </c>
      <c r="N167" s="96">
        <v>9</v>
      </c>
      <c r="O167" s="64">
        <v>2530</v>
      </c>
      <c r="P167" s="65">
        <f>Table2245789101123456789101112131415161718192021222324252627282930313233341235[[#This Row],[PEMBULATAN]]*O167</f>
        <v>22770</v>
      </c>
    </row>
    <row r="168" spans="1:16" ht="26.25" customHeight="1" x14ac:dyDescent="0.2">
      <c r="A168" s="14"/>
      <c r="B168" s="75"/>
      <c r="C168" s="73" t="s">
        <v>3671</v>
      </c>
      <c r="D168" s="78" t="s">
        <v>126</v>
      </c>
      <c r="E168" s="13">
        <v>44542</v>
      </c>
      <c r="F168" s="76" t="s">
        <v>3386</v>
      </c>
      <c r="G168" s="13">
        <v>44547</v>
      </c>
      <c r="H168" s="77" t="s">
        <v>3452</v>
      </c>
      <c r="I168" s="16">
        <v>60</v>
      </c>
      <c r="J168" s="16">
        <v>52</v>
      </c>
      <c r="K168" s="16">
        <v>22</v>
      </c>
      <c r="L168" s="16">
        <v>12</v>
      </c>
      <c r="M168" s="81">
        <v>17.16</v>
      </c>
      <c r="N168" s="96">
        <v>17.16</v>
      </c>
      <c r="O168" s="64">
        <v>2530</v>
      </c>
      <c r="P168" s="65">
        <f>Table2245789101123456789101112131415161718192021222324252627282930313233341235[[#This Row],[PEMBULATAN]]*O168</f>
        <v>43414.8</v>
      </c>
    </row>
    <row r="169" spans="1:16" ht="26.25" customHeight="1" x14ac:dyDescent="0.2">
      <c r="A169" s="14"/>
      <c r="B169" s="75"/>
      <c r="C169" s="73" t="s">
        <v>3672</v>
      </c>
      <c r="D169" s="78" t="s">
        <v>126</v>
      </c>
      <c r="E169" s="13">
        <v>44542</v>
      </c>
      <c r="F169" s="76" t="s">
        <v>3386</v>
      </c>
      <c r="G169" s="13">
        <v>44547</v>
      </c>
      <c r="H169" s="77" t="s">
        <v>3452</v>
      </c>
      <c r="I169" s="16">
        <v>53</v>
      </c>
      <c r="J169" s="16">
        <v>40</v>
      </c>
      <c r="K169" s="16">
        <v>12</v>
      </c>
      <c r="L169" s="16">
        <v>3</v>
      </c>
      <c r="M169" s="81">
        <v>6.36</v>
      </c>
      <c r="N169" s="96">
        <v>7</v>
      </c>
      <c r="O169" s="64">
        <v>2530</v>
      </c>
      <c r="P169" s="65">
        <f>Table2245789101123456789101112131415161718192021222324252627282930313233341235[[#This Row],[PEMBULATAN]]*O169</f>
        <v>17710</v>
      </c>
    </row>
    <row r="170" spans="1:16" ht="26.25" customHeight="1" x14ac:dyDescent="0.2">
      <c r="A170" s="14"/>
      <c r="B170" s="75"/>
      <c r="C170" s="73" t="s">
        <v>3673</v>
      </c>
      <c r="D170" s="78" t="s">
        <v>126</v>
      </c>
      <c r="E170" s="13">
        <v>44542</v>
      </c>
      <c r="F170" s="76" t="s">
        <v>3386</v>
      </c>
      <c r="G170" s="13">
        <v>44547</v>
      </c>
      <c r="H170" s="77" t="s">
        <v>3452</v>
      </c>
      <c r="I170" s="16">
        <v>10</v>
      </c>
      <c r="J170" s="16">
        <v>10</v>
      </c>
      <c r="K170" s="16">
        <v>7</v>
      </c>
      <c r="L170" s="16">
        <v>1</v>
      </c>
      <c r="M170" s="81">
        <v>0.17499999999999999</v>
      </c>
      <c r="N170" s="96">
        <v>1</v>
      </c>
      <c r="O170" s="64">
        <v>2530</v>
      </c>
      <c r="P170" s="65">
        <f>Table2245789101123456789101112131415161718192021222324252627282930313233341235[[#This Row],[PEMBULATAN]]*O170</f>
        <v>2530</v>
      </c>
    </row>
    <row r="171" spans="1:16" ht="26.25" customHeight="1" x14ac:dyDescent="0.2">
      <c r="A171" s="14"/>
      <c r="B171" s="75"/>
      <c r="C171" s="73" t="s">
        <v>3674</v>
      </c>
      <c r="D171" s="78" t="s">
        <v>126</v>
      </c>
      <c r="E171" s="13">
        <v>44542</v>
      </c>
      <c r="F171" s="76" t="s">
        <v>3386</v>
      </c>
      <c r="G171" s="13">
        <v>44547</v>
      </c>
      <c r="H171" s="77" t="s">
        <v>3452</v>
      </c>
      <c r="I171" s="16">
        <v>192</v>
      </c>
      <c r="J171" s="16">
        <v>10</v>
      </c>
      <c r="K171" s="16">
        <v>10</v>
      </c>
      <c r="L171" s="16">
        <v>1</v>
      </c>
      <c r="M171" s="81">
        <v>4.8</v>
      </c>
      <c r="N171" s="96">
        <v>4.8</v>
      </c>
      <c r="O171" s="64">
        <v>2530</v>
      </c>
      <c r="P171" s="65">
        <f>Table2245789101123456789101112131415161718192021222324252627282930313233341235[[#This Row],[PEMBULATAN]]*O171</f>
        <v>12144</v>
      </c>
    </row>
    <row r="172" spans="1:16" ht="26.25" customHeight="1" x14ac:dyDescent="0.2">
      <c r="A172" s="14"/>
      <c r="B172" s="75"/>
      <c r="C172" s="73" t="s">
        <v>3675</v>
      </c>
      <c r="D172" s="78" t="s">
        <v>126</v>
      </c>
      <c r="E172" s="13">
        <v>44542</v>
      </c>
      <c r="F172" s="76" t="s">
        <v>3386</v>
      </c>
      <c r="G172" s="13">
        <v>44547</v>
      </c>
      <c r="H172" s="77" t="s">
        <v>3452</v>
      </c>
      <c r="I172" s="16">
        <v>153</v>
      </c>
      <c r="J172" s="16">
        <v>12</v>
      </c>
      <c r="K172" s="16">
        <v>12</v>
      </c>
      <c r="L172" s="16">
        <v>3</v>
      </c>
      <c r="M172" s="81">
        <v>5.508</v>
      </c>
      <c r="N172" s="96">
        <v>5.508</v>
      </c>
      <c r="O172" s="64">
        <v>2530</v>
      </c>
      <c r="P172" s="65">
        <f>Table2245789101123456789101112131415161718192021222324252627282930313233341235[[#This Row],[PEMBULATAN]]*O172</f>
        <v>13935.24</v>
      </c>
    </row>
    <row r="173" spans="1:16" ht="26.25" customHeight="1" x14ac:dyDescent="0.2">
      <c r="A173" s="14"/>
      <c r="B173" s="75"/>
      <c r="C173" s="73" t="s">
        <v>3676</v>
      </c>
      <c r="D173" s="78" t="s">
        <v>126</v>
      </c>
      <c r="E173" s="13">
        <v>44542</v>
      </c>
      <c r="F173" s="76" t="s">
        <v>3386</v>
      </c>
      <c r="G173" s="13">
        <v>44547</v>
      </c>
      <c r="H173" s="77" t="s">
        <v>3452</v>
      </c>
      <c r="I173" s="16">
        <v>54</v>
      </c>
      <c r="J173" s="16">
        <v>32</v>
      </c>
      <c r="K173" s="16">
        <v>30</v>
      </c>
      <c r="L173" s="16">
        <v>9</v>
      </c>
      <c r="M173" s="81">
        <v>12.96</v>
      </c>
      <c r="N173" s="96">
        <v>12.96</v>
      </c>
      <c r="O173" s="64">
        <v>2530</v>
      </c>
      <c r="P173" s="65">
        <f>Table2245789101123456789101112131415161718192021222324252627282930313233341235[[#This Row],[PEMBULATAN]]*O173</f>
        <v>32788.800000000003</v>
      </c>
    </row>
    <row r="174" spans="1:16" ht="26.25" customHeight="1" x14ac:dyDescent="0.2">
      <c r="A174" s="14"/>
      <c r="B174" s="75"/>
      <c r="C174" s="73" t="s">
        <v>3677</v>
      </c>
      <c r="D174" s="78" t="s">
        <v>126</v>
      </c>
      <c r="E174" s="13">
        <v>44542</v>
      </c>
      <c r="F174" s="76" t="s">
        <v>3386</v>
      </c>
      <c r="G174" s="13">
        <v>44547</v>
      </c>
      <c r="H174" s="77" t="s">
        <v>3452</v>
      </c>
      <c r="I174" s="16">
        <v>100</v>
      </c>
      <c r="J174" s="16">
        <v>73</v>
      </c>
      <c r="K174" s="16">
        <v>35</v>
      </c>
      <c r="L174" s="16">
        <v>27</v>
      </c>
      <c r="M174" s="81">
        <v>63.875</v>
      </c>
      <c r="N174" s="96">
        <v>63.875</v>
      </c>
      <c r="O174" s="64">
        <v>2530</v>
      </c>
      <c r="P174" s="65">
        <f>Table2245789101123456789101112131415161718192021222324252627282930313233341235[[#This Row],[PEMBULATAN]]*O174</f>
        <v>161603.75</v>
      </c>
    </row>
    <row r="175" spans="1:16" ht="26.25" customHeight="1" x14ac:dyDescent="0.2">
      <c r="A175" s="14"/>
      <c r="B175" s="75"/>
      <c r="C175" s="73" t="s">
        <v>3678</v>
      </c>
      <c r="D175" s="78" t="s">
        <v>126</v>
      </c>
      <c r="E175" s="13">
        <v>44542</v>
      </c>
      <c r="F175" s="76" t="s">
        <v>3386</v>
      </c>
      <c r="G175" s="13">
        <v>44547</v>
      </c>
      <c r="H175" s="77" t="s">
        <v>3452</v>
      </c>
      <c r="I175" s="16">
        <v>91</v>
      </c>
      <c r="J175" s="16">
        <v>50</v>
      </c>
      <c r="K175" s="16">
        <v>22</v>
      </c>
      <c r="L175" s="16">
        <v>17</v>
      </c>
      <c r="M175" s="81">
        <v>25.024999999999999</v>
      </c>
      <c r="N175" s="96">
        <v>25.024999999999999</v>
      </c>
      <c r="O175" s="64">
        <v>2530</v>
      </c>
      <c r="P175" s="65">
        <f>Table2245789101123456789101112131415161718192021222324252627282930313233341235[[#This Row],[PEMBULATAN]]*O175</f>
        <v>63313.25</v>
      </c>
    </row>
    <row r="176" spans="1:16" ht="26.25" customHeight="1" x14ac:dyDescent="0.2">
      <c r="A176" s="14"/>
      <c r="B176" s="75"/>
      <c r="C176" s="73" t="s">
        <v>3679</v>
      </c>
      <c r="D176" s="78" t="s">
        <v>126</v>
      </c>
      <c r="E176" s="13">
        <v>44542</v>
      </c>
      <c r="F176" s="76" t="s">
        <v>3386</v>
      </c>
      <c r="G176" s="13">
        <v>44547</v>
      </c>
      <c r="H176" s="77" t="s">
        <v>3452</v>
      </c>
      <c r="I176" s="16">
        <v>20</v>
      </c>
      <c r="J176" s="16">
        <v>31</v>
      </c>
      <c r="K176" s="16">
        <v>13</v>
      </c>
      <c r="L176" s="16">
        <v>2</v>
      </c>
      <c r="M176" s="81">
        <v>2.0150000000000001</v>
      </c>
      <c r="N176" s="96">
        <v>2.0150000000000001</v>
      </c>
      <c r="O176" s="64">
        <v>2530</v>
      </c>
      <c r="P176" s="65">
        <f>Table2245789101123456789101112131415161718192021222324252627282930313233341235[[#This Row],[PEMBULATAN]]*O176</f>
        <v>5097.9500000000007</v>
      </c>
    </row>
    <row r="177" spans="1:16" ht="26.25" customHeight="1" x14ac:dyDescent="0.2">
      <c r="A177" s="14"/>
      <c r="B177" s="75"/>
      <c r="C177" s="73" t="s">
        <v>3680</v>
      </c>
      <c r="D177" s="78" t="s">
        <v>126</v>
      </c>
      <c r="E177" s="13">
        <v>44542</v>
      </c>
      <c r="F177" s="76" t="s">
        <v>3386</v>
      </c>
      <c r="G177" s="13">
        <v>44547</v>
      </c>
      <c r="H177" s="77" t="s">
        <v>3452</v>
      </c>
      <c r="I177" s="16">
        <v>130</v>
      </c>
      <c r="J177" s="16">
        <v>23</v>
      </c>
      <c r="K177" s="16">
        <v>10</v>
      </c>
      <c r="L177" s="16">
        <v>1</v>
      </c>
      <c r="M177" s="81">
        <v>7.4749999999999996</v>
      </c>
      <c r="N177" s="96">
        <v>8</v>
      </c>
      <c r="O177" s="64">
        <v>2530</v>
      </c>
      <c r="P177" s="65">
        <f>Table2245789101123456789101112131415161718192021222324252627282930313233341235[[#This Row],[PEMBULATAN]]*O177</f>
        <v>20240</v>
      </c>
    </row>
    <row r="178" spans="1:16" ht="26.25" customHeight="1" x14ac:dyDescent="0.2">
      <c r="A178" s="14"/>
      <c r="B178" s="75"/>
      <c r="C178" s="73" t="s">
        <v>3681</v>
      </c>
      <c r="D178" s="78" t="s">
        <v>126</v>
      </c>
      <c r="E178" s="13">
        <v>44542</v>
      </c>
      <c r="F178" s="76" t="s">
        <v>3386</v>
      </c>
      <c r="G178" s="13">
        <v>44547</v>
      </c>
      <c r="H178" s="77" t="s">
        <v>3452</v>
      </c>
      <c r="I178" s="16">
        <v>212</v>
      </c>
      <c r="J178" s="16">
        <v>4</v>
      </c>
      <c r="K178" s="16">
        <v>4</v>
      </c>
      <c r="L178" s="16">
        <v>1</v>
      </c>
      <c r="M178" s="81">
        <v>0.84799999999999998</v>
      </c>
      <c r="N178" s="96">
        <v>1</v>
      </c>
      <c r="O178" s="64">
        <v>2530</v>
      </c>
      <c r="P178" s="65">
        <f>Table2245789101123456789101112131415161718192021222324252627282930313233341235[[#This Row],[PEMBULATAN]]*O178</f>
        <v>2530</v>
      </c>
    </row>
    <row r="179" spans="1:16" ht="26.25" customHeight="1" x14ac:dyDescent="0.2">
      <c r="A179" s="14"/>
      <c r="B179" s="75"/>
      <c r="C179" s="73" t="s">
        <v>3682</v>
      </c>
      <c r="D179" s="78" t="s">
        <v>126</v>
      </c>
      <c r="E179" s="13">
        <v>44542</v>
      </c>
      <c r="F179" s="76" t="s">
        <v>3386</v>
      </c>
      <c r="G179" s="13">
        <v>44547</v>
      </c>
      <c r="H179" s="77" t="s">
        <v>3452</v>
      </c>
      <c r="I179" s="16">
        <v>92</v>
      </c>
      <c r="J179" s="16">
        <v>60</v>
      </c>
      <c r="K179" s="16">
        <v>35</v>
      </c>
      <c r="L179" s="16">
        <v>44</v>
      </c>
      <c r="M179" s="81">
        <v>48.3</v>
      </c>
      <c r="N179" s="96">
        <v>49</v>
      </c>
      <c r="O179" s="64">
        <v>2530</v>
      </c>
      <c r="P179" s="65">
        <f>Table2245789101123456789101112131415161718192021222324252627282930313233341235[[#This Row],[PEMBULATAN]]*O179</f>
        <v>123970</v>
      </c>
    </row>
    <row r="180" spans="1:16" ht="26.25" customHeight="1" x14ac:dyDescent="0.2">
      <c r="A180" s="14"/>
      <c r="B180" s="75"/>
      <c r="C180" s="73" t="s">
        <v>3683</v>
      </c>
      <c r="D180" s="78" t="s">
        <v>126</v>
      </c>
      <c r="E180" s="13">
        <v>44542</v>
      </c>
      <c r="F180" s="76" t="s">
        <v>3386</v>
      </c>
      <c r="G180" s="13">
        <v>44547</v>
      </c>
      <c r="H180" s="77" t="s">
        <v>3452</v>
      </c>
      <c r="I180" s="16">
        <v>61</v>
      </c>
      <c r="J180" s="16">
        <v>47</v>
      </c>
      <c r="K180" s="16">
        <v>22</v>
      </c>
      <c r="L180" s="16">
        <v>18</v>
      </c>
      <c r="M180" s="81">
        <v>15.7685</v>
      </c>
      <c r="N180" s="96">
        <v>18</v>
      </c>
      <c r="O180" s="64">
        <v>2530</v>
      </c>
      <c r="P180" s="65">
        <f>Table2245789101123456789101112131415161718192021222324252627282930313233341235[[#This Row],[PEMBULATAN]]*O180</f>
        <v>45540</v>
      </c>
    </row>
    <row r="181" spans="1:16" ht="26.25" customHeight="1" x14ac:dyDescent="0.2">
      <c r="A181" s="14"/>
      <c r="B181" s="75"/>
      <c r="C181" s="73" t="s">
        <v>3684</v>
      </c>
      <c r="D181" s="78" t="s">
        <v>126</v>
      </c>
      <c r="E181" s="13">
        <v>44542</v>
      </c>
      <c r="F181" s="76" t="s">
        <v>3386</v>
      </c>
      <c r="G181" s="13">
        <v>44547</v>
      </c>
      <c r="H181" s="77" t="s">
        <v>3452</v>
      </c>
      <c r="I181" s="16">
        <v>82</v>
      </c>
      <c r="J181" s="16">
        <v>34</v>
      </c>
      <c r="K181" s="16">
        <v>28</v>
      </c>
      <c r="L181" s="16">
        <v>13</v>
      </c>
      <c r="M181" s="81">
        <v>19.515999999999998</v>
      </c>
      <c r="N181" s="96">
        <v>19.515999999999998</v>
      </c>
      <c r="O181" s="64">
        <v>2530</v>
      </c>
      <c r="P181" s="65">
        <f>Table2245789101123456789101112131415161718192021222324252627282930313233341235[[#This Row],[PEMBULATAN]]*O181</f>
        <v>49375.479999999996</v>
      </c>
    </row>
    <row r="182" spans="1:16" ht="26.25" customHeight="1" x14ac:dyDescent="0.2">
      <c r="A182" s="14"/>
      <c r="B182" s="75"/>
      <c r="C182" s="73" t="s">
        <v>3685</v>
      </c>
      <c r="D182" s="78" t="s">
        <v>126</v>
      </c>
      <c r="E182" s="13">
        <v>44542</v>
      </c>
      <c r="F182" s="76" t="s">
        <v>3386</v>
      </c>
      <c r="G182" s="13">
        <v>44547</v>
      </c>
      <c r="H182" s="77" t="s">
        <v>3452</v>
      </c>
      <c r="I182" s="16">
        <v>72</v>
      </c>
      <c r="J182" s="16">
        <v>58</v>
      </c>
      <c r="K182" s="16">
        <v>17</v>
      </c>
      <c r="L182" s="16">
        <v>10</v>
      </c>
      <c r="M182" s="81">
        <v>17.748000000000001</v>
      </c>
      <c r="N182" s="96">
        <v>17.748000000000001</v>
      </c>
      <c r="O182" s="64">
        <v>2530</v>
      </c>
      <c r="P182" s="65">
        <f>Table2245789101123456789101112131415161718192021222324252627282930313233341235[[#This Row],[PEMBULATAN]]*O182</f>
        <v>44902.44</v>
      </c>
    </row>
    <row r="183" spans="1:16" ht="26.25" customHeight="1" x14ac:dyDescent="0.2">
      <c r="A183" s="14"/>
      <c r="B183" s="75"/>
      <c r="C183" s="73" t="s">
        <v>3686</v>
      </c>
      <c r="D183" s="78" t="s">
        <v>126</v>
      </c>
      <c r="E183" s="13">
        <v>44542</v>
      </c>
      <c r="F183" s="76" t="s">
        <v>3386</v>
      </c>
      <c r="G183" s="13">
        <v>44547</v>
      </c>
      <c r="H183" s="77" t="s">
        <v>3452</v>
      </c>
      <c r="I183" s="16">
        <v>56</v>
      </c>
      <c r="J183" s="16">
        <v>37</v>
      </c>
      <c r="K183" s="16">
        <v>31</v>
      </c>
      <c r="L183" s="16">
        <v>12</v>
      </c>
      <c r="M183" s="81">
        <v>16.058</v>
      </c>
      <c r="N183" s="96">
        <v>16.058</v>
      </c>
      <c r="O183" s="64">
        <v>2530</v>
      </c>
      <c r="P183" s="65">
        <f>Table2245789101123456789101112131415161718192021222324252627282930313233341235[[#This Row],[PEMBULATAN]]*O183</f>
        <v>40626.74</v>
      </c>
    </row>
    <row r="184" spans="1:16" ht="26.25" customHeight="1" x14ac:dyDescent="0.2">
      <c r="A184" s="14"/>
      <c r="B184" s="75"/>
      <c r="C184" s="73" t="s">
        <v>3687</v>
      </c>
      <c r="D184" s="78" t="s">
        <v>126</v>
      </c>
      <c r="E184" s="13">
        <v>44542</v>
      </c>
      <c r="F184" s="76" t="s">
        <v>3386</v>
      </c>
      <c r="G184" s="13">
        <v>44547</v>
      </c>
      <c r="H184" s="77" t="s">
        <v>3452</v>
      </c>
      <c r="I184" s="16">
        <v>82</v>
      </c>
      <c r="J184" s="16">
        <v>57</v>
      </c>
      <c r="K184" s="16">
        <v>26</v>
      </c>
      <c r="L184" s="16">
        <v>14</v>
      </c>
      <c r="M184" s="81">
        <v>30.381</v>
      </c>
      <c r="N184" s="96">
        <v>31</v>
      </c>
      <c r="O184" s="64">
        <v>2530</v>
      </c>
      <c r="P184" s="65">
        <f>Table2245789101123456789101112131415161718192021222324252627282930313233341235[[#This Row],[PEMBULATAN]]*O184</f>
        <v>78430</v>
      </c>
    </row>
    <row r="185" spans="1:16" ht="26.25" customHeight="1" x14ac:dyDescent="0.2">
      <c r="A185" s="14"/>
      <c r="B185" s="75"/>
      <c r="C185" s="73" t="s">
        <v>3688</v>
      </c>
      <c r="D185" s="78" t="s">
        <v>126</v>
      </c>
      <c r="E185" s="13">
        <v>44542</v>
      </c>
      <c r="F185" s="76" t="s">
        <v>3386</v>
      </c>
      <c r="G185" s="13">
        <v>44547</v>
      </c>
      <c r="H185" s="77" t="s">
        <v>3452</v>
      </c>
      <c r="I185" s="16">
        <v>66</v>
      </c>
      <c r="J185" s="16">
        <v>53</v>
      </c>
      <c r="K185" s="16">
        <v>27</v>
      </c>
      <c r="L185" s="16">
        <v>8</v>
      </c>
      <c r="M185" s="81">
        <v>23.611499999999999</v>
      </c>
      <c r="N185" s="96">
        <v>23.611499999999999</v>
      </c>
      <c r="O185" s="64">
        <v>2530</v>
      </c>
      <c r="P185" s="65">
        <f>Table2245789101123456789101112131415161718192021222324252627282930313233341235[[#This Row],[PEMBULATAN]]*O185</f>
        <v>59737.095000000001</v>
      </c>
    </row>
    <row r="186" spans="1:16" ht="26.25" customHeight="1" x14ac:dyDescent="0.2">
      <c r="A186" s="14"/>
      <c r="B186" s="75"/>
      <c r="C186" s="73" t="s">
        <v>3689</v>
      </c>
      <c r="D186" s="78" t="s">
        <v>126</v>
      </c>
      <c r="E186" s="13">
        <v>44542</v>
      </c>
      <c r="F186" s="76" t="s">
        <v>3386</v>
      </c>
      <c r="G186" s="13">
        <v>44547</v>
      </c>
      <c r="H186" s="77" t="s">
        <v>3452</v>
      </c>
      <c r="I186" s="16">
        <v>71</v>
      </c>
      <c r="J186" s="16">
        <v>22</v>
      </c>
      <c r="K186" s="16">
        <v>17</v>
      </c>
      <c r="L186" s="16">
        <v>5</v>
      </c>
      <c r="M186" s="81">
        <v>6.6384999999999996</v>
      </c>
      <c r="N186" s="96">
        <v>6.6384999999999996</v>
      </c>
      <c r="O186" s="64">
        <v>2530</v>
      </c>
      <c r="P186" s="65">
        <f>Table2245789101123456789101112131415161718192021222324252627282930313233341235[[#This Row],[PEMBULATAN]]*O186</f>
        <v>16795.404999999999</v>
      </c>
    </row>
    <row r="187" spans="1:16" ht="26.25" customHeight="1" x14ac:dyDescent="0.2">
      <c r="A187" s="14"/>
      <c r="B187" s="75"/>
      <c r="C187" s="73" t="s">
        <v>3690</v>
      </c>
      <c r="D187" s="78" t="s">
        <v>126</v>
      </c>
      <c r="E187" s="13">
        <v>44542</v>
      </c>
      <c r="F187" s="76" t="s">
        <v>3386</v>
      </c>
      <c r="G187" s="13">
        <v>44547</v>
      </c>
      <c r="H187" s="77" t="s">
        <v>3452</v>
      </c>
      <c r="I187" s="16">
        <v>70</v>
      </c>
      <c r="J187" s="16">
        <v>42</v>
      </c>
      <c r="K187" s="16">
        <v>6</v>
      </c>
      <c r="L187" s="16">
        <v>4</v>
      </c>
      <c r="M187" s="81">
        <v>4.41</v>
      </c>
      <c r="N187" s="96">
        <v>5</v>
      </c>
      <c r="O187" s="64">
        <v>2530</v>
      </c>
      <c r="P187" s="65">
        <f>Table2245789101123456789101112131415161718192021222324252627282930313233341235[[#This Row],[PEMBULATAN]]*O187</f>
        <v>12650</v>
      </c>
    </row>
    <row r="188" spans="1:16" ht="26.25" customHeight="1" x14ac:dyDescent="0.2">
      <c r="A188" s="14"/>
      <c r="B188" s="75"/>
      <c r="C188" s="73" t="s">
        <v>3691</v>
      </c>
      <c r="D188" s="78" t="s">
        <v>126</v>
      </c>
      <c r="E188" s="13">
        <v>44542</v>
      </c>
      <c r="F188" s="76" t="s">
        <v>3386</v>
      </c>
      <c r="G188" s="13">
        <v>44547</v>
      </c>
      <c r="H188" s="77" t="s">
        <v>3452</v>
      </c>
      <c r="I188" s="16">
        <v>90</v>
      </c>
      <c r="J188" s="16">
        <v>42</v>
      </c>
      <c r="K188" s="16">
        <v>10</v>
      </c>
      <c r="L188" s="16">
        <v>1</v>
      </c>
      <c r="M188" s="81">
        <v>9.4499999999999993</v>
      </c>
      <c r="N188" s="96">
        <v>10</v>
      </c>
      <c r="O188" s="64">
        <v>2530</v>
      </c>
      <c r="P188" s="65">
        <f>Table2245789101123456789101112131415161718192021222324252627282930313233341235[[#This Row],[PEMBULATAN]]*O188</f>
        <v>25300</v>
      </c>
    </row>
    <row r="189" spans="1:16" ht="26.25" customHeight="1" x14ac:dyDescent="0.2">
      <c r="A189" s="14"/>
      <c r="B189" s="75"/>
      <c r="C189" s="73" t="s">
        <v>3692</v>
      </c>
      <c r="D189" s="78" t="s">
        <v>126</v>
      </c>
      <c r="E189" s="13">
        <v>44542</v>
      </c>
      <c r="F189" s="76" t="s">
        <v>3386</v>
      </c>
      <c r="G189" s="13">
        <v>44547</v>
      </c>
      <c r="H189" s="77" t="s">
        <v>3452</v>
      </c>
      <c r="I189" s="16">
        <v>90</v>
      </c>
      <c r="J189" s="16">
        <v>42</v>
      </c>
      <c r="K189" s="16">
        <v>10</v>
      </c>
      <c r="L189" s="16">
        <v>1</v>
      </c>
      <c r="M189" s="81">
        <v>9.4499999999999993</v>
      </c>
      <c r="N189" s="96">
        <v>10</v>
      </c>
      <c r="O189" s="64">
        <v>2530</v>
      </c>
      <c r="P189" s="65">
        <f>Table2245789101123456789101112131415161718192021222324252627282930313233341235[[#This Row],[PEMBULATAN]]*O189</f>
        <v>25300</v>
      </c>
    </row>
    <row r="190" spans="1:16" ht="26.25" customHeight="1" x14ac:dyDescent="0.2">
      <c r="A190" s="14"/>
      <c r="B190" s="75"/>
      <c r="C190" s="73" t="s">
        <v>3693</v>
      </c>
      <c r="D190" s="78" t="s">
        <v>126</v>
      </c>
      <c r="E190" s="13">
        <v>44542</v>
      </c>
      <c r="F190" s="76" t="s">
        <v>3386</v>
      </c>
      <c r="G190" s="13">
        <v>44547</v>
      </c>
      <c r="H190" s="77" t="s">
        <v>3452</v>
      </c>
      <c r="I190" s="16">
        <v>78</v>
      </c>
      <c r="J190" s="16">
        <v>57</v>
      </c>
      <c r="K190" s="16">
        <v>22</v>
      </c>
      <c r="L190" s="16">
        <v>6</v>
      </c>
      <c r="M190" s="81">
        <v>24.452999999999999</v>
      </c>
      <c r="N190" s="96">
        <v>25</v>
      </c>
      <c r="O190" s="64">
        <v>2530</v>
      </c>
      <c r="P190" s="65">
        <f>Table2245789101123456789101112131415161718192021222324252627282930313233341235[[#This Row],[PEMBULATAN]]*O190</f>
        <v>63250</v>
      </c>
    </row>
    <row r="191" spans="1:16" ht="26.25" customHeight="1" x14ac:dyDescent="0.2">
      <c r="A191" s="14"/>
      <c r="B191" s="75"/>
      <c r="C191" s="73" t="s">
        <v>3694</v>
      </c>
      <c r="D191" s="78" t="s">
        <v>126</v>
      </c>
      <c r="E191" s="13">
        <v>44542</v>
      </c>
      <c r="F191" s="76" t="s">
        <v>3386</v>
      </c>
      <c r="G191" s="13">
        <v>44547</v>
      </c>
      <c r="H191" s="77" t="s">
        <v>3452</v>
      </c>
      <c r="I191" s="16">
        <v>53</v>
      </c>
      <c r="J191" s="16">
        <v>34</v>
      </c>
      <c r="K191" s="16">
        <v>23</v>
      </c>
      <c r="L191" s="16">
        <v>3</v>
      </c>
      <c r="M191" s="81">
        <v>10.361499999999999</v>
      </c>
      <c r="N191" s="96">
        <v>11</v>
      </c>
      <c r="O191" s="64">
        <v>2530</v>
      </c>
      <c r="P191" s="65">
        <f>Table2245789101123456789101112131415161718192021222324252627282930313233341235[[#This Row],[PEMBULATAN]]*O191</f>
        <v>27830</v>
      </c>
    </row>
    <row r="192" spans="1:16" ht="26.25" customHeight="1" x14ac:dyDescent="0.2">
      <c r="A192" s="14"/>
      <c r="B192" s="75"/>
      <c r="C192" s="73" t="s">
        <v>3695</v>
      </c>
      <c r="D192" s="78" t="s">
        <v>126</v>
      </c>
      <c r="E192" s="13">
        <v>44542</v>
      </c>
      <c r="F192" s="76" t="s">
        <v>3386</v>
      </c>
      <c r="G192" s="13">
        <v>44547</v>
      </c>
      <c r="H192" s="77" t="s">
        <v>3452</v>
      </c>
      <c r="I192" s="16">
        <v>35</v>
      </c>
      <c r="J192" s="16">
        <v>32</v>
      </c>
      <c r="K192" s="16">
        <v>28</v>
      </c>
      <c r="L192" s="16">
        <v>5</v>
      </c>
      <c r="M192" s="81">
        <v>7.84</v>
      </c>
      <c r="N192" s="96">
        <v>7.84</v>
      </c>
      <c r="O192" s="64">
        <v>2530</v>
      </c>
      <c r="P192" s="65">
        <f>Table2245789101123456789101112131415161718192021222324252627282930313233341235[[#This Row],[PEMBULATAN]]*O192</f>
        <v>19835.2</v>
      </c>
    </row>
    <row r="193" spans="1:16" ht="26.25" customHeight="1" x14ac:dyDescent="0.2">
      <c r="A193" s="14"/>
      <c r="B193" s="75"/>
      <c r="C193" s="73" t="s">
        <v>3696</v>
      </c>
      <c r="D193" s="78" t="s">
        <v>126</v>
      </c>
      <c r="E193" s="13">
        <v>44542</v>
      </c>
      <c r="F193" s="76" t="s">
        <v>3386</v>
      </c>
      <c r="G193" s="13">
        <v>44547</v>
      </c>
      <c r="H193" s="77" t="s">
        <v>3452</v>
      </c>
      <c r="I193" s="16">
        <v>38</v>
      </c>
      <c r="J193" s="16">
        <v>38</v>
      </c>
      <c r="K193" s="16">
        <v>23</v>
      </c>
      <c r="L193" s="16">
        <v>10</v>
      </c>
      <c r="M193" s="81">
        <v>8.3030000000000008</v>
      </c>
      <c r="N193" s="96">
        <v>11</v>
      </c>
      <c r="O193" s="64">
        <v>2530</v>
      </c>
      <c r="P193" s="65">
        <f>Table2245789101123456789101112131415161718192021222324252627282930313233341235[[#This Row],[PEMBULATAN]]*O193</f>
        <v>27830</v>
      </c>
    </row>
    <row r="194" spans="1:16" ht="26.25" customHeight="1" x14ac:dyDescent="0.2">
      <c r="A194" s="14"/>
      <c r="B194" s="75"/>
      <c r="C194" s="73" t="s">
        <v>3697</v>
      </c>
      <c r="D194" s="78" t="s">
        <v>126</v>
      </c>
      <c r="E194" s="13">
        <v>44542</v>
      </c>
      <c r="F194" s="76" t="s">
        <v>3386</v>
      </c>
      <c r="G194" s="13">
        <v>44547</v>
      </c>
      <c r="H194" s="77" t="s">
        <v>3452</v>
      </c>
      <c r="I194" s="16">
        <v>80</v>
      </c>
      <c r="J194" s="16">
        <v>57</v>
      </c>
      <c r="K194" s="16">
        <v>20</v>
      </c>
      <c r="L194" s="16">
        <v>12</v>
      </c>
      <c r="M194" s="81">
        <v>22.8</v>
      </c>
      <c r="N194" s="96">
        <v>22.8</v>
      </c>
      <c r="O194" s="64">
        <v>2530</v>
      </c>
      <c r="P194" s="65">
        <f>Table2245789101123456789101112131415161718192021222324252627282930313233341235[[#This Row],[PEMBULATAN]]*O194</f>
        <v>57684</v>
      </c>
    </row>
    <row r="195" spans="1:16" ht="26.25" customHeight="1" x14ac:dyDescent="0.2">
      <c r="A195" s="14"/>
      <c r="B195" s="75"/>
      <c r="C195" s="73" t="s">
        <v>3698</v>
      </c>
      <c r="D195" s="78" t="s">
        <v>126</v>
      </c>
      <c r="E195" s="13">
        <v>44542</v>
      </c>
      <c r="F195" s="76" t="s">
        <v>3386</v>
      </c>
      <c r="G195" s="13">
        <v>44547</v>
      </c>
      <c r="H195" s="77" t="s">
        <v>3452</v>
      </c>
      <c r="I195" s="16">
        <v>102</v>
      </c>
      <c r="J195" s="16">
        <v>60</v>
      </c>
      <c r="K195" s="16">
        <v>28</v>
      </c>
      <c r="L195" s="16">
        <v>26</v>
      </c>
      <c r="M195" s="81">
        <v>42.84</v>
      </c>
      <c r="N195" s="96">
        <v>42.84</v>
      </c>
      <c r="O195" s="64">
        <v>2530</v>
      </c>
      <c r="P195" s="65">
        <f>Table2245789101123456789101112131415161718192021222324252627282930313233341235[[#This Row],[PEMBULATAN]]*O195</f>
        <v>108385.20000000001</v>
      </c>
    </row>
    <row r="196" spans="1:16" ht="26.25" customHeight="1" x14ac:dyDescent="0.2">
      <c r="A196" s="14"/>
      <c r="B196" s="75"/>
      <c r="C196" s="73" t="s">
        <v>3699</v>
      </c>
      <c r="D196" s="78" t="s">
        <v>126</v>
      </c>
      <c r="E196" s="13">
        <v>44542</v>
      </c>
      <c r="F196" s="76" t="s">
        <v>3386</v>
      </c>
      <c r="G196" s="13">
        <v>44547</v>
      </c>
      <c r="H196" s="77" t="s">
        <v>3452</v>
      </c>
      <c r="I196" s="16">
        <v>38</v>
      </c>
      <c r="J196" s="16">
        <v>32</v>
      </c>
      <c r="K196" s="16">
        <v>26</v>
      </c>
      <c r="L196" s="16">
        <v>26</v>
      </c>
      <c r="M196" s="81">
        <v>7.9039999999999999</v>
      </c>
      <c r="N196" s="96">
        <v>26</v>
      </c>
      <c r="O196" s="64">
        <v>2530</v>
      </c>
      <c r="P196" s="65">
        <f>Table2245789101123456789101112131415161718192021222324252627282930313233341235[[#This Row],[PEMBULATAN]]*O196</f>
        <v>65780</v>
      </c>
    </row>
    <row r="197" spans="1:16" ht="26.25" customHeight="1" x14ac:dyDescent="0.2">
      <c r="A197" s="14"/>
      <c r="B197" s="75"/>
      <c r="C197" s="73" t="s">
        <v>3700</v>
      </c>
      <c r="D197" s="78" t="s">
        <v>126</v>
      </c>
      <c r="E197" s="13">
        <v>44542</v>
      </c>
      <c r="F197" s="76" t="s">
        <v>3386</v>
      </c>
      <c r="G197" s="13">
        <v>44547</v>
      </c>
      <c r="H197" s="77" t="s">
        <v>3452</v>
      </c>
      <c r="I197" s="16">
        <v>82</v>
      </c>
      <c r="J197" s="16">
        <v>60</v>
      </c>
      <c r="K197" s="16">
        <v>20</v>
      </c>
      <c r="L197" s="16">
        <v>4</v>
      </c>
      <c r="M197" s="81">
        <v>24.6</v>
      </c>
      <c r="N197" s="96">
        <v>24.6</v>
      </c>
      <c r="O197" s="64">
        <v>2530</v>
      </c>
      <c r="P197" s="65">
        <f>Table2245789101123456789101112131415161718192021222324252627282930313233341235[[#This Row],[PEMBULATAN]]*O197</f>
        <v>62238</v>
      </c>
    </row>
    <row r="198" spans="1:16" ht="26.25" customHeight="1" x14ac:dyDescent="0.2">
      <c r="A198" s="14"/>
      <c r="B198" s="75"/>
      <c r="C198" s="73" t="s">
        <v>3701</v>
      </c>
      <c r="D198" s="78" t="s">
        <v>126</v>
      </c>
      <c r="E198" s="13">
        <v>44542</v>
      </c>
      <c r="F198" s="76" t="s">
        <v>3386</v>
      </c>
      <c r="G198" s="13">
        <v>44547</v>
      </c>
      <c r="H198" s="77" t="s">
        <v>3452</v>
      </c>
      <c r="I198" s="16">
        <v>97</v>
      </c>
      <c r="J198" s="16">
        <v>62</v>
      </c>
      <c r="K198" s="16">
        <v>42</v>
      </c>
      <c r="L198" s="16">
        <v>27</v>
      </c>
      <c r="M198" s="81">
        <v>63.146999999999998</v>
      </c>
      <c r="N198" s="96">
        <v>63.146999999999998</v>
      </c>
      <c r="O198" s="64">
        <v>2530</v>
      </c>
      <c r="P198" s="65">
        <f>Table2245789101123456789101112131415161718192021222324252627282930313233341235[[#This Row],[PEMBULATAN]]*O198</f>
        <v>159761.91</v>
      </c>
    </row>
    <row r="199" spans="1:16" ht="26.25" customHeight="1" x14ac:dyDescent="0.2">
      <c r="A199" s="14"/>
      <c r="B199" s="98"/>
      <c r="C199" s="73" t="s">
        <v>3702</v>
      </c>
      <c r="D199" s="78" t="s">
        <v>126</v>
      </c>
      <c r="E199" s="13">
        <v>44542</v>
      </c>
      <c r="F199" s="76" t="s">
        <v>3386</v>
      </c>
      <c r="G199" s="13">
        <v>44547</v>
      </c>
      <c r="H199" s="77" t="s">
        <v>3452</v>
      </c>
      <c r="I199" s="16">
        <v>44</v>
      </c>
      <c r="J199" s="16">
        <v>48</v>
      </c>
      <c r="K199" s="16">
        <v>37</v>
      </c>
      <c r="L199" s="16">
        <v>22</v>
      </c>
      <c r="M199" s="81">
        <v>19.536000000000001</v>
      </c>
      <c r="N199" s="96">
        <v>22</v>
      </c>
      <c r="O199" s="64">
        <v>2530</v>
      </c>
      <c r="P199" s="65">
        <f>Table2245789101123456789101112131415161718192021222324252627282930313233341235[[#This Row],[PEMBULATAN]]*O199</f>
        <v>55660</v>
      </c>
    </row>
    <row r="200" spans="1:16" ht="26.25" customHeight="1" x14ac:dyDescent="0.2">
      <c r="A200" s="14"/>
      <c r="B200" s="75" t="s">
        <v>3703</v>
      </c>
      <c r="C200" s="73" t="s">
        <v>3704</v>
      </c>
      <c r="D200" s="78" t="s">
        <v>126</v>
      </c>
      <c r="E200" s="13">
        <v>44542</v>
      </c>
      <c r="F200" s="76" t="s">
        <v>3386</v>
      </c>
      <c r="G200" s="13">
        <v>44547</v>
      </c>
      <c r="H200" s="77" t="s">
        <v>3452</v>
      </c>
      <c r="I200" s="16">
        <v>53</v>
      </c>
      <c r="J200" s="16">
        <v>35</v>
      </c>
      <c r="K200" s="16">
        <v>17</v>
      </c>
      <c r="L200" s="16">
        <v>5</v>
      </c>
      <c r="M200" s="81">
        <v>7.88375</v>
      </c>
      <c r="N200" s="96">
        <v>7.88375</v>
      </c>
      <c r="O200" s="64">
        <v>2530</v>
      </c>
      <c r="P200" s="65">
        <f>Table2245789101123456789101112131415161718192021222324252627282930313233341235[[#This Row],[PEMBULATAN]]*O200</f>
        <v>19945.887500000001</v>
      </c>
    </row>
    <row r="201" spans="1:16" ht="26.25" customHeight="1" x14ac:dyDescent="0.2">
      <c r="A201" s="14"/>
      <c r="B201" s="75"/>
      <c r="C201" s="73" t="s">
        <v>3705</v>
      </c>
      <c r="D201" s="78" t="s">
        <v>126</v>
      </c>
      <c r="E201" s="13">
        <v>44542</v>
      </c>
      <c r="F201" s="76" t="s">
        <v>3386</v>
      </c>
      <c r="G201" s="13">
        <v>44547</v>
      </c>
      <c r="H201" s="77" t="s">
        <v>3452</v>
      </c>
      <c r="I201" s="16">
        <v>50</v>
      </c>
      <c r="J201" s="16">
        <v>48</v>
      </c>
      <c r="K201" s="16">
        <v>38</v>
      </c>
      <c r="L201" s="16">
        <v>15</v>
      </c>
      <c r="M201" s="81">
        <v>22.8</v>
      </c>
      <c r="N201" s="96">
        <v>22.8</v>
      </c>
      <c r="O201" s="64">
        <v>2530</v>
      </c>
      <c r="P201" s="65">
        <f>Table2245789101123456789101112131415161718192021222324252627282930313233341235[[#This Row],[PEMBULATAN]]*O201</f>
        <v>57684</v>
      </c>
    </row>
    <row r="202" spans="1:16" ht="26.25" customHeight="1" x14ac:dyDescent="0.2">
      <c r="A202" s="14"/>
      <c r="B202" s="75"/>
      <c r="C202" s="73" t="s">
        <v>3706</v>
      </c>
      <c r="D202" s="78" t="s">
        <v>126</v>
      </c>
      <c r="E202" s="13">
        <v>44542</v>
      </c>
      <c r="F202" s="76" t="s">
        <v>3386</v>
      </c>
      <c r="G202" s="13">
        <v>44547</v>
      </c>
      <c r="H202" s="77" t="s">
        <v>3452</v>
      </c>
      <c r="I202" s="16">
        <v>55</v>
      </c>
      <c r="J202" s="16">
        <v>30</v>
      </c>
      <c r="K202" s="16">
        <v>16</v>
      </c>
      <c r="L202" s="16">
        <v>8</v>
      </c>
      <c r="M202" s="81">
        <v>6.6</v>
      </c>
      <c r="N202" s="96">
        <v>8</v>
      </c>
      <c r="O202" s="64">
        <v>2530</v>
      </c>
      <c r="P202" s="65">
        <f>Table2245789101123456789101112131415161718192021222324252627282930313233341235[[#This Row],[PEMBULATAN]]*O202</f>
        <v>20240</v>
      </c>
    </row>
    <row r="203" spans="1:16" ht="26.25" customHeight="1" x14ac:dyDescent="0.2">
      <c r="A203" s="14"/>
      <c r="B203" s="75"/>
      <c r="C203" s="73" t="s">
        <v>3707</v>
      </c>
      <c r="D203" s="78" t="s">
        <v>126</v>
      </c>
      <c r="E203" s="13">
        <v>44542</v>
      </c>
      <c r="F203" s="76" t="s">
        <v>3386</v>
      </c>
      <c r="G203" s="13">
        <v>44547</v>
      </c>
      <c r="H203" s="77" t="s">
        <v>3452</v>
      </c>
      <c r="I203" s="16">
        <v>40</v>
      </c>
      <c r="J203" s="16">
        <v>20</v>
      </c>
      <c r="K203" s="16">
        <v>10</v>
      </c>
      <c r="L203" s="16">
        <v>1</v>
      </c>
      <c r="M203" s="81">
        <v>2</v>
      </c>
      <c r="N203" s="96">
        <v>2</v>
      </c>
      <c r="O203" s="64">
        <v>2530</v>
      </c>
      <c r="P203" s="65">
        <f>Table2245789101123456789101112131415161718192021222324252627282930313233341235[[#This Row],[PEMBULATAN]]*O203</f>
        <v>5060</v>
      </c>
    </row>
    <row r="204" spans="1:16" ht="26.25" customHeight="1" x14ac:dyDescent="0.2">
      <c r="A204" s="14"/>
      <c r="B204" s="75"/>
      <c r="C204" s="73" t="s">
        <v>3708</v>
      </c>
      <c r="D204" s="78" t="s">
        <v>126</v>
      </c>
      <c r="E204" s="13">
        <v>44542</v>
      </c>
      <c r="F204" s="76" t="s">
        <v>3386</v>
      </c>
      <c r="G204" s="13">
        <v>44547</v>
      </c>
      <c r="H204" s="77" t="s">
        <v>3452</v>
      </c>
      <c r="I204" s="16">
        <v>66</v>
      </c>
      <c r="J204" s="16">
        <v>37</v>
      </c>
      <c r="K204" s="16">
        <v>14</v>
      </c>
      <c r="L204" s="16">
        <v>10</v>
      </c>
      <c r="M204" s="81">
        <v>8.5470000000000006</v>
      </c>
      <c r="N204" s="96">
        <v>10</v>
      </c>
      <c r="O204" s="64">
        <v>2530</v>
      </c>
      <c r="P204" s="65">
        <f>Table2245789101123456789101112131415161718192021222324252627282930313233341235[[#This Row],[PEMBULATAN]]*O204</f>
        <v>25300</v>
      </c>
    </row>
    <row r="205" spans="1:16" ht="26.25" customHeight="1" x14ac:dyDescent="0.2">
      <c r="A205" s="14"/>
      <c r="B205" s="75"/>
      <c r="C205" s="73" t="s">
        <v>3709</v>
      </c>
      <c r="D205" s="78" t="s">
        <v>126</v>
      </c>
      <c r="E205" s="13">
        <v>44542</v>
      </c>
      <c r="F205" s="76" t="s">
        <v>3386</v>
      </c>
      <c r="G205" s="13">
        <v>44547</v>
      </c>
      <c r="H205" s="77" t="s">
        <v>3452</v>
      </c>
      <c r="I205" s="16">
        <v>40</v>
      </c>
      <c r="J205" s="16">
        <v>30</v>
      </c>
      <c r="K205" s="16">
        <v>15</v>
      </c>
      <c r="L205" s="16">
        <v>3</v>
      </c>
      <c r="M205" s="81">
        <v>4.5</v>
      </c>
      <c r="N205" s="96">
        <v>5</v>
      </c>
      <c r="O205" s="64">
        <v>2530</v>
      </c>
      <c r="P205" s="65">
        <f>Table2245789101123456789101112131415161718192021222324252627282930313233341235[[#This Row],[PEMBULATAN]]*O205</f>
        <v>12650</v>
      </c>
    </row>
    <row r="206" spans="1:16" ht="26.25" customHeight="1" x14ac:dyDescent="0.2">
      <c r="A206" s="14"/>
      <c r="B206" s="75"/>
      <c r="C206" s="73" t="s">
        <v>3710</v>
      </c>
      <c r="D206" s="78" t="s">
        <v>126</v>
      </c>
      <c r="E206" s="13">
        <v>44542</v>
      </c>
      <c r="F206" s="76" t="s">
        <v>3386</v>
      </c>
      <c r="G206" s="13">
        <v>44547</v>
      </c>
      <c r="H206" s="77" t="s">
        <v>3452</v>
      </c>
      <c r="I206" s="16">
        <v>20</v>
      </c>
      <c r="J206" s="16">
        <v>20</v>
      </c>
      <c r="K206" s="16">
        <v>17</v>
      </c>
      <c r="L206" s="16">
        <v>1</v>
      </c>
      <c r="M206" s="81">
        <v>1.7</v>
      </c>
      <c r="N206" s="96">
        <v>1.7</v>
      </c>
      <c r="O206" s="64">
        <v>2530</v>
      </c>
      <c r="P206" s="65">
        <f>Table2245789101123456789101112131415161718192021222324252627282930313233341235[[#This Row],[PEMBULATAN]]*O206</f>
        <v>4301</v>
      </c>
    </row>
    <row r="207" spans="1:16" ht="26.25" customHeight="1" x14ac:dyDescent="0.2">
      <c r="A207" s="14"/>
      <c r="B207" s="75"/>
      <c r="C207" s="73" t="s">
        <v>3711</v>
      </c>
      <c r="D207" s="78" t="s">
        <v>126</v>
      </c>
      <c r="E207" s="13">
        <v>44542</v>
      </c>
      <c r="F207" s="76" t="s">
        <v>3386</v>
      </c>
      <c r="G207" s="13">
        <v>44547</v>
      </c>
      <c r="H207" s="77" t="s">
        <v>3452</v>
      </c>
      <c r="I207" s="16">
        <v>56</v>
      </c>
      <c r="J207" s="16">
        <v>46</v>
      </c>
      <c r="K207" s="16">
        <v>34</v>
      </c>
      <c r="L207" s="16">
        <v>12</v>
      </c>
      <c r="M207" s="81">
        <v>21.896000000000001</v>
      </c>
      <c r="N207" s="96">
        <v>21.896000000000001</v>
      </c>
      <c r="O207" s="64">
        <v>2530</v>
      </c>
      <c r="P207" s="65">
        <f>Table2245789101123456789101112131415161718192021222324252627282930313233341235[[#This Row],[PEMBULATAN]]*O207</f>
        <v>55396.880000000005</v>
      </c>
    </row>
    <row r="208" spans="1:16" ht="26.25" customHeight="1" x14ac:dyDescent="0.2">
      <c r="A208" s="14"/>
      <c r="B208" s="75"/>
      <c r="C208" s="73" t="s">
        <v>3712</v>
      </c>
      <c r="D208" s="78" t="s">
        <v>126</v>
      </c>
      <c r="E208" s="13">
        <v>44542</v>
      </c>
      <c r="F208" s="76" t="s">
        <v>3386</v>
      </c>
      <c r="G208" s="13">
        <v>44547</v>
      </c>
      <c r="H208" s="77" t="s">
        <v>3452</v>
      </c>
      <c r="I208" s="16">
        <v>54</v>
      </c>
      <c r="J208" s="16">
        <v>34</v>
      </c>
      <c r="K208" s="16">
        <v>22</v>
      </c>
      <c r="L208" s="16">
        <v>6</v>
      </c>
      <c r="M208" s="81">
        <v>10.098000000000001</v>
      </c>
      <c r="N208" s="96">
        <v>10.098000000000001</v>
      </c>
      <c r="O208" s="64">
        <v>2530</v>
      </c>
      <c r="P208" s="65">
        <f>Table2245789101123456789101112131415161718192021222324252627282930313233341235[[#This Row],[PEMBULATAN]]*O208</f>
        <v>25547.940000000002</v>
      </c>
    </row>
    <row r="209" spans="1:16" ht="26.25" customHeight="1" x14ac:dyDescent="0.2">
      <c r="A209" s="14"/>
      <c r="B209" s="98"/>
      <c r="C209" s="73" t="s">
        <v>3713</v>
      </c>
      <c r="D209" s="78" t="s">
        <v>126</v>
      </c>
      <c r="E209" s="13">
        <v>44542</v>
      </c>
      <c r="F209" s="76" t="s">
        <v>3386</v>
      </c>
      <c r="G209" s="13">
        <v>44547</v>
      </c>
      <c r="H209" s="77" t="s">
        <v>3452</v>
      </c>
      <c r="I209" s="16">
        <v>81</v>
      </c>
      <c r="J209" s="16">
        <v>39</v>
      </c>
      <c r="K209" s="16">
        <v>24</v>
      </c>
      <c r="L209" s="16">
        <v>10</v>
      </c>
      <c r="M209" s="81">
        <v>18.954000000000001</v>
      </c>
      <c r="N209" s="96">
        <v>18.954000000000001</v>
      </c>
      <c r="O209" s="64">
        <v>2530</v>
      </c>
      <c r="P209" s="65">
        <f>Table2245789101123456789101112131415161718192021222324252627282930313233341235[[#This Row],[PEMBULATAN]]*O209</f>
        <v>47953.62</v>
      </c>
    </row>
    <row r="210" spans="1:16" ht="26.25" customHeight="1" x14ac:dyDescent="0.2">
      <c r="A210" s="14"/>
      <c r="B210" s="75" t="s">
        <v>3714</v>
      </c>
      <c r="C210" s="73" t="s">
        <v>3715</v>
      </c>
      <c r="D210" s="78" t="s">
        <v>126</v>
      </c>
      <c r="E210" s="13">
        <v>44542</v>
      </c>
      <c r="F210" s="76" t="s">
        <v>3386</v>
      </c>
      <c r="G210" s="13">
        <v>44547</v>
      </c>
      <c r="H210" s="77" t="s">
        <v>3452</v>
      </c>
      <c r="I210" s="16">
        <v>104</v>
      </c>
      <c r="J210" s="16">
        <v>91</v>
      </c>
      <c r="K210" s="16">
        <v>15</v>
      </c>
      <c r="L210" s="16">
        <v>17</v>
      </c>
      <c r="M210" s="81">
        <v>35.49</v>
      </c>
      <c r="N210" s="96">
        <v>36</v>
      </c>
      <c r="O210" s="64">
        <v>2530</v>
      </c>
      <c r="P210" s="65">
        <f>Table2245789101123456789101112131415161718192021222324252627282930313233341235[[#This Row],[PEMBULATAN]]*O210</f>
        <v>91080</v>
      </c>
    </row>
    <row r="211" spans="1:16" ht="22.5" customHeight="1" x14ac:dyDescent="0.2">
      <c r="A211" s="118" t="s">
        <v>30</v>
      </c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20"/>
      <c r="M211" s="79">
        <f>SUBTOTAL(109,Table2245789101123456789101112131415161718192021222324252627282930313233341235[KG VOLUME])</f>
        <v>3772.9192500000008</v>
      </c>
      <c r="N211" s="68">
        <f>SUM(N3:N210)</f>
        <v>3994.5460000000007</v>
      </c>
      <c r="O211" s="121">
        <f>SUM(P3:P210)</f>
        <v>10106201.379999995</v>
      </c>
      <c r="P211" s="122"/>
    </row>
    <row r="212" spans="1:16" ht="18" customHeight="1" x14ac:dyDescent="0.2">
      <c r="A212" s="86"/>
      <c r="B212" s="56" t="s">
        <v>42</v>
      </c>
      <c r="C212" s="55"/>
      <c r="D212" s="57" t="s">
        <v>43</v>
      </c>
      <c r="E212" s="86"/>
      <c r="F212" s="86"/>
      <c r="G212" s="86"/>
      <c r="H212" s="86"/>
      <c r="I212" s="86"/>
      <c r="J212" s="86"/>
      <c r="K212" s="86"/>
      <c r="L212" s="86"/>
      <c r="M212" s="87"/>
      <c r="N212" s="88" t="s">
        <v>51</v>
      </c>
      <c r="O212" s="89"/>
      <c r="P212" s="89">
        <f>O211*10%</f>
        <v>1010620.1379999996</v>
      </c>
    </row>
    <row r="213" spans="1:16" ht="18" customHeight="1" thickBot="1" x14ac:dyDescent="0.25">
      <c r="A213" s="86"/>
      <c r="B213" s="56"/>
      <c r="C213" s="55"/>
      <c r="D213" s="57"/>
      <c r="E213" s="86"/>
      <c r="F213" s="86"/>
      <c r="G213" s="86"/>
      <c r="H213" s="86"/>
      <c r="I213" s="86"/>
      <c r="J213" s="86"/>
      <c r="K213" s="86"/>
      <c r="L213" s="86"/>
      <c r="M213" s="87"/>
      <c r="N213" s="90" t="s">
        <v>52</v>
      </c>
      <c r="O213" s="91"/>
      <c r="P213" s="91">
        <f>O211-P212</f>
        <v>9095581.241999995</v>
      </c>
    </row>
    <row r="214" spans="1:16" ht="18" customHeight="1" x14ac:dyDescent="0.2">
      <c r="A214" s="11"/>
      <c r="H214" s="63"/>
      <c r="N214" s="62" t="s">
        <v>31</v>
      </c>
      <c r="P214" s="69">
        <f>P213*1%</f>
        <v>90955.812419999958</v>
      </c>
    </row>
    <row r="215" spans="1:16" ht="18" customHeight="1" thickBot="1" x14ac:dyDescent="0.25">
      <c r="A215" s="11"/>
      <c r="H215" s="63"/>
      <c r="N215" s="62" t="s">
        <v>53</v>
      </c>
      <c r="P215" s="71">
        <f>P213*2%</f>
        <v>181911.62483999992</v>
      </c>
    </row>
    <row r="216" spans="1:16" ht="18" customHeight="1" x14ac:dyDescent="0.2">
      <c r="A216" s="11"/>
      <c r="H216" s="63"/>
      <c r="N216" s="66" t="s">
        <v>32</v>
      </c>
      <c r="O216" s="67"/>
      <c r="P216" s="70">
        <f>P213+P214-P215</f>
        <v>9004625.4295799937</v>
      </c>
    </row>
    <row r="218" spans="1:16" x14ac:dyDescent="0.2">
      <c r="A218" s="11"/>
      <c r="H218" s="63"/>
      <c r="P218" s="71"/>
    </row>
    <row r="219" spans="1:16" x14ac:dyDescent="0.2">
      <c r="A219" s="11"/>
      <c r="H219" s="63"/>
      <c r="O219" s="58"/>
      <c r="P219" s="71"/>
    </row>
    <row r="220" spans="1:16" s="3" customFormat="1" x14ac:dyDescent="0.25">
      <c r="A220" s="11"/>
      <c r="B220" s="2"/>
      <c r="C220" s="2"/>
      <c r="E220" s="12"/>
      <c r="H220" s="63"/>
      <c r="N220" s="15"/>
      <c r="O220" s="15"/>
      <c r="P220" s="15"/>
    </row>
    <row r="221" spans="1:16" s="3" customFormat="1" x14ac:dyDescent="0.25">
      <c r="A221" s="11"/>
      <c r="B221" s="2"/>
      <c r="C221" s="2"/>
      <c r="E221" s="12"/>
      <c r="H221" s="63"/>
      <c r="N221" s="15"/>
      <c r="O221" s="15"/>
      <c r="P221" s="15"/>
    </row>
    <row r="222" spans="1:16" s="3" customFormat="1" x14ac:dyDescent="0.25">
      <c r="A222" s="11"/>
      <c r="B222" s="2"/>
      <c r="C222" s="2"/>
      <c r="E222" s="12"/>
      <c r="H222" s="63"/>
      <c r="N222" s="15"/>
      <c r="O222" s="15"/>
      <c r="P222" s="15"/>
    </row>
    <row r="223" spans="1:16" s="3" customFormat="1" x14ac:dyDescent="0.25">
      <c r="A223" s="11"/>
      <c r="B223" s="2"/>
      <c r="C223" s="2"/>
      <c r="E223" s="12"/>
      <c r="H223" s="63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3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3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3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3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3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3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3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3"/>
      <c r="N231" s="15"/>
      <c r="O231" s="15"/>
      <c r="P231" s="15"/>
    </row>
  </sheetData>
  <mergeCells count="2">
    <mergeCell ref="A211:L211"/>
    <mergeCell ref="O211:P211"/>
  </mergeCells>
  <conditionalFormatting sqref="B3">
    <cfRule type="duplicateValues" dxfId="283" priority="2"/>
  </conditionalFormatting>
  <conditionalFormatting sqref="B4:B210">
    <cfRule type="duplicateValues" dxfId="282" priority="5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17"/>
  <sheetViews>
    <sheetView zoomScale="110" zoomScaleNormal="110" workbookViewId="0">
      <pane xSplit="3" ySplit="2" topLeftCell="D96" activePane="bottomRight" state="frozen"/>
      <selection pane="topRight" activeCell="B1" sqref="B1"/>
      <selection pane="bottomLeft" activeCell="A3" sqref="A3"/>
      <selection pane="bottomRight" activeCell="M105" sqref="M10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403966</v>
      </c>
      <c r="B3" s="74" t="s">
        <v>3717</v>
      </c>
      <c r="C3" s="9" t="s">
        <v>3718</v>
      </c>
      <c r="D3" s="76" t="s">
        <v>126</v>
      </c>
      <c r="E3" s="13">
        <v>44543</v>
      </c>
      <c r="F3" s="76" t="s">
        <v>3386</v>
      </c>
      <c r="G3" s="13">
        <v>44547</v>
      </c>
      <c r="H3" s="10" t="s">
        <v>3813</v>
      </c>
      <c r="I3" s="1">
        <v>101</v>
      </c>
      <c r="J3" s="1">
        <v>50</v>
      </c>
      <c r="K3" s="1">
        <v>32</v>
      </c>
      <c r="L3" s="1">
        <v>6</v>
      </c>
      <c r="M3" s="80">
        <v>40.4</v>
      </c>
      <c r="N3" s="96">
        <v>41</v>
      </c>
      <c r="O3" s="64">
        <v>2530</v>
      </c>
      <c r="P3" s="65">
        <f>Table224578910112345678910111213141516171819202122232425262728293031323334123536[[#This Row],[PEMBULATAN]]*O3</f>
        <v>103730</v>
      </c>
    </row>
    <row r="4" spans="1:16" ht="26.25" customHeight="1" x14ac:dyDescent="0.2">
      <c r="A4" s="14"/>
      <c r="B4" s="75"/>
      <c r="C4" s="9" t="s">
        <v>3719</v>
      </c>
      <c r="D4" s="76" t="s">
        <v>126</v>
      </c>
      <c r="E4" s="13">
        <v>44543</v>
      </c>
      <c r="F4" s="76" t="s">
        <v>3386</v>
      </c>
      <c r="G4" s="13">
        <v>44547</v>
      </c>
      <c r="H4" s="10" t="s">
        <v>3813</v>
      </c>
      <c r="I4" s="1">
        <v>88</v>
      </c>
      <c r="J4" s="1">
        <v>55</v>
      </c>
      <c r="K4" s="1">
        <v>31</v>
      </c>
      <c r="L4" s="1">
        <v>11</v>
      </c>
      <c r="M4" s="80">
        <v>37.51</v>
      </c>
      <c r="N4" s="96">
        <v>37.51</v>
      </c>
      <c r="O4" s="64">
        <v>2530</v>
      </c>
      <c r="P4" s="65">
        <f>Table224578910112345678910111213141516171819202122232425262728293031323334123536[[#This Row],[PEMBULATAN]]*O4</f>
        <v>94900.299999999988</v>
      </c>
    </row>
    <row r="5" spans="1:16" ht="26.25" customHeight="1" x14ac:dyDescent="0.2">
      <c r="A5" s="14"/>
      <c r="B5" s="75"/>
      <c r="C5" s="73" t="s">
        <v>3720</v>
      </c>
      <c r="D5" s="78" t="s">
        <v>126</v>
      </c>
      <c r="E5" s="13">
        <v>44543</v>
      </c>
      <c r="F5" s="76" t="s">
        <v>3386</v>
      </c>
      <c r="G5" s="13">
        <v>44547</v>
      </c>
      <c r="H5" s="77" t="s">
        <v>3813</v>
      </c>
      <c r="I5" s="16">
        <v>64</v>
      </c>
      <c r="J5" s="16">
        <v>56</v>
      </c>
      <c r="K5" s="16">
        <v>21</v>
      </c>
      <c r="L5" s="16">
        <v>8</v>
      </c>
      <c r="M5" s="81">
        <v>18.815999999999999</v>
      </c>
      <c r="N5" s="96">
        <v>18.815999999999999</v>
      </c>
      <c r="O5" s="64">
        <v>2530</v>
      </c>
      <c r="P5" s="65">
        <f>Table224578910112345678910111213141516171819202122232425262728293031323334123536[[#This Row],[PEMBULATAN]]*O5</f>
        <v>47604.479999999996</v>
      </c>
    </row>
    <row r="6" spans="1:16" ht="26.25" customHeight="1" x14ac:dyDescent="0.2">
      <c r="A6" s="14"/>
      <c r="B6" s="75"/>
      <c r="C6" s="73" t="s">
        <v>3721</v>
      </c>
      <c r="D6" s="78" t="s">
        <v>126</v>
      </c>
      <c r="E6" s="13">
        <v>44543</v>
      </c>
      <c r="F6" s="76" t="s">
        <v>3386</v>
      </c>
      <c r="G6" s="13">
        <v>44547</v>
      </c>
      <c r="H6" s="77" t="s">
        <v>3813</v>
      </c>
      <c r="I6" s="16">
        <v>72</v>
      </c>
      <c r="J6" s="16">
        <v>55</v>
      </c>
      <c r="K6" s="16">
        <v>24</v>
      </c>
      <c r="L6" s="16">
        <v>10</v>
      </c>
      <c r="M6" s="81">
        <v>23.76</v>
      </c>
      <c r="N6" s="96">
        <v>23.76</v>
      </c>
      <c r="O6" s="64">
        <v>2530</v>
      </c>
      <c r="P6" s="65">
        <f>Table224578910112345678910111213141516171819202122232425262728293031323334123536[[#This Row],[PEMBULATAN]]*O6</f>
        <v>60112.800000000003</v>
      </c>
    </row>
    <row r="7" spans="1:16" ht="26.25" customHeight="1" x14ac:dyDescent="0.2">
      <c r="A7" s="14"/>
      <c r="B7" s="75"/>
      <c r="C7" s="73" t="s">
        <v>3722</v>
      </c>
      <c r="D7" s="78" t="s">
        <v>126</v>
      </c>
      <c r="E7" s="13">
        <v>44543</v>
      </c>
      <c r="F7" s="76" t="s">
        <v>3386</v>
      </c>
      <c r="G7" s="13">
        <v>44547</v>
      </c>
      <c r="H7" s="77" t="s">
        <v>3813</v>
      </c>
      <c r="I7" s="16">
        <v>90</v>
      </c>
      <c r="J7" s="16">
        <v>50</v>
      </c>
      <c r="K7" s="16">
        <v>23</v>
      </c>
      <c r="L7" s="16">
        <v>14</v>
      </c>
      <c r="M7" s="81">
        <v>25.875</v>
      </c>
      <c r="N7" s="96">
        <v>25.875</v>
      </c>
      <c r="O7" s="64">
        <v>2530</v>
      </c>
      <c r="P7" s="65">
        <f>Table224578910112345678910111213141516171819202122232425262728293031323334123536[[#This Row],[PEMBULATAN]]*O7</f>
        <v>65463.75</v>
      </c>
    </row>
    <row r="8" spans="1:16" ht="26.25" customHeight="1" x14ac:dyDescent="0.2">
      <c r="A8" s="14"/>
      <c r="B8" s="75"/>
      <c r="C8" s="73" t="s">
        <v>3723</v>
      </c>
      <c r="D8" s="78" t="s">
        <v>126</v>
      </c>
      <c r="E8" s="13">
        <v>44543</v>
      </c>
      <c r="F8" s="76" t="s">
        <v>3386</v>
      </c>
      <c r="G8" s="13">
        <v>44547</v>
      </c>
      <c r="H8" s="77" t="s">
        <v>3813</v>
      </c>
      <c r="I8" s="16">
        <v>47</v>
      </c>
      <c r="J8" s="16">
        <v>47</v>
      </c>
      <c r="K8" s="16">
        <v>17</v>
      </c>
      <c r="L8" s="16">
        <v>5</v>
      </c>
      <c r="M8" s="81">
        <v>9.3882499999999993</v>
      </c>
      <c r="N8" s="96">
        <v>10</v>
      </c>
      <c r="O8" s="64">
        <v>2530</v>
      </c>
      <c r="P8" s="65">
        <f>Table224578910112345678910111213141516171819202122232425262728293031323334123536[[#This Row],[PEMBULATAN]]*O8</f>
        <v>25300</v>
      </c>
    </row>
    <row r="9" spans="1:16" ht="26.25" customHeight="1" x14ac:dyDescent="0.2">
      <c r="A9" s="14"/>
      <c r="B9" s="75"/>
      <c r="C9" s="73" t="s">
        <v>3724</v>
      </c>
      <c r="D9" s="78" t="s">
        <v>126</v>
      </c>
      <c r="E9" s="13">
        <v>44543</v>
      </c>
      <c r="F9" s="76" t="s">
        <v>3386</v>
      </c>
      <c r="G9" s="13">
        <v>44547</v>
      </c>
      <c r="H9" s="77" t="s">
        <v>3813</v>
      </c>
      <c r="I9" s="16">
        <v>48</v>
      </c>
      <c r="J9" s="16">
        <v>48</v>
      </c>
      <c r="K9" s="16">
        <v>12</v>
      </c>
      <c r="L9" s="16">
        <v>3</v>
      </c>
      <c r="M9" s="81">
        <v>6.9119999999999999</v>
      </c>
      <c r="N9" s="96">
        <v>6.9119999999999999</v>
      </c>
      <c r="O9" s="64">
        <v>2530</v>
      </c>
      <c r="P9" s="65">
        <f>Table224578910112345678910111213141516171819202122232425262728293031323334123536[[#This Row],[PEMBULATAN]]*O9</f>
        <v>17487.36</v>
      </c>
    </row>
    <row r="10" spans="1:16" ht="26.25" customHeight="1" x14ac:dyDescent="0.2">
      <c r="A10" s="14"/>
      <c r="B10" s="75"/>
      <c r="C10" s="73" t="s">
        <v>3725</v>
      </c>
      <c r="D10" s="78" t="s">
        <v>126</v>
      </c>
      <c r="E10" s="13">
        <v>44543</v>
      </c>
      <c r="F10" s="76" t="s">
        <v>3386</v>
      </c>
      <c r="G10" s="13">
        <v>44547</v>
      </c>
      <c r="H10" s="77" t="s">
        <v>3813</v>
      </c>
      <c r="I10" s="16">
        <v>85</v>
      </c>
      <c r="J10" s="16">
        <v>56</v>
      </c>
      <c r="K10" s="16">
        <v>30</v>
      </c>
      <c r="L10" s="16">
        <v>11</v>
      </c>
      <c r="M10" s="81">
        <v>35.700000000000003</v>
      </c>
      <c r="N10" s="96">
        <v>35.700000000000003</v>
      </c>
      <c r="O10" s="64">
        <v>2530</v>
      </c>
      <c r="P10" s="65">
        <f>Table224578910112345678910111213141516171819202122232425262728293031323334123536[[#This Row],[PEMBULATAN]]*O10</f>
        <v>90321</v>
      </c>
    </row>
    <row r="11" spans="1:16" ht="26.25" customHeight="1" x14ac:dyDescent="0.2">
      <c r="A11" s="14"/>
      <c r="B11" s="75"/>
      <c r="C11" s="73" t="s">
        <v>3726</v>
      </c>
      <c r="D11" s="78" t="s">
        <v>126</v>
      </c>
      <c r="E11" s="13">
        <v>44543</v>
      </c>
      <c r="F11" s="76" t="s">
        <v>3386</v>
      </c>
      <c r="G11" s="13">
        <v>44547</v>
      </c>
      <c r="H11" s="77" t="s">
        <v>3813</v>
      </c>
      <c r="I11" s="16">
        <v>97</v>
      </c>
      <c r="J11" s="16">
        <v>57</v>
      </c>
      <c r="K11" s="16">
        <v>22</v>
      </c>
      <c r="L11" s="16">
        <v>10</v>
      </c>
      <c r="M11" s="81">
        <v>30.409500000000001</v>
      </c>
      <c r="N11" s="96">
        <v>31</v>
      </c>
      <c r="O11" s="64">
        <v>2530</v>
      </c>
      <c r="P11" s="65">
        <f>Table224578910112345678910111213141516171819202122232425262728293031323334123536[[#This Row],[PEMBULATAN]]*O11</f>
        <v>78430</v>
      </c>
    </row>
    <row r="12" spans="1:16" ht="26.25" customHeight="1" x14ac:dyDescent="0.2">
      <c r="A12" s="14"/>
      <c r="B12" s="75"/>
      <c r="C12" s="73" t="s">
        <v>3727</v>
      </c>
      <c r="D12" s="78" t="s">
        <v>126</v>
      </c>
      <c r="E12" s="13">
        <v>44543</v>
      </c>
      <c r="F12" s="76" t="s">
        <v>3386</v>
      </c>
      <c r="G12" s="13">
        <v>44547</v>
      </c>
      <c r="H12" s="77" t="s">
        <v>3813</v>
      </c>
      <c r="I12" s="16">
        <v>87</v>
      </c>
      <c r="J12" s="16">
        <v>56</v>
      </c>
      <c r="K12" s="16">
        <v>37</v>
      </c>
      <c r="L12" s="16">
        <v>19</v>
      </c>
      <c r="M12" s="81">
        <v>45.066000000000003</v>
      </c>
      <c r="N12" s="96">
        <v>45.066000000000003</v>
      </c>
      <c r="O12" s="64">
        <v>2530</v>
      </c>
      <c r="P12" s="65">
        <f>Table224578910112345678910111213141516171819202122232425262728293031323334123536[[#This Row],[PEMBULATAN]]*O12</f>
        <v>114016.98000000001</v>
      </c>
    </row>
    <row r="13" spans="1:16" ht="26.25" customHeight="1" x14ac:dyDescent="0.2">
      <c r="A13" s="14"/>
      <c r="B13" s="75"/>
      <c r="C13" s="73" t="s">
        <v>3728</v>
      </c>
      <c r="D13" s="78" t="s">
        <v>126</v>
      </c>
      <c r="E13" s="13">
        <v>44543</v>
      </c>
      <c r="F13" s="76" t="s">
        <v>3386</v>
      </c>
      <c r="G13" s="13">
        <v>44547</v>
      </c>
      <c r="H13" s="77" t="s">
        <v>3813</v>
      </c>
      <c r="I13" s="16">
        <v>52</v>
      </c>
      <c r="J13" s="16">
        <v>52</v>
      </c>
      <c r="K13" s="16">
        <v>18</v>
      </c>
      <c r="L13" s="16">
        <v>7</v>
      </c>
      <c r="M13" s="81">
        <v>12.167999999999999</v>
      </c>
      <c r="N13" s="96">
        <v>12.167999999999999</v>
      </c>
      <c r="O13" s="64">
        <v>2530</v>
      </c>
      <c r="P13" s="65">
        <f>Table224578910112345678910111213141516171819202122232425262728293031323334123536[[#This Row],[PEMBULATAN]]*O13</f>
        <v>30785.039999999997</v>
      </c>
    </row>
    <row r="14" spans="1:16" ht="26.25" customHeight="1" x14ac:dyDescent="0.2">
      <c r="A14" s="14"/>
      <c r="B14" s="75"/>
      <c r="C14" s="73" t="s">
        <v>3729</v>
      </c>
      <c r="D14" s="78" t="s">
        <v>126</v>
      </c>
      <c r="E14" s="13">
        <v>44543</v>
      </c>
      <c r="F14" s="76" t="s">
        <v>3386</v>
      </c>
      <c r="G14" s="13">
        <v>44547</v>
      </c>
      <c r="H14" s="77" t="s">
        <v>3813</v>
      </c>
      <c r="I14" s="16">
        <v>89</v>
      </c>
      <c r="J14" s="16">
        <v>65</v>
      </c>
      <c r="K14" s="16">
        <v>25</v>
      </c>
      <c r="L14" s="16">
        <v>10</v>
      </c>
      <c r="M14" s="81">
        <v>36.15625</v>
      </c>
      <c r="N14" s="96">
        <v>36.15625</v>
      </c>
      <c r="O14" s="64">
        <v>2530</v>
      </c>
      <c r="P14" s="65">
        <f>Table224578910112345678910111213141516171819202122232425262728293031323334123536[[#This Row],[PEMBULATAN]]*O14</f>
        <v>91475.3125</v>
      </c>
    </row>
    <row r="15" spans="1:16" ht="26.25" customHeight="1" x14ac:dyDescent="0.2">
      <c r="A15" s="14"/>
      <c r="B15" s="75"/>
      <c r="C15" s="73" t="s">
        <v>3730</v>
      </c>
      <c r="D15" s="78" t="s">
        <v>126</v>
      </c>
      <c r="E15" s="13">
        <v>44543</v>
      </c>
      <c r="F15" s="76" t="s">
        <v>3386</v>
      </c>
      <c r="G15" s="13">
        <v>44547</v>
      </c>
      <c r="H15" s="77" t="s">
        <v>3813</v>
      </c>
      <c r="I15" s="16">
        <v>78</v>
      </c>
      <c r="J15" s="16">
        <v>54</v>
      </c>
      <c r="K15" s="16">
        <v>34</v>
      </c>
      <c r="L15" s="16">
        <v>13</v>
      </c>
      <c r="M15" s="81">
        <v>35.802</v>
      </c>
      <c r="N15" s="96">
        <v>35.802</v>
      </c>
      <c r="O15" s="64">
        <v>2530</v>
      </c>
      <c r="P15" s="65">
        <f>Table224578910112345678910111213141516171819202122232425262728293031323334123536[[#This Row],[PEMBULATAN]]*O15</f>
        <v>90579.06</v>
      </c>
    </row>
    <row r="16" spans="1:16" ht="26.25" customHeight="1" x14ac:dyDescent="0.2">
      <c r="A16" s="14"/>
      <c r="B16" s="75"/>
      <c r="C16" s="73" t="s">
        <v>3731</v>
      </c>
      <c r="D16" s="78" t="s">
        <v>126</v>
      </c>
      <c r="E16" s="13">
        <v>44543</v>
      </c>
      <c r="F16" s="76" t="s">
        <v>3386</v>
      </c>
      <c r="G16" s="13">
        <v>44547</v>
      </c>
      <c r="H16" s="77" t="s">
        <v>3813</v>
      </c>
      <c r="I16" s="16">
        <v>82</v>
      </c>
      <c r="J16" s="16">
        <v>49</v>
      </c>
      <c r="K16" s="16">
        <v>25</v>
      </c>
      <c r="L16" s="16">
        <v>8</v>
      </c>
      <c r="M16" s="81">
        <v>25.112500000000001</v>
      </c>
      <c r="N16" s="96">
        <v>25.112500000000001</v>
      </c>
      <c r="O16" s="64">
        <v>2530</v>
      </c>
      <c r="P16" s="65">
        <f>Table224578910112345678910111213141516171819202122232425262728293031323334123536[[#This Row],[PEMBULATAN]]*O16</f>
        <v>63534.625</v>
      </c>
    </row>
    <row r="17" spans="1:16" ht="26.25" customHeight="1" x14ac:dyDescent="0.2">
      <c r="A17" s="14"/>
      <c r="B17" s="75"/>
      <c r="C17" s="73" t="s">
        <v>3732</v>
      </c>
      <c r="D17" s="78" t="s">
        <v>126</v>
      </c>
      <c r="E17" s="13">
        <v>44543</v>
      </c>
      <c r="F17" s="76" t="s">
        <v>3386</v>
      </c>
      <c r="G17" s="13">
        <v>44547</v>
      </c>
      <c r="H17" s="77" t="s">
        <v>3813</v>
      </c>
      <c r="I17" s="16">
        <v>92</v>
      </c>
      <c r="J17" s="16">
        <v>52</v>
      </c>
      <c r="K17" s="16">
        <v>35</v>
      </c>
      <c r="L17" s="16">
        <v>30</v>
      </c>
      <c r="M17" s="81">
        <v>41.86</v>
      </c>
      <c r="N17" s="96">
        <v>41.86</v>
      </c>
      <c r="O17" s="64">
        <v>2530</v>
      </c>
      <c r="P17" s="65">
        <f>Table224578910112345678910111213141516171819202122232425262728293031323334123536[[#This Row],[PEMBULATAN]]*O17</f>
        <v>105905.8</v>
      </c>
    </row>
    <row r="18" spans="1:16" ht="26.25" customHeight="1" x14ac:dyDescent="0.2">
      <c r="A18" s="14"/>
      <c r="B18" s="75"/>
      <c r="C18" s="73" t="s">
        <v>3733</v>
      </c>
      <c r="D18" s="78" t="s">
        <v>126</v>
      </c>
      <c r="E18" s="13">
        <v>44543</v>
      </c>
      <c r="F18" s="76" t="s">
        <v>3386</v>
      </c>
      <c r="G18" s="13">
        <v>44547</v>
      </c>
      <c r="H18" s="77" t="s">
        <v>3813</v>
      </c>
      <c r="I18" s="16">
        <v>58</v>
      </c>
      <c r="J18" s="16">
        <v>58</v>
      </c>
      <c r="K18" s="16">
        <v>22</v>
      </c>
      <c r="L18" s="16">
        <v>8</v>
      </c>
      <c r="M18" s="81">
        <v>18.501999999999999</v>
      </c>
      <c r="N18" s="96">
        <v>20</v>
      </c>
      <c r="O18" s="64">
        <v>2530</v>
      </c>
      <c r="P18" s="65">
        <f>Table224578910112345678910111213141516171819202122232425262728293031323334123536[[#This Row],[PEMBULATAN]]*O18</f>
        <v>50600</v>
      </c>
    </row>
    <row r="19" spans="1:16" ht="26.25" customHeight="1" x14ac:dyDescent="0.2">
      <c r="A19" s="14"/>
      <c r="B19" s="75"/>
      <c r="C19" s="73" t="s">
        <v>3734</v>
      </c>
      <c r="D19" s="78" t="s">
        <v>126</v>
      </c>
      <c r="E19" s="13">
        <v>44543</v>
      </c>
      <c r="F19" s="76" t="s">
        <v>3386</v>
      </c>
      <c r="G19" s="13">
        <v>44547</v>
      </c>
      <c r="H19" s="77" t="s">
        <v>3813</v>
      </c>
      <c r="I19" s="16">
        <v>62</v>
      </c>
      <c r="J19" s="16">
        <v>52</v>
      </c>
      <c r="K19" s="16">
        <v>22</v>
      </c>
      <c r="L19" s="16">
        <v>5</v>
      </c>
      <c r="M19" s="81">
        <v>17.731999999999999</v>
      </c>
      <c r="N19" s="96">
        <v>17.731999999999999</v>
      </c>
      <c r="O19" s="64">
        <v>2530</v>
      </c>
      <c r="P19" s="65">
        <f>Table224578910112345678910111213141516171819202122232425262728293031323334123536[[#This Row],[PEMBULATAN]]*O19</f>
        <v>44861.96</v>
      </c>
    </row>
    <row r="20" spans="1:16" ht="26.25" customHeight="1" x14ac:dyDescent="0.2">
      <c r="A20" s="14"/>
      <c r="B20" s="75"/>
      <c r="C20" s="73" t="s">
        <v>3735</v>
      </c>
      <c r="D20" s="78" t="s">
        <v>126</v>
      </c>
      <c r="E20" s="13">
        <v>44543</v>
      </c>
      <c r="F20" s="76" t="s">
        <v>3386</v>
      </c>
      <c r="G20" s="13">
        <v>44547</v>
      </c>
      <c r="H20" s="77" t="s">
        <v>3813</v>
      </c>
      <c r="I20" s="16">
        <v>50</v>
      </c>
      <c r="J20" s="16">
        <v>42</v>
      </c>
      <c r="K20" s="16">
        <v>16</v>
      </c>
      <c r="L20" s="16">
        <v>5</v>
      </c>
      <c r="M20" s="81">
        <v>8.4</v>
      </c>
      <c r="N20" s="96">
        <v>9</v>
      </c>
      <c r="O20" s="64">
        <v>2530</v>
      </c>
      <c r="P20" s="65">
        <f>Table224578910112345678910111213141516171819202122232425262728293031323334123536[[#This Row],[PEMBULATAN]]*O20</f>
        <v>22770</v>
      </c>
    </row>
    <row r="21" spans="1:16" ht="26.25" customHeight="1" x14ac:dyDescent="0.2">
      <c r="A21" s="14"/>
      <c r="B21" s="75"/>
      <c r="C21" s="73" t="s">
        <v>3736</v>
      </c>
      <c r="D21" s="78" t="s">
        <v>126</v>
      </c>
      <c r="E21" s="13">
        <v>44543</v>
      </c>
      <c r="F21" s="76" t="s">
        <v>3386</v>
      </c>
      <c r="G21" s="13">
        <v>44547</v>
      </c>
      <c r="H21" s="77" t="s">
        <v>3813</v>
      </c>
      <c r="I21" s="16">
        <v>96</v>
      </c>
      <c r="J21" s="16">
        <v>52</v>
      </c>
      <c r="K21" s="16">
        <v>37</v>
      </c>
      <c r="L21" s="16">
        <v>18</v>
      </c>
      <c r="M21" s="81">
        <v>46.176000000000002</v>
      </c>
      <c r="N21" s="96">
        <v>46.176000000000002</v>
      </c>
      <c r="O21" s="64">
        <v>2530</v>
      </c>
      <c r="P21" s="65">
        <f>Table224578910112345678910111213141516171819202122232425262728293031323334123536[[#This Row],[PEMBULATAN]]*O21</f>
        <v>116825.28</v>
      </c>
    </row>
    <row r="22" spans="1:16" ht="26.25" customHeight="1" x14ac:dyDescent="0.2">
      <c r="A22" s="14"/>
      <c r="B22" s="75"/>
      <c r="C22" s="73" t="s">
        <v>3737</v>
      </c>
      <c r="D22" s="78" t="s">
        <v>126</v>
      </c>
      <c r="E22" s="13">
        <v>44543</v>
      </c>
      <c r="F22" s="76" t="s">
        <v>3386</v>
      </c>
      <c r="G22" s="13">
        <v>44547</v>
      </c>
      <c r="H22" s="77" t="s">
        <v>3813</v>
      </c>
      <c r="I22" s="16">
        <v>95</v>
      </c>
      <c r="J22" s="16">
        <v>48</v>
      </c>
      <c r="K22" s="16">
        <v>42</v>
      </c>
      <c r="L22" s="16">
        <v>16</v>
      </c>
      <c r="M22" s="81">
        <v>47.88</v>
      </c>
      <c r="N22" s="96">
        <v>47.88</v>
      </c>
      <c r="O22" s="64">
        <v>2530</v>
      </c>
      <c r="P22" s="65">
        <f>Table224578910112345678910111213141516171819202122232425262728293031323334123536[[#This Row],[PEMBULATAN]]*O22</f>
        <v>121136.40000000001</v>
      </c>
    </row>
    <row r="23" spans="1:16" ht="26.25" customHeight="1" x14ac:dyDescent="0.2">
      <c r="A23" s="14"/>
      <c r="B23" s="75"/>
      <c r="C23" s="73" t="s">
        <v>3738</v>
      </c>
      <c r="D23" s="78" t="s">
        <v>126</v>
      </c>
      <c r="E23" s="13">
        <v>44543</v>
      </c>
      <c r="F23" s="76" t="s">
        <v>3386</v>
      </c>
      <c r="G23" s="13">
        <v>44547</v>
      </c>
      <c r="H23" s="77" t="s">
        <v>3813</v>
      </c>
      <c r="I23" s="16">
        <v>78</v>
      </c>
      <c r="J23" s="16">
        <v>65</v>
      </c>
      <c r="K23" s="16">
        <v>25</v>
      </c>
      <c r="L23" s="16">
        <v>9</v>
      </c>
      <c r="M23" s="81">
        <v>31.6875</v>
      </c>
      <c r="N23" s="96">
        <v>31.6875</v>
      </c>
      <c r="O23" s="64">
        <v>2530</v>
      </c>
      <c r="P23" s="65">
        <f>Table224578910112345678910111213141516171819202122232425262728293031323334123536[[#This Row],[PEMBULATAN]]*O23</f>
        <v>80169.375</v>
      </c>
    </row>
    <row r="24" spans="1:16" ht="26.25" customHeight="1" x14ac:dyDescent="0.2">
      <c r="A24" s="14"/>
      <c r="B24" s="75"/>
      <c r="C24" s="73" t="s">
        <v>3739</v>
      </c>
      <c r="D24" s="78" t="s">
        <v>126</v>
      </c>
      <c r="E24" s="13">
        <v>44543</v>
      </c>
      <c r="F24" s="76" t="s">
        <v>3386</v>
      </c>
      <c r="G24" s="13">
        <v>44547</v>
      </c>
      <c r="H24" s="77" t="s">
        <v>3813</v>
      </c>
      <c r="I24" s="16">
        <v>85</v>
      </c>
      <c r="J24" s="16">
        <v>36</v>
      </c>
      <c r="K24" s="16">
        <v>33</v>
      </c>
      <c r="L24" s="16">
        <v>10</v>
      </c>
      <c r="M24" s="81">
        <v>25.245000000000001</v>
      </c>
      <c r="N24" s="96">
        <v>25.245000000000001</v>
      </c>
      <c r="O24" s="64">
        <v>2530</v>
      </c>
      <c r="P24" s="65">
        <f>Table224578910112345678910111213141516171819202122232425262728293031323334123536[[#This Row],[PEMBULATAN]]*O24</f>
        <v>63869.850000000006</v>
      </c>
    </row>
    <row r="25" spans="1:16" ht="26.25" customHeight="1" x14ac:dyDescent="0.2">
      <c r="A25" s="14"/>
      <c r="B25" s="75"/>
      <c r="C25" s="73" t="s">
        <v>3740</v>
      </c>
      <c r="D25" s="78" t="s">
        <v>126</v>
      </c>
      <c r="E25" s="13">
        <v>44543</v>
      </c>
      <c r="F25" s="76" t="s">
        <v>3386</v>
      </c>
      <c r="G25" s="13">
        <v>44547</v>
      </c>
      <c r="H25" s="77" t="s">
        <v>3813</v>
      </c>
      <c r="I25" s="16">
        <v>25</v>
      </c>
      <c r="J25" s="16">
        <v>16</v>
      </c>
      <c r="K25" s="16">
        <v>10</v>
      </c>
      <c r="L25" s="16">
        <v>1</v>
      </c>
      <c r="M25" s="81">
        <v>1</v>
      </c>
      <c r="N25" s="96">
        <v>1</v>
      </c>
      <c r="O25" s="64">
        <v>2530</v>
      </c>
      <c r="P25" s="65">
        <f>Table224578910112345678910111213141516171819202122232425262728293031323334123536[[#This Row],[PEMBULATAN]]*O25</f>
        <v>2530</v>
      </c>
    </row>
    <row r="26" spans="1:16" ht="26.25" customHeight="1" x14ac:dyDescent="0.2">
      <c r="A26" s="14"/>
      <c r="B26" s="75"/>
      <c r="C26" s="73" t="s">
        <v>3741</v>
      </c>
      <c r="D26" s="78" t="s">
        <v>126</v>
      </c>
      <c r="E26" s="13">
        <v>44543</v>
      </c>
      <c r="F26" s="76" t="s">
        <v>3386</v>
      </c>
      <c r="G26" s="13">
        <v>44547</v>
      </c>
      <c r="H26" s="77" t="s">
        <v>3813</v>
      </c>
      <c r="I26" s="16">
        <v>45</v>
      </c>
      <c r="J26" s="16">
        <v>40</v>
      </c>
      <c r="K26" s="16">
        <v>37</v>
      </c>
      <c r="L26" s="16">
        <v>10</v>
      </c>
      <c r="M26" s="81">
        <v>16.649999999999999</v>
      </c>
      <c r="N26" s="96">
        <v>16.649999999999999</v>
      </c>
      <c r="O26" s="64">
        <v>2530</v>
      </c>
      <c r="P26" s="65">
        <f>Table224578910112345678910111213141516171819202122232425262728293031323334123536[[#This Row],[PEMBULATAN]]*O26</f>
        <v>42124.5</v>
      </c>
    </row>
    <row r="27" spans="1:16" ht="26.25" customHeight="1" x14ac:dyDescent="0.2">
      <c r="A27" s="14"/>
      <c r="B27" s="75"/>
      <c r="C27" s="73" t="s">
        <v>3742</v>
      </c>
      <c r="D27" s="78" t="s">
        <v>126</v>
      </c>
      <c r="E27" s="13">
        <v>44543</v>
      </c>
      <c r="F27" s="76" t="s">
        <v>3386</v>
      </c>
      <c r="G27" s="13">
        <v>44547</v>
      </c>
      <c r="H27" s="77" t="s">
        <v>3813</v>
      </c>
      <c r="I27" s="16">
        <v>84</v>
      </c>
      <c r="J27" s="16">
        <v>58</v>
      </c>
      <c r="K27" s="16">
        <v>16</v>
      </c>
      <c r="L27" s="16">
        <v>10</v>
      </c>
      <c r="M27" s="81">
        <v>19.488</v>
      </c>
      <c r="N27" s="96">
        <v>20</v>
      </c>
      <c r="O27" s="64">
        <v>2530</v>
      </c>
      <c r="P27" s="65">
        <f>Table224578910112345678910111213141516171819202122232425262728293031323334123536[[#This Row],[PEMBULATAN]]*O27</f>
        <v>50600</v>
      </c>
    </row>
    <row r="28" spans="1:16" ht="26.25" customHeight="1" x14ac:dyDescent="0.2">
      <c r="A28" s="14"/>
      <c r="B28" s="75"/>
      <c r="C28" s="73" t="s">
        <v>3743</v>
      </c>
      <c r="D28" s="78" t="s">
        <v>126</v>
      </c>
      <c r="E28" s="13">
        <v>44543</v>
      </c>
      <c r="F28" s="76" t="s">
        <v>3386</v>
      </c>
      <c r="G28" s="13">
        <v>44547</v>
      </c>
      <c r="H28" s="77" t="s">
        <v>3813</v>
      </c>
      <c r="I28" s="16">
        <v>37</v>
      </c>
      <c r="J28" s="16">
        <v>27</v>
      </c>
      <c r="K28" s="16">
        <v>11</v>
      </c>
      <c r="L28" s="16">
        <v>1</v>
      </c>
      <c r="M28" s="81">
        <v>2.7472500000000002</v>
      </c>
      <c r="N28" s="96">
        <v>2.7472500000000002</v>
      </c>
      <c r="O28" s="64">
        <v>2530</v>
      </c>
      <c r="P28" s="65">
        <f>Table224578910112345678910111213141516171819202122232425262728293031323334123536[[#This Row],[PEMBULATAN]]*O28</f>
        <v>6950.5425000000005</v>
      </c>
    </row>
    <row r="29" spans="1:16" ht="26.25" customHeight="1" x14ac:dyDescent="0.2">
      <c r="A29" s="14"/>
      <c r="B29" s="75"/>
      <c r="C29" s="73" t="s">
        <v>3744</v>
      </c>
      <c r="D29" s="78" t="s">
        <v>126</v>
      </c>
      <c r="E29" s="13">
        <v>44543</v>
      </c>
      <c r="F29" s="76" t="s">
        <v>3386</v>
      </c>
      <c r="G29" s="13">
        <v>44547</v>
      </c>
      <c r="H29" s="77" t="s">
        <v>3813</v>
      </c>
      <c r="I29" s="16">
        <v>40</v>
      </c>
      <c r="J29" s="16">
        <v>30</v>
      </c>
      <c r="K29" s="16">
        <v>12</v>
      </c>
      <c r="L29" s="16">
        <v>1</v>
      </c>
      <c r="M29" s="81">
        <v>3.6</v>
      </c>
      <c r="N29" s="96">
        <v>3.6</v>
      </c>
      <c r="O29" s="64">
        <v>2530</v>
      </c>
      <c r="P29" s="65">
        <f>Table224578910112345678910111213141516171819202122232425262728293031323334123536[[#This Row],[PEMBULATAN]]*O29</f>
        <v>9108</v>
      </c>
    </row>
    <row r="30" spans="1:16" ht="26.25" customHeight="1" x14ac:dyDescent="0.2">
      <c r="A30" s="14"/>
      <c r="B30" s="75"/>
      <c r="C30" s="73" t="s">
        <v>3745</v>
      </c>
      <c r="D30" s="78" t="s">
        <v>126</v>
      </c>
      <c r="E30" s="13">
        <v>44543</v>
      </c>
      <c r="F30" s="76" t="s">
        <v>3386</v>
      </c>
      <c r="G30" s="13">
        <v>44547</v>
      </c>
      <c r="H30" s="77" t="s">
        <v>3813</v>
      </c>
      <c r="I30" s="16">
        <v>80</v>
      </c>
      <c r="J30" s="16">
        <v>55</v>
      </c>
      <c r="K30" s="16">
        <v>31</v>
      </c>
      <c r="L30" s="16">
        <v>10</v>
      </c>
      <c r="M30" s="81">
        <v>34.1</v>
      </c>
      <c r="N30" s="96">
        <v>34.1</v>
      </c>
      <c r="O30" s="64">
        <v>2530</v>
      </c>
      <c r="P30" s="65">
        <f>Table224578910112345678910111213141516171819202122232425262728293031323334123536[[#This Row],[PEMBULATAN]]*O30</f>
        <v>86273</v>
      </c>
    </row>
    <row r="31" spans="1:16" ht="26.25" customHeight="1" x14ac:dyDescent="0.2">
      <c r="A31" s="14"/>
      <c r="B31" s="75"/>
      <c r="C31" s="73" t="s">
        <v>3746</v>
      </c>
      <c r="D31" s="78" t="s">
        <v>126</v>
      </c>
      <c r="E31" s="13">
        <v>44543</v>
      </c>
      <c r="F31" s="76" t="s">
        <v>3386</v>
      </c>
      <c r="G31" s="13">
        <v>44547</v>
      </c>
      <c r="H31" s="77" t="s">
        <v>3813</v>
      </c>
      <c r="I31" s="16">
        <v>37</v>
      </c>
      <c r="J31" s="16">
        <v>30</v>
      </c>
      <c r="K31" s="16">
        <v>18</v>
      </c>
      <c r="L31" s="16">
        <v>1</v>
      </c>
      <c r="M31" s="81">
        <v>4.9950000000000001</v>
      </c>
      <c r="N31" s="96">
        <v>4.9950000000000001</v>
      </c>
      <c r="O31" s="64">
        <v>2530</v>
      </c>
      <c r="P31" s="65">
        <f>Table224578910112345678910111213141516171819202122232425262728293031323334123536[[#This Row],[PEMBULATAN]]*O31</f>
        <v>12637.35</v>
      </c>
    </row>
    <row r="32" spans="1:16" ht="26.25" customHeight="1" x14ac:dyDescent="0.2">
      <c r="A32" s="14"/>
      <c r="B32" s="75"/>
      <c r="C32" s="73" t="s">
        <v>3747</v>
      </c>
      <c r="D32" s="78" t="s">
        <v>126</v>
      </c>
      <c r="E32" s="13">
        <v>44543</v>
      </c>
      <c r="F32" s="76" t="s">
        <v>3386</v>
      </c>
      <c r="G32" s="13">
        <v>44547</v>
      </c>
      <c r="H32" s="77" t="s">
        <v>3813</v>
      </c>
      <c r="I32" s="16">
        <v>84</v>
      </c>
      <c r="J32" s="16">
        <v>48</v>
      </c>
      <c r="K32" s="16">
        <v>16</v>
      </c>
      <c r="L32" s="16">
        <v>5</v>
      </c>
      <c r="M32" s="81">
        <v>16.128</v>
      </c>
      <c r="N32" s="96">
        <v>16.128</v>
      </c>
      <c r="O32" s="64">
        <v>2530</v>
      </c>
      <c r="P32" s="65">
        <f>Table224578910112345678910111213141516171819202122232425262728293031323334123536[[#This Row],[PEMBULATAN]]*O32</f>
        <v>40803.840000000004</v>
      </c>
    </row>
    <row r="33" spans="1:16" ht="26.25" customHeight="1" x14ac:dyDescent="0.2">
      <c r="A33" s="14"/>
      <c r="B33" s="75"/>
      <c r="C33" s="73" t="s">
        <v>3748</v>
      </c>
      <c r="D33" s="78" t="s">
        <v>126</v>
      </c>
      <c r="E33" s="13">
        <v>44543</v>
      </c>
      <c r="F33" s="76" t="s">
        <v>3386</v>
      </c>
      <c r="G33" s="13">
        <v>44547</v>
      </c>
      <c r="H33" s="77" t="s">
        <v>3813</v>
      </c>
      <c r="I33" s="16">
        <v>88</v>
      </c>
      <c r="J33" s="16">
        <v>54</v>
      </c>
      <c r="K33" s="16">
        <v>31</v>
      </c>
      <c r="L33" s="16">
        <v>16</v>
      </c>
      <c r="M33" s="81">
        <v>36.828000000000003</v>
      </c>
      <c r="N33" s="96">
        <v>36.828000000000003</v>
      </c>
      <c r="O33" s="64">
        <v>2530</v>
      </c>
      <c r="P33" s="65">
        <f>Table224578910112345678910111213141516171819202122232425262728293031323334123536[[#This Row],[PEMBULATAN]]*O33</f>
        <v>93174.840000000011</v>
      </c>
    </row>
    <row r="34" spans="1:16" ht="26.25" customHeight="1" x14ac:dyDescent="0.2">
      <c r="A34" s="14"/>
      <c r="B34" s="75"/>
      <c r="C34" s="73" t="s">
        <v>3749</v>
      </c>
      <c r="D34" s="78" t="s">
        <v>126</v>
      </c>
      <c r="E34" s="13">
        <v>44543</v>
      </c>
      <c r="F34" s="76" t="s">
        <v>3386</v>
      </c>
      <c r="G34" s="13">
        <v>44547</v>
      </c>
      <c r="H34" s="77" t="s">
        <v>3813</v>
      </c>
      <c r="I34" s="16">
        <v>72</v>
      </c>
      <c r="J34" s="16">
        <v>55</v>
      </c>
      <c r="K34" s="16">
        <v>24</v>
      </c>
      <c r="L34" s="16">
        <v>9</v>
      </c>
      <c r="M34" s="81">
        <v>23.76</v>
      </c>
      <c r="N34" s="96">
        <v>23.76</v>
      </c>
      <c r="O34" s="64">
        <v>2530</v>
      </c>
      <c r="P34" s="65">
        <f>Table224578910112345678910111213141516171819202122232425262728293031323334123536[[#This Row],[PEMBULATAN]]*O34</f>
        <v>60112.800000000003</v>
      </c>
    </row>
    <row r="35" spans="1:16" ht="26.25" customHeight="1" x14ac:dyDescent="0.2">
      <c r="A35" s="14"/>
      <c r="B35" s="75"/>
      <c r="C35" s="73" t="s">
        <v>3750</v>
      </c>
      <c r="D35" s="78" t="s">
        <v>126</v>
      </c>
      <c r="E35" s="13">
        <v>44543</v>
      </c>
      <c r="F35" s="76" t="s">
        <v>3386</v>
      </c>
      <c r="G35" s="13">
        <v>44547</v>
      </c>
      <c r="H35" s="77" t="s">
        <v>3813</v>
      </c>
      <c r="I35" s="16">
        <v>37</v>
      </c>
      <c r="J35" s="16">
        <v>37</v>
      </c>
      <c r="K35" s="16">
        <v>18</v>
      </c>
      <c r="L35" s="16">
        <v>1</v>
      </c>
      <c r="M35" s="81">
        <v>6.1604999999999999</v>
      </c>
      <c r="N35" s="96">
        <v>6.1604999999999999</v>
      </c>
      <c r="O35" s="64">
        <v>2530</v>
      </c>
      <c r="P35" s="65">
        <f>Table224578910112345678910111213141516171819202122232425262728293031323334123536[[#This Row],[PEMBULATAN]]*O35</f>
        <v>15586.065000000001</v>
      </c>
    </row>
    <row r="36" spans="1:16" ht="26.25" customHeight="1" x14ac:dyDescent="0.2">
      <c r="A36" s="14"/>
      <c r="B36" s="75"/>
      <c r="C36" s="73" t="s">
        <v>3751</v>
      </c>
      <c r="D36" s="78" t="s">
        <v>126</v>
      </c>
      <c r="E36" s="13">
        <v>44543</v>
      </c>
      <c r="F36" s="76" t="s">
        <v>3386</v>
      </c>
      <c r="G36" s="13">
        <v>44547</v>
      </c>
      <c r="H36" s="77" t="s">
        <v>3813</v>
      </c>
      <c r="I36" s="16">
        <v>102</v>
      </c>
      <c r="J36" s="16">
        <v>58</v>
      </c>
      <c r="K36" s="16">
        <v>25</v>
      </c>
      <c r="L36" s="16">
        <v>12</v>
      </c>
      <c r="M36" s="81">
        <v>36.975000000000001</v>
      </c>
      <c r="N36" s="96">
        <v>36.975000000000001</v>
      </c>
      <c r="O36" s="64">
        <v>2530</v>
      </c>
      <c r="P36" s="65">
        <f>Table224578910112345678910111213141516171819202122232425262728293031323334123536[[#This Row],[PEMBULATAN]]*O36</f>
        <v>93546.75</v>
      </c>
    </row>
    <row r="37" spans="1:16" ht="26.25" customHeight="1" x14ac:dyDescent="0.2">
      <c r="A37" s="14"/>
      <c r="B37" s="75"/>
      <c r="C37" s="73" t="s">
        <v>3752</v>
      </c>
      <c r="D37" s="78" t="s">
        <v>126</v>
      </c>
      <c r="E37" s="13">
        <v>44543</v>
      </c>
      <c r="F37" s="76" t="s">
        <v>3386</v>
      </c>
      <c r="G37" s="13">
        <v>44547</v>
      </c>
      <c r="H37" s="77" t="s">
        <v>3813</v>
      </c>
      <c r="I37" s="16">
        <v>84</v>
      </c>
      <c r="J37" s="16">
        <v>55</v>
      </c>
      <c r="K37" s="16">
        <v>27</v>
      </c>
      <c r="L37" s="16">
        <v>9</v>
      </c>
      <c r="M37" s="81">
        <v>31.184999999999999</v>
      </c>
      <c r="N37" s="96">
        <v>31.184999999999999</v>
      </c>
      <c r="O37" s="64">
        <v>2530</v>
      </c>
      <c r="P37" s="65">
        <f>Table224578910112345678910111213141516171819202122232425262728293031323334123536[[#This Row],[PEMBULATAN]]*O37</f>
        <v>78898.05</v>
      </c>
    </row>
    <row r="38" spans="1:16" ht="26.25" customHeight="1" x14ac:dyDescent="0.2">
      <c r="A38" s="14"/>
      <c r="B38" s="75"/>
      <c r="C38" s="73" t="s">
        <v>3753</v>
      </c>
      <c r="D38" s="78" t="s">
        <v>126</v>
      </c>
      <c r="E38" s="13">
        <v>44543</v>
      </c>
      <c r="F38" s="76" t="s">
        <v>3386</v>
      </c>
      <c r="G38" s="13">
        <v>44547</v>
      </c>
      <c r="H38" s="77" t="s">
        <v>3813</v>
      </c>
      <c r="I38" s="16">
        <v>90</v>
      </c>
      <c r="J38" s="16">
        <v>40</v>
      </c>
      <c r="K38" s="16">
        <v>30</v>
      </c>
      <c r="L38" s="16">
        <v>7</v>
      </c>
      <c r="M38" s="81">
        <v>27</v>
      </c>
      <c r="N38" s="96">
        <v>27</v>
      </c>
      <c r="O38" s="64">
        <v>2530</v>
      </c>
      <c r="P38" s="65">
        <f>Table224578910112345678910111213141516171819202122232425262728293031323334123536[[#This Row],[PEMBULATAN]]*O38</f>
        <v>68310</v>
      </c>
    </row>
    <row r="39" spans="1:16" ht="26.25" customHeight="1" x14ac:dyDescent="0.2">
      <c r="A39" s="14"/>
      <c r="B39" s="75"/>
      <c r="C39" s="73" t="s">
        <v>3754</v>
      </c>
      <c r="D39" s="78" t="s">
        <v>126</v>
      </c>
      <c r="E39" s="13">
        <v>44543</v>
      </c>
      <c r="F39" s="76" t="s">
        <v>3386</v>
      </c>
      <c r="G39" s="13">
        <v>44547</v>
      </c>
      <c r="H39" s="77" t="s">
        <v>3813</v>
      </c>
      <c r="I39" s="16">
        <v>62</v>
      </c>
      <c r="J39" s="16">
        <v>42</v>
      </c>
      <c r="K39" s="16">
        <v>14</v>
      </c>
      <c r="L39" s="16">
        <v>3</v>
      </c>
      <c r="M39" s="81">
        <v>9.1140000000000008</v>
      </c>
      <c r="N39" s="96">
        <v>9.1140000000000008</v>
      </c>
      <c r="O39" s="64">
        <v>2530</v>
      </c>
      <c r="P39" s="65">
        <f>Table224578910112345678910111213141516171819202122232425262728293031323334123536[[#This Row],[PEMBULATAN]]*O39</f>
        <v>23058.420000000002</v>
      </c>
    </row>
    <row r="40" spans="1:16" ht="26.25" customHeight="1" x14ac:dyDescent="0.2">
      <c r="A40" s="14"/>
      <c r="B40" s="75"/>
      <c r="C40" s="73" t="s">
        <v>3755</v>
      </c>
      <c r="D40" s="78" t="s">
        <v>126</v>
      </c>
      <c r="E40" s="13">
        <v>44543</v>
      </c>
      <c r="F40" s="76" t="s">
        <v>3386</v>
      </c>
      <c r="G40" s="13">
        <v>44547</v>
      </c>
      <c r="H40" s="77" t="s">
        <v>3813</v>
      </c>
      <c r="I40" s="16">
        <v>96</v>
      </c>
      <c r="J40" s="16">
        <v>56</v>
      </c>
      <c r="K40" s="16">
        <v>40</v>
      </c>
      <c r="L40" s="16">
        <v>19</v>
      </c>
      <c r="M40" s="81">
        <v>53.76</v>
      </c>
      <c r="N40" s="96">
        <v>53.76</v>
      </c>
      <c r="O40" s="64">
        <v>2530</v>
      </c>
      <c r="P40" s="65">
        <f>Table224578910112345678910111213141516171819202122232425262728293031323334123536[[#This Row],[PEMBULATAN]]*O40</f>
        <v>136012.79999999999</v>
      </c>
    </row>
    <row r="41" spans="1:16" ht="26.25" customHeight="1" x14ac:dyDescent="0.2">
      <c r="A41" s="14"/>
      <c r="B41" s="75"/>
      <c r="C41" s="73" t="s">
        <v>3756</v>
      </c>
      <c r="D41" s="78" t="s">
        <v>126</v>
      </c>
      <c r="E41" s="13">
        <v>44543</v>
      </c>
      <c r="F41" s="76" t="s">
        <v>3386</v>
      </c>
      <c r="G41" s="13">
        <v>44547</v>
      </c>
      <c r="H41" s="77" t="s">
        <v>3813</v>
      </c>
      <c r="I41" s="16">
        <v>87</v>
      </c>
      <c r="J41" s="16">
        <v>56</v>
      </c>
      <c r="K41" s="16">
        <v>32</v>
      </c>
      <c r="L41" s="16">
        <v>18</v>
      </c>
      <c r="M41" s="81">
        <v>38.975999999999999</v>
      </c>
      <c r="N41" s="96">
        <v>38.975999999999999</v>
      </c>
      <c r="O41" s="64">
        <v>2530</v>
      </c>
      <c r="P41" s="65">
        <f>Table224578910112345678910111213141516171819202122232425262728293031323334123536[[#This Row],[PEMBULATAN]]*O41</f>
        <v>98609.279999999999</v>
      </c>
    </row>
    <row r="42" spans="1:16" ht="26.25" customHeight="1" x14ac:dyDescent="0.2">
      <c r="A42" s="14"/>
      <c r="B42" s="75"/>
      <c r="C42" s="73" t="s">
        <v>3757</v>
      </c>
      <c r="D42" s="78" t="s">
        <v>126</v>
      </c>
      <c r="E42" s="13">
        <v>44543</v>
      </c>
      <c r="F42" s="76" t="s">
        <v>3386</v>
      </c>
      <c r="G42" s="13">
        <v>44547</v>
      </c>
      <c r="H42" s="77" t="s">
        <v>3813</v>
      </c>
      <c r="I42" s="16">
        <v>86</v>
      </c>
      <c r="J42" s="16">
        <v>57</v>
      </c>
      <c r="K42" s="16">
        <v>27</v>
      </c>
      <c r="L42" s="16">
        <v>8</v>
      </c>
      <c r="M42" s="81">
        <v>33.088500000000003</v>
      </c>
      <c r="N42" s="96">
        <v>33.088500000000003</v>
      </c>
      <c r="O42" s="64">
        <v>2530</v>
      </c>
      <c r="P42" s="65">
        <f>Table224578910112345678910111213141516171819202122232425262728293031323334123536[[#This Row],[PEMBULATAN]]*O42</f>
        <v>83713.905000000013</v>
      </c>
    </row>
    <row r="43" spans="1:16" ht="26.25" customHeight="1" x14ac:dyDescent="0.2">
      <c r="A43" s="14"/>
      <c r="B43" s="75"/>
      <c r="C43" s="73" t="s">
        <v>3758</v>
      </c>
      <c r="D43" s="78" t="s">
        <v>126</v>
      </c>
      <c r="E43" s="13">
        <v>44543</v>
      </c>
      <c r="F43" s="76" t="s">
        <v>3386</v>
      </c>
      <c r="G43" s="13">
        <v>44547</v>
      </c>
      <c r="H43" s="77" t="s">
        <v>3813</v>
      </c>
      <c r="I43" s="16">
        <v>205</v>
      </c>
      <c r="J43" s="16">
        <v>12</v>
      </c>
      <c r="K43" s="16">
        <v>10</v>
      </c>
      <c r="L43" s="16">
        <v>1</v>
      </c>
      <c r="M43" s="81">
        <v>6.15</v>
      </c>
      <c r="N43" s="96">
        <v>6.15</v>
      </c>
      <c r="O43" s="64">
        <v>2530</v>
      </c>
      <c r="P43" s="65">
        <f>Table224578910112345678910111213141516171819202122232425262728293031323334123536[[#This Row],[PEMBULATAN]]*O43</f>
        <v>15559.5</v>
      </c>
    </row>
    <row r="44" spans="1:16" ht="26.25" customHeight="1" x14ac:dyDescent="0.2">
      <c r="A44" s="14"/>
      <c r="B44" s="75"/>
      <c r="C44" s="73" t="s">
        <v>3759</v>
      </c>
      <c r="D44" s="78" t="s">
        <v>126</v>
      </c>
      <c r="E44" s="13">
        <v>44543</v>
      </c>
      <c r="F44" s="76" t="s">
        <v>3386</v>
      </c>
      <c r="G44" s="13">
        <v>44547</v>
      </c>
      <c r="H44" s="77" t="s">
        <v>3813</v>
      </c>
      <c r="I44" s="16">
        <v>97</v>
      </c>
      <c r="J44" s="16">
        <v>8</v>
      </c>
      <c r="K44" s="16">
        <v>8</v>
      </c>
      <c r="L44" s="16">
        <v>5</v>
      </c>
      <c r="M44" s="81">
        <v>1.552</v>
      </c>
      <c r="N44" s="96">
        <v>5</v>
      </c>
      <c r="O44" s="64">
        <v>2530</v>
      </c>
      <c r="P44" s="65">
        <f>Table224578910112345678910111213141516171819202122232425262728293031323334123536[[#This Row],[PEMBULATAN]]*O44</f>
        <v>12650</v>
      </c>
    </row>
    <row r="45" spans="1:16" ht="26.25" customHeight="1" x14ac:dyDescent="0.2">
      <c r="A45" s="14"/>
      <c r="B45" s="75"/>
      <c r="C45" s="73" t="s">
        <v>3760</v>
      </c>
      <c r="D45" s="78" t="s">
        <v>126</v>
      </c>
      <c r="E45" s="13">
        <v>44543</v>
      </c>
      <c r="F45" s="76" t="s">
        <v>3386</v>
      </c>
      <c r="G45" s="13">
        <v>44547</v>
      </c>
      <c r="H45" s="77" t="s">
        <v>3813</v>
      </c>
      <c r="I45" s="16">
        <v>94</v>
      </c>
      <c r="J45" s="16">
        <v>50</v>
      </c>
      <c r="K45" s="16">
        <v>27</v>
      </c>
      <c r="L45" s="16">
        <v>12</v>
      </c>
      <c r="M45" s="81">
        <v>31.725000000000001</v>
      </c>
      <c r="N45" s="96">
        <v>31.725000000000001</v>
      </c>
      <c r="O45" s="64">
        <v>2530</v>
      </c>
      <c r="P45" s="65">
        <f>Table224578910112345678910111213141516171819202122232425262728293031323334123536[[#This Row],[PEMBULATAN]]*O45</f>
        <v>80264.25</v>
      </c>
    </row>
    <row r="46" spans="1:16" ht="26.25" customHeight="1" x14ac:dyDescent="0.2">
      <c r="A46" s="14"/>
      <c r="B46" s="75"/>
      <c r="C46" s="73" t="s">
        <v>3761</v>
      </c>
      <c r="D46" s="78" t="s">
        <v>126</v>
      </c>
      <c r="E46" s="13">
        <v>44543</v>
      </c>
      <c r="F46" s="76" t="s">
        <v>3386</v>
      </c>
      <c r="G46" s="13">
        <v>44547</v>
      </c>
      <c r="H46" s="77" t="s">
        <v>3813</v>
      </c>
      <c r="I46" s="16">
        <v>81</v>
      </c>
      <c r="J46" s="16">
        <v>51</v>
      </c>
      <c r="K46" s="16">
        <v>18</v>
      </c>
      <c r="L46" s="16">
        <v>2</v>
      </c>
      <c r="M46" s="81">
        <v>18.589500000000001</v>
      </c>
      <c r="N46" s="96">
        <v>18.589500000000001</v>
      </c>
      <c r="O46" s="64">
        <v>2530</v>
      </c>
      <c r="P46" s="65">
        <f>Table224578910112345678910111213141516171819202122232425262728293031323334123536[[#This Row],[PEMBULATAN]]*O46</f>
        <v>47031.435000000005</v>
      </c>
    </row>
    <row r="47" spans="1:16" ht="26.25" customHeight="1" x14ac:dyDescent="0.2">
      <c r="A47" s="14"/>
      <c r="B47" s="75"/>
      <c r="C47" s="73" t="s">
        <v>3762</v>
      </c>
      <c r="D47" s="78" t="s">
        <v>126</v>
      </c>
      <c r="E47" s="13">
        <v>44543</v>
      </c>
      <c r="F47" s="76" t="s">
        <v>3386</v>
      </c>
      <c r="G47" s="13">
        <v>44547</v>
      </c>
      <c r="H47" s="77" t="s">
        <v>3813</v>
      </c>
      <c r="I47" s="16">
        <v>92</v>
      </c>
      <c r="J47" s="16">
        <v>55</v>
      </c>
      <c r="K47" s="16">
        <v>28</v>
      </c>
      <c r="L47" s="16">
        <v>12</v>
      </c>
      <c r="M47" s="81">
        <v>35.42</v>
      </c>
      <c r="N47" s="96">
        <v>36</v>
      </c>
      <c r="O47" s="64">
        <v>2530</v>
      </c>
      <c r="P47" s="65">
        <f>Table224578910112345678910111213141516171819202122232425262728293031323334123536[[#This Row],[PEMBULATAN]]*O47</f>
        <v>91080</v>
      </c>
    </row>
    <row r="48" spans="1:16" ht="26.25" customHeight="1" x14ac:dyDescent="0.2">
      <c r="A48" s="14"/>
      <c r="B48" s="75"/>
      <c r="C48" s="73" t="s">
        <v>3763</v>
      </c>
      <c r="D48" s="78" t="s">
        <v>126</v>
      </c>
      <c r="E48" s="13">
        <v>44543</v>
      </c>
      <c r="F48" s="76" t="s">
        <v>3386</v>
      </c>
      <c r="G48" s="13">
        <v>44547</v>
      </c>
      <c r="H48" s="77" t="s">
        <v>3813</v>
      </c>
      <c r="I48" s="16">
        <v>80</v>
      </c>
      <c r="J48" s="16">
        <v>45</v>
      </c>
      <c r="K48" s="16">
        <v>19</v>
      </c>
      <c r="L48" s="16">
        <v>7</v>
      </c>
      <c r="M48" s="81">
        <v>17.100000000000001</v>
      </c>
      <c r="N48" s="96">
        <v>17.100000000000001</v>
      </c>
      <c r="O48" s="64">
        <v>2530</v>
      </c>
      <c r="P48" s="65">
        <f>Table224578910112345678910111213141516171819202122232425262728293031323334123536[[#This Row],[PEMBULATAN]]*O48</f>
        <v>43263</v>
      </c>
    </row>
    <row r="49" spans="1:16" ht="26.25" customHeight="1" x14ac:dyDescent="0.2">
      <c r="A49" s="14"/>
      <c r="B49" s="75"/>
      <c r="C49" s="73" t="s">
        <v>3764</v>
      </c>
      <c r="D49" s="78" t="s">
        <v>126</v>
      </c>
      <c r="E49" s="13">
        <v>44543</v>
      </c>
      <c r="F49" s="76" t="s">
        <v>3386</v>
      </c>
      <c r="G49" s="13">
        <v>44547</v>
      </c>
      <c r="H49" s="77" t="s">
        <v>3813</v>
      </c>
      <c r="I49" s="16">
        <v>103</v>
      </c>
      <c r="J49" s="16">
        <v>55</v>
      </c>
      <c r="K49" s="16">
        <v>28</v>
      </c>
      <c r="L49" s="16">
        <v>7</v>
      </c>
      <c r="M49" s="81">
        <v>39.655000000000001</v>
      </c>
      <c r="N49" s="96">
        <v>39.655000000000001</v>
      </c>
      <c r="O49" s="64">
        <v>2530</v>
      </c>
      <c r="P49" s="65">
        <f>Table224578910112345678910111213141516171819202122232425262728293031323334123536[[#This Row],[PEMBULATAN]]*O49</f>
        <v>100327.15000000001</v>
      </c>
    </row>
    <row r="50" spans="1:16" ht="26.25" customHeight="1" x14ac:dyDescent="0.2">
      <c r="A50" s="14"/>
      <c r="B50" s="75"/>
      <c r="C50" s="73" t="s">
        <v>3765</v>
      </c>
      <c r="D50" s="78" t="s">
        <v>126</v>
      </c>
      <c r="E50" s="13">
        <v>44543</v>
      </c>
      <c r="F50" s="76" t="s">
        <v>3386</v>
      </c>
      <c r="G50" s="13">
        <v>44547</v>
      </c>
      <c r="H50" s="77" t="s">
        <v>3813</v>
      </c>
      <c r="I50" s="16">
        <v>96</v>
      </c>
      <c r="J50" s="16">
        <v>57</v>
      </c>
      <c r="K50" s="16">
        <v>8</v>
      </c>
      <c r="L50" s="16">
        <v>1</v>
      </c>
      <c r="M50" s="81">
        <v>10.944000000000001</v>
      </c>
      <c r="N50" s="96">
        <v>10.944000000000001</v>
      </c>
      <c r="O50" s="64">
        <v>2530</v>
      </c>
      <c r="P50" s="65">
        <f>Table224578910112345678910111213141516171819202122232425262728293031323334123536[[#This Row],[PEMBULATAN]]*O50</f>
        <v>27688.320000000003</v>
      </c>
    </row>
    <row r="51" spans="1:16" ht="26.25" customHeight="1" x14ac:dyDescent="0.2">
      <c r="A51" s="14"/>
      <c r="B51" s="75"/>
      <c r="C51" s="73" t="s">
        <v>3766</v>
      </c>
      <c r="D51" s="78" t="s">
        <v>126</v>
      </c>
      <c r="E51" s="13">
        <v>44543</v>
      </c>
      <c r="F51" s="76" t="s">
        <v>3386</v>
      </c>
      <c r="G51" s="13">
        <v>44547</v>
      </c>
      <c r="H51" s="77" t="s">
        <v>3813</v>
      </c>
      <c r="I51" s="16">
        <v>83</v>
      </c>
      <c r="J51" s="16">
        <v>42</v>
      </c>
      <c r="K51" s="16">
        <v>26</v>
      </c>
      <c r="L51" s="16">
        <v>11</v>
      </c>
      <c r="M51" s="81">
        <v>22.658999999999999</v>
      </c>
      <c r="N51" s="96">
        <v>22.658999999999999</v>
      </c>
      <c r="O51" s="64">
        <v>2530</v>
      </c>
      <c r="P51" s="65">
        <f>Table224578910112345678910111213141516171819202122232425262728293031323334123536[[#This Row],[PEMBULATAN]]*O51</f>
        <v>57327.27</v>
      </c>
    </row>
    <row r="52" spans="1:16" ht="26.25" customHeight="1" x14ac:dyDescent="0.2">
      <c r="A52" s="14"/>
      <c r="B52" s="75"/>
      <c r="C52" s="73" t="s">
        <v>3767</v>
      </c>
      <c r="D52" s="78" t="s">
        <v>126</v>
      </c>
      <c r="E52" s="13">
        <v>44543</v>
      </c>
      <c r="F52" s="76" t="s">
        <v>3386</v>
      </c>
      <c r="G52" s="13">
        <v>44547</v>
      </c>
      <c r="H52" s="77" t="s">
        <v>3813</v>
      </c>
      <c r="I52" s="16">
        <v>83</v>
      </c>
      <c r="J52" s="16">
        <v>56</v>
      </c>
      <c r="K52" s="16">
        <v>34</v>
      </c>
      <c r="L52" s="16">
        <v>22</v>
      </c>
      <c r="M52" s="81">
        <v>39.508000000000003</v>
      </c>
      <c r="N52" s="96">
        <v>39.508000000000003</v>
      </c>
      <c r="O52" s="64">
        <v>2530</v>
      </c>
      <c r="P52" s="65">
        <f>Table224578910112345678910111213141516171819202122232425262728293031323334123536[[#This Row],[PEMBULATAN]]*O52</f>
        <v>99955.24</v>
      </c>
    </row>
    <row r="53" spans="1:16" ht="26.25" customHeight="1" x14ac:dyDescent="0.2">
      <c r="A53" s="14"/>
      <c r="B53" s="14"/>
      <c r="C53" s="9" t="s">
        <v>3768</v>
      </c>
      <c r="D53" s="76" t="s">
        <v>126</v>
      </c>
      <c r="E53" s="13">
        <v>44543</v>
      </c>
      <c r="F53" s="76" t="s">
        <v>3386</v>
      </c>
      <c r="G53" s="13">
        <v>44547</v>
      </c>
      <c r="H53" s="10" t="s">
        <v>3813</v>
      </c>
      <c r="I53" s="1">
        <v>98</v>
      </c>
      <c r="J53" s="1">
        <v>59</v>
      </c>
      <c r="K53" s="1">
        <v>30</v>
      </c>
      <c r="L53" s="1">
        <v>27</v>
      </c>
      <c r="M53" s="80">
        <v>43.365000000000002</v>
      </c>
      <c r="N53" s="96">
        <v>44</v>
      </c>
      <c r="O53" s="64">
        <v>2530</v>
      </c>
      <c r="P53" s="65">
        <f>Table224578910112345678910111213141516171819202122232425262728293031323334123536[[#This Row],[PEMBULATAN]]*O53</f>
        <v>111320</v>
      </c>
    </row>
    <row r="54" spans="1:16" ht="26.25" customHeight="1" x14ac:dyDescent="0.2">
      <c r="A54" s="14"/>
      <c r="B54" s="14"/>
      <c r="C54" s="73" t="s">
        <v>3769</v>
      </c>
      <c r="D54" s="78" t="s">
        <v>126</v>
      </c>
      <c r="E54" s="13">
        <v>44543</v>
      </c>
      <c r="F54" s="76" t="s">
        <v>3386</v>
      </c>
      <c r="G54" s="13">
        <v>44547</v>
      </c>
      <c r="H54" s="77" t="s">
        <v>3813</v>
      </c>
      <c r="I54" s="16">
        <v>77</v>
      </c>
      <c r="J54" s="16">
        <v>47</v>
      </c>
      <c r="K54" s="16">
        <v>27</v>
      </c>
      <c r="L54" s="16">
        <v>4</v>
      </c>
      <c r="M54" s="81">
        <v>24.428249999999998</v>
      </c>
      <c r="N54" s="96">
        <v>25</v>
      </c>
      <c r="O54" s="64">
        <v>2530</v>
      </c>
      <c r="P54" s="65">
        <f>Table224578910112345678910111213141516171819202122232425262728293031323334123536[[#This Row],[PEMBULATAN]]*O54</f>
        <v>63250</v>
      </c>
    </row>
    <row r="55" spans="1:16" ht="26.25" customHeight="1" x14ac:dyDescent="0.2">
      <c r="A55" s="14"/>
      <c r="B55" s="14"/>
      <c r="C55" s="73" t="s">
        <v>3770</v>
      </c>
      <c r="D55" s="78" t="s">
        <v>126</v>
      </c>
      <c r="E55" s="13">
        <v>44543</v>
      </c>
      <c r="F55" s="76" t="s">
        <v>3386</v>
      </c>
      <c r="G55" s="13">
        <v>44547</v>
      </c>
      <c r="H55" s="77" t="s">
        <v>3813</v>
      </c>
      <c r="I55" s="16">
        <v>68</v>
      </c>
      <c r="J55" s="16">
        <v>42</v>
      </c>
      <c r="K55" s="16">
        <v>17</v>
      </c>
      <c r="L55" s="16">
        <v>3</v>
      </c>
      <c r="M55" s="81">
        <v>12.138</v>
      </c>
      <c r="N55" s="96">
        <v>12.138</v>
      </c>
      <c r="O55" s="64">
        <v>2530</v>
      </c>
      <c r="P55" s="65">
        <f>Table224578910112345678910111213141516171819202122232425262728293031323334123536[[#This Row],[PEMBULATAN]]*O55</f>
        <v>30709.14</v>
      </c>
    </row>
    <row r="56" spans="1:16" ht="26.25" customHeight="1" x14ac:dyDescent="0.2">
      <c r="A56" s="14"/>
      <c r="B56" s="14"/>
      <c r="C56" s="73" t="s">
        <v>3771</v>
      </c>
      <c r="D56" s="78" t="s">
        <v>126</v>
      </c>
      <c r="E56" s="13">
        <v>44543</v>
      </c>
      <c r="F56" s="76" t="s">
        <v>3386</v>
      </c>
      <c r="G56" s="13">
        <v>44547</v>
      </c>
      <c r="H56" s="77" t="s">
        <v>3813</v>
      </c>
      <c r="I56" s="16">
        <v>63</v>
      </c>
      <c r="J56" s="16">
        <v>63</v>
      </c>
      <c r="K56" s="16">
        <v>37</v>
      </c>
      <c r="L56" s="16">
        <v>2</v>
      </c>
      <c r="M56" s="81">
        <v>36.713250000000002</v>
      </c>
      <c r="N56" s="96">
        <v>36.713250000000002</v>
      </c>
      <c r="O56" s="64">
        <v>2530</v>
      </c>
      <c r="P56" s="65">
        <f>Table224578910112345678910111213141516171819202122232425262728293031323334123536[[#This Row],[PEMBULATAN]]*O56</f>
        <v>92884.522500000006</v>
      </c>
    </row>
    <row r="57" spans="1:16" ht="26.25" customHeight="1" x14ac:dyDescent="0.2">
      <c r="A57" s="14"/>
      <c r="B57" s="14"/>
      <c r="C57" s="73" t="s">
        <v>3772</v>
      </c>
      <c r="D57" s="78" t="s">
        <v>126</v>
      </c>
      <c r="E57" s="13">
        <v>44543</v>
      </c>
      <c r="F57" s="76" t="s">
        <v>3386</v>
      </c>
      <c r="G57" s="13">
        <v>44547</v>
      </c>
      <c r="H57" s="77" t="s">
        <v>3813</v>
      </c>
      <c r="I57" s="16">
        <v>60</v>
      </c>
      <c r="J57" s="16">
        <v>35</v>
      </c>
      <c r="K57" s="16">
        <v>22</v>
      </c>
      <c r="L57" s="16">
        <v>5</v>
      </c>
      <c r="M57" s="81">
        <v>11.55</v>
      </c>
      <c r="N57" s="96">
        <v>11.55</v>
      </c>
      <c r="O57" s="64">
        <v>2530</v>
      </c>
      <c r="P57" s="65">
        <f>Table224578910112345678910111213141516171819202122232425262728293031323334123536[[#This Row],[PEMBULATAN]]*O57</f>
        <v>29221.5</v>
      </c>
    </row>
    <row r="58" spans="1:16" ht="26.25" customHeight="1" x14ac:dyDescent="0.2">
      <c r="A58" s="14"/>
      <c r="B58" s="14"/>
      <c r="C58" s="73" t="s">
        <v>3773</v>
      </c>
      <c r="D58" s="78" t="s">
        <v>126</v>
      </c>
      <c r="E58" s="13">
        <v>44543</v>
      </c>
      <c r="F58" s="76" t="s">
        <v>3386</v>
      </c>
      <c r="G58" s="13">
        <v>44547</v>
      </c>
      <c r="H58" s="77" t="s">
        <v>3813</v>
      </c>
      <c r="I58" s="16">
        <v>62</v>
      </c>
      <c r="J58" s="16">
        <v>57</v>
      </c>
      <c r="K58" s="16">
        <v>31</v>
      </c>
      <c r="L58" s="16">
        <v>7</v>
      </c>
      <c r="M58" s="81">
        <v>27.388500000000001</v>
      </c>
      <c r="N58" s="96">
        <v>28</v>
      </c>
      <c r="O58" s="64">
        <v>2530</v>
      </c>
      <c r="P58" s="65">
        <f>Table224578910112345678910111213141516171819202122232425262728293031323334123536[[#This Row],[PEMBULATAN]]*O58</f>
        <v>70840</v>
      </c>
    </row>
    <row r="59" spans="1:16" ht="26.25" customHeight="1" x14ac:dyDescent="0.2">
      <c r="A59" s="14"/>
      <c r="B59" s="14"/>
      <c r="C59" s="73" t="s">
        <v>3774</v>
      </c>
      <c r="D59" s="78" t="s">
        <v>126</v>
      </c>
      <c r="E59" s="13">
        <v>44543</v>
      </c>
      <c r="F59" s="76" t="s">
        <v>3386</v>
      </c>
      <c r="G59" s="13">
        <v>44547</v>
      </c>
      <c r="H59" s="77" t="s">
        <v>3813</v>
      </c>
      <c r="I59" s="16">
        <v>90</v>
      </c>
      <c r="J59" s="16">
        <v>47</v>
      </c>
      <c r="K59" s="16">
        <v>21</v>
      </c>
      <c r="L59" s="16">
        <v>9</v>
      </c>
      <c r="M59" s="81">
        <v>22.2075</v>
      </c>
      <c r="N59" s="96">
        <v>22.2075</v>
      </c>
      <c r="O59" s="64">
        <v>2530</v>
      </c>
      <c r="P59" s="65">
        <f>Table224578910112345678910111213141516171819202122232425262728293031323334123536[[#This Row],[PEMBULATAN]]*O59</f>
        <v>56184.974999999999</v>
      </c>
    </row>
    <row r="60" spans="1:16" ht="26.25" customHeight="1" x14ac:dyDescent="0.2">
      <c r="A60" s="14"/>
      <c r="B60" s="14"/>
      <c r="C60" s="73" t="s">
        <v>3775</v>
      </c>
      <c r="D60" s="78" t="s">
        <v>126</v>
      </c>
      <c r="E60" s="13">
        <v>44543</v>
      </c>
      <c r="F60" s="76" t="s">
        <v>3386</v>
      </c>
      <c r="G60" s="13">
        <v>44547</v>
      </c>
      <c r="H60" s="77" t="s">
        <v>3813</v>
      </c>
      <c r="I60" s="16">
        <v>82</v>
      </c>
      <c r="J60" s="16">
        <v>54</v>
      </c>
      <c r="K60" s="16">
        <v>24</v>
      </c>
      <c r="L60" s="16">
        <v>2</v>
      </c>
      <c r="M60" s="81">
        <v>26.568000000000001</v>
      </c>
      <c r="N60" s="96">
        <v>26.568000000000001</v>
      </c>
      <c r="O60" s="64">
        <v>2530</v>
      </c>
      <c r="P60" s="65">
        <f>Table224578910112345678910111213141516171819202122232425262728293031323334123536[[#This Row],[PEMBULATAN]]*O60</f>
        <v>67217.040000000008</v>
      </c>
    </row>
    <row r="61" spans="1:16" ht="26.25" customHeight="1" x14ac:dyDescent="0.2">
      <c r="A61" s="14"/>
      <c r="B61" s="14"/>
      <c r="C61" s="73" t="s">
        <v>3776</v>
      </c>
      <c r="D61" s="78" t="s">
        <v>126</v>
      </c>
      <c r="E61" s="13">
        <v>44543</v>
      </c>
      <c r="F61" s="76" t="s">
        <v>3386</v>
      </c>
      <c r="G61" s="13">
        <v>44547</v>
      </c>
      <c r="H61" s="77" t="s">
        <v>3813</v>
      </c>
      <c r="I61" s="16">
        <v>62</v>
      </c>
      <c r="J61" s="16">
        <v>38</v>
      </c>
      <c r="K61" s="16">
        <v>22</v>
      </c>
      <c r="L61" s="16">
        <v>14</v>
      </c>
      <c r="M61" s="81">
        <v>12.958</v>
      </c>
      <c r="N61" s="96">
        <v>14</v>
      </c>
      <c r="O61" s="64">
        <v>2530</v>
      </c>
      <c r="P61" s="65">
        <f>Table224578910112345678910111213141516171819202122232425262728293031323334123536[[#This Row],[PEMBULATAN]]*O61</f>
        <v>35420</v>
      </c>
    </row>
    <row r="62" spans="1:16" ht="26.25" customHeight="1" x14ac:dyDescent="0.2">
      <c r="A62" s="14"/>
      <c r="B62" s="14"/>
      <c r="C62" s="73" t="s">
        <v>3777</v>
      </c>
      <c r="D62" s="78" t="s">
        <v>126</v>
      </c>
      <c r="E62" s="13">
        <v>44543</v>
      </c>
      <c r="F62" s="76" t="s">
        <v>3386</v>
      </c>
      <c r="G62" s="13">
        <v>44547</v>
      </c>
      <c r="H62" s="77" t="s">
        <v>3813</v>
      </c>
      <c r="I62" s="16">
        <v>84</v>
      </c>
      <c r="J62" s="16">
        <v>58</v>
      </c>
      <c r="K62" s="16">
        <v>35</v>
      </c>
      <c r="L62" s="16">
        <v>8</v>
      </c>
      <c r="M62" s="81">
        <v>42.63</v>
      </c>
      <c r="N62" s="96">
        <v>42.63</v>
      </c>
      <c r="O62" s="64">
        <v>2530</v>
      </c>
      <c r="P62" s="65">
        <f>Table224578910112345678910111213141516171819202122232425262728293031323334123536[[#This Row],[PEMBULATAN]]*O62</f>
        <v>107853.90000000001</v>
      </c>
    </row>
    <row r="63" spans="1:16" ht="26.25" customHeight="1" x14ac:dyDescent="0.2">
      <c r="A63" s="14"/>
      <c r="B63" s="14"/>
      <c r="C63" s="73" t="s">
        <v>3778</v>
      </c>
      <c r="D63" s="78" t="s">
        <v>126</v>
      </c>
      <c r="E63" s="13">
        <v>44543</v>
      </c>
      <c r="F63" s="76" t="s">
        <v>3386</v>
      </c>
      <c r="G63" s="13">
        <v>44547</v>
      </c>
      <c r="H63" s="77" t="s">
        <v>3813</v>
      </c>
      <c r="I63" s="16">
        <v>104</v>
      </c>
      <c r="J63" s="16">
        <v>62</v>
      </c>
      <c r="K63" s="16">
        <v>18</v>
      </c>
      <c r="L63" s="16">
        <v>12</v>
      </c>
      <c r="M63" s="81">
        <v>29.015999999999998</v>
      </c>
      <c r="N63" s="96">
        <v>29.015999999999998</v>
      </c>
      <c r="O63" s="64">
        <v>2530</v>
      </c>
      <c r="P63" s="65">
        <f>Table224578910112345678910111213141516171819202122232425262728293031323334123536[[#This Row],[PEMBULATAN]]*O63</f>
        <v>73410.48</v>
      </c>
    </row>
    <row r="64" spans="1:16" ht="26.25" customHeight="1" x14ac:dyDescent="0.2">
      <c r="A64" s="14"/>
      <c r="B64" s="14"/>
      <c r="C64" s="73" t="s">
        <v>3779</v>
      </c>
      <c r="D64" s="78" t="s">
        <v>126</v>
      </c>
      <c r="E64" s="13">
        <v>44543</v>
      </c>
      <c r="F64" s="76" t="s">
        <v>3386</v>
      </c>
      <c r="G64" s="13">
        <v>44547</v>
      </c>
      <c r="H64" s="77" t="s">
        <v>3813</v>
      </c>
      <c r="I64" s="16">
        <v>92</v>
      </c>
      <c r="J64" s="16">
        <v>55</v>
      </c>
      <c r="K64" s="16">
        <v>28</v>
      </c>
      <c r="L64" s="16">
        <v>7</v>
      </c>
      <c r="M64" s="81">
        <v>35.42</v>
      </c>
      <c r="N64" s="96">
        <v>36</v>
      </c>
      <c r="O64" s="64">
        <v>2530</v>
      </c>
      <c r="P64" s="65">
        <f>Table224578910112345678910111213141516171819202122232425262728293031323334123536[[#This Row],[PEMBULATAN]]*O64</f>
        <v>91080</v>
      </c>
    </row>
    <row r="65" spans="1:16" ht="26.25" customHeight="1" x14ac:dyDescent="0.2">
      <c r="A65" s="14"/>
      <c r="B65" s="14"/>
      <c r="C65" s="73" t="s">
        <v>3780</v>
      </c>
      <c r="D65" s="78" t="s">
        <v>126</v>
      </c>
      <c r="E65" s="13">
        <v>44543</v>
      </c>
      <c r="F65" s="76" t="s">
        <v>3386</v>
      </c>
      <c r="G65" s="13">
        <v>44547</v>
      </c>
      <c r="H65" s="77" t="s">
        <v>3813</v>
      </c>
      <c r="I65" s="16">
        <v>110</v>
      </c>
      <c r="J65" s="16">
        <v>52</v>
      </c>
      <c r="K65" s="16">
        <v>36</v>
      </c>
      <c r="L65" s="16">
        <v>25</v>
      </c>
      <c r="M65" s="81">
        <v>51.48</v>
      </c>
      <c r="N65" s="96">
        <v>52</v>
      </c>
      <c r="O65" s="64">
        <v>2530</v>
      </c>
      <c r="P65" s="65">
        <f>Table224578910112345678910111213141516171819202122232425262728293031323334123536[[#This Row],[PEMBULATAN]]*O65</f>
        <v>131560</v>
      </c>
    </row>
    <row r="66" spans="1:16" ht="26.25" customHeight="1" x14ac:dyDescent="0.2">
      <c r="A66" s="14"/>
      <c r="B66" s="14"/>
      <c r="C66" s="73" t="s">
        <v>3781</v>
      </c>
      <c r="D66" s="78" t="s">
        <v>126</v>
      </c>
      <c r="E66" s="13">
        <v>44543</v>
      </c>
      <c r="F66" s="76" t="s">
        <v>3386</v>
      </c>
      <c r="G66" s="13">
        <v>44547</v>
      </c>
      <c r="H66" s="77" t="s">
        <v>3813</v>
      </c>
      <c r="I66" s="16">
        <v>62</v>
      </c>
      <c r="J66" s="16">
        <v>47</v>
      </c>
      <c r="K66" s="16">
        <v>22</v>
      </c>
      <c r="L66" s="16">
        <v>5</v>
      </c>
      <c r="M66" s="81">
        <v>16.027000000000001</v>
      </c>
      <c r="N66" s="96">
        <v>16.027000000000001</v>
      </c>
      <c r="O66" s="64">
        <v>2530</v>
      </c>
      <c r="P66" s="65">
        <f>Table224578910112345678910111213141516171819202122232425262728293031323334123536[[#This Row],[PEMBULATAN]]*O66</f>
        <v>40548.310000000005</v>
      </c>
    </row>
    <row r="67" spans="1:16" ht="26.25" customHeight="1" x14ac:dyDescent="0.2">
      <c r="A67" s="14"/>
      <c r="B67" s="14"/>
      <c r="C67" s="73" t="s">
        <v>3782</v>
      </c>
      <c r="D67" s="78" t="s">
        <v>126</v>
      </c>
      <c r="E67" s="13">
        <v>44543</v>
      </c>
      <c r="F67" s="76" t="s">
        <v>3386</v>
      </c>
      <c r="G67" s="13">
        <v>44547</v>
      </c>
      <c r="H67" s="77" t="s">
        <v>3813</v>
      </c>
      <c r="I67" s="16">
        <v>98</v>
      </c>
      <c r="J67" s="16">
        <v>45</v>
      </c>
      <c r="K67" s="16">
        <v>10</v>
      </c>
      <c r="L67" s="16">
        <v>7</v>
      </c>
      <c r="M67" s="81">
        <v>11.025</v>
      </c>
      <c r="N67" s="96">
        <v>11.025</v>
      </c>
      <c r="O67" s="64">
        <v>2530</v>
      </c>
      <c r="P67" s="65">
        <f>Table224578910112345678910111213141516171819202122232425262728293031323334123536[[#This Row],[PEMBULATAN]]*O67</f>
        <v>27893.25</v>
      </c>
    </row>
    <row r="68" spans="1:16" ht="26.25" customHeight="1" x14ac:dyDescent="0.2">
      <c r="A68" s="14"/>
      <c r="B68" s="14"/>
      <c r="C68" s="73" t="s">
        <v>3783</v>
      </c>
      <c r="D68" s="78" t="s">
        <v>126</v>
      </c>
      <c r="E68" s="13">
        <v>44543</v>
      </c>
      <c r="F68" s="76" t="s">
        <v>3386</v>
      </c>
      <c r="G68" s="13">
        <v>44547</v>
      </c>
      <c r="H68" s="77" t="s">
        <v>3813</v>
      </c>
      <c r="I68" s="16">
        <v>80</v>
      </c>
      <c r="J68" s="16">
        <v>58</v>
      </c>
      <c r="K68" s="16">
        <v>27</v>
      </c>
      <c r="L68" s="16">
        <v>10</v>
      </c>
      <c r="M68" s="81">
        <v>31.32</v>
      </c>
      <c r="N68" s="96">
        <v>32</v>
      </c>
      <c r="O68" s="64">
        <v>2530</v>
      </c>
      <c r="P68" s="65">
        <f>Table224578910112345678910111213141516171819202122232425262728293031323334123536[[#This Row],[PEMBULATAN]]*O68</f>
        <v>80960</v>
      </c>
    </row>
    <row r="69" spans="1:16" ht="26.25" customHeight="1" x14ac:dyDescent="0.2">
      <c r="A69" s="14"/>
      <c r="B69" s="14"/>
      <c r="C69" s="73" t="s">
        <v>3784</v>
      </c>
      <c r="D69" s="78" t="s">
        <v>126</v>
      </c>
      <c r="E69" s="13">
        <v>44543</v>
      </c>
      <c r="F69" s="76" t="s">
        <v>3386</v>
      </c>
      <c r="G69" s="13">
        <v>44547</v>
      </c>
      <c r="H69" s="77" t="s">
        <v>3813</v>
      </c>
      <c r="I69" s="16">
        <v>77</v>
      </c>
      <c r="J69" s="16">
        <v>55</v>
      </c>
      <c r="K69" s="16">
        <v>15</v>
      </c>
      <c r="L69" s="16">
        <v>7</v>
      </c>
      <c r="M69" s="81">
        <v>15.88125</v>
      </c>
      <c r="N69" s="96">
        <v>15.88125</v>
      </c>
      <c r="O69" s="64">
        <v>2530</v>
      </c>
      <c r="P69" s="65">
        <f>Table224578910112345678910111213141516171819202122232425262728293031323334123536[[#This Row],[PEMBULATAN]]*O69</f>
        <v>40179.5625</v>
      </c>
    </row>
    <row r="70" spans="1:16" ht="26.25" customHeight="1" x14ac:dyDescent="0.2">
      <c r="A70" s="14"/>
      <c r="B70" s="14"/>
      <c r="C70" s="73" t="s">
        <v>3785</v>
      </c>
      <c r="D70" s="78" t="s">
        <v>126</v>
      </c>
      <c r="E70" s="13">
        <v>44543</v>
      </c>
      <c r="F70" s="76" t="s">
        <v>3386</v>
      </c>
      <c r="G70" s="13">
        <v>44547</v>
      </c>
      <c r="H70" s="77" t="s">
        <v>3813</v>
      </c>
      <c r="I70" s="16">
        <v>96</v>
      </c>
      <c r="J70" s="16">
        <v>52</v>
      </c>
      <c r="K70" s="16">
        <v>27</v>
      </c>
      <c r="L70" s="16">
        <v>6</v>
      </c>
      <c r="M70" s="81">
        <v>33.695999999999998</v>
      </c>
      <c r="N70" s="96">
        <v>33.695999999999998</v>
      </c>
      <c r="O70" s="64">
        <v>2530</v>
      </c>
      <c r="P70" s="65">
        <f>Table224578910112345678910111213141516171819202122232425262728293031323334123536[[#This Row],[PEMBULATAN]]*O70</f>
        <v>85250.87999999999</v>
      </c>
    </row>
    <row r="71" spans="1:16" ht="26.25" customHeight="1" x14ac:dyDescent="0.2">
      <c r="A71" s="14"/>
      <c r="B71" s="14"/>
      <c r="C71" s="73" t="s">
        <v>3786</v>
      </c>
      <c r="D71" s="78" t="s">
        <v>126</v>
      </c>
      <c r="E71" s="13">
        <v>44543</v>
      </c>
      <c r="F71" s="76" t="s">
        <v>3386</v>
      </c>
      <c r="G71" s="13">
        <v>44547</v>
      </c>
      <c r="H71" s="77" t="s">
        <v>3813</v>
      </c>
      <c r="I71" s="16">
        <v>62</v>
      </c>
      <c r="J71" s="16">
        <v>42</v>
      </c>
      <c r="K71" s="16">
        <v>27</v>
      </c>
      <c r="L71" s="16">
        <v>8</v>
      </c>
      <c r="M71" s="81">
        <v>17.577000000000002</v>
      </c>
      <c r="N71" s="96">
        <v>17.577000000000002</v>
      </c>
      <c r="O71" s="64">
        <v>2530</v>
      </c>
      <c r="P71" s="65">
        <f>Table224578910112345678910111213141516171819202122232425262728293031323334123536[[#This Row],[PEMBULATAN]]*O71</f>
        <v>44469.810000000005</v>
      </c>
    </row>
    <row r="72" spans="1:16" ht="26.25" customHeight="1" x14ac:dyDescent="0.2">
      <c r="A72" s="14"/>
      <c r="B72" s="14"/>
      <c r="C72" s="73" t="s">
        <v>3787</v>
      </c>
      <c r="D72" s="78" t="s">
        <v>126</v>
      </c>
      <c r="E72" s="13">
        <v>44543</v>
      </c>
      <c r="F72" s="76" t="s">
        <v>3386</v>
      </c>
      <c r="G72" s="13">
        <v>44547</v>
      </c>
      <c r="H72" s="77" t="s">
        <v>3813</v>
      </c>
      <c r="I72" s="16">
        <v>52</v>
      </c>
      <c r="J72" s="16">
        <v>40</v>
      </c>
      <c r="K72" s="16">
        <v>28</v>
      </c>
      <c r="L72" s="16">
        <v>2</v>
      </c>
      <c r="M72" s="81">
        <v>14.56</v>
      </c>
      <c r="N72" s="96">
        <v>14.56</v>
      </c>
      <c r="O72" s="64">
        <v>2530</v>
      </c>
      <c r="P72" s="65">
        <f>Table224578910112345678910111213141516171819202122232425262728293031323334123536[[#This Row],[PEMBULATAN]]*O72</f>
        <v>36836.800000000003</v>
      </c>
    </row>
    <row r="73" spans="1:16" ht="26.25" customHeight="1" x14ac:dyDescent="0.2">
      <c r="A73" s="14"/>
      <c r="B73" s="14"/>
      <c r="C73" s="73" t="s">
        <v>3788</v>
      </c>
      <c r="D73" s="78" t="s">
        <v>126</v>
      </c>
      <c r="E73" s="13">
        <v>44543</v>
      </c>
      <c r="F73" s="76" t="s">
        <v>3386</v>
      </c>
      <c r="G73" s="13">
        <v>44547</v>
      </c>
      <c r="H73" s="77" t="s">
        <v>3813</v>
      </c>
      <c r="I73" s="16">
        <v>28</v>
      </c>
      <c r="J73" s="16">
        <v>20</v>
      </c>
      <c r="K73" s="16">
        <v>16</v>
      </c>
      <c r="L73" s="16">
        <v>1</v>
      </c>
      <c r="M73" s="81">
        <v>2.2400000000000002</v>
      </c>
      <c r="N73" s="96">
        <v>2.2400000000000002</v>
      </c>
      <c r="O73" s="64">
        <v>2530</v>
      </c>
      <c r="P73" s="65">
        <f>Table224578910112345678910111213141516171819202122232425262728293031323334123536[[#This Row],[PEMBULATAN]]*O73</f>
        <v>5667.2000000000007</v>
      </c>
    </row>
    <row r="74" spans="1:16" ht="26.25" customHeight="1" x14ac:dyDescent="0.2">
      <c r="A74" s="14"/>
      <c r="B74" s="14"/>
      <c r="C74" s="73" t="s">
        <v>3789</v>
      </c>
      <c r="D74" s="78" t="s">
        <v>126</v>
      </c>
      <c r="E74" s="13">
        <v>44543</v>
      </c>
      <c r="F74" s="76" t="s">
        <v>3386</v>
      </c>
      <c r="G74" s="13">
        <v>44547</v>
      </c>
      <c r="H74" s="77" t="s">
        <v>3813</v>
      </c>
      <c r="I74" s="16">
        <v>98</v>
      </c>
      <c r="J74" s="16">
        <v>48</v>
      </c>
      <c r="K74" s="16">
        <v>31</v>
      </c>
      <c r="L74" s="16">
        <v>16</v>
      </c>
      <c r="M74" s="81">
        <v>36.456000000000003</v>
      </c>
      <c r="N74" s="96">
        <v>37</v>
      </c>
      <c r="O74" s="64">
        <v>2530</v>
      </c>
      <c r="P74" s="65">
        <f>Table224578910112345678910111213141516171819202122232425262728293031323334123536[[#This Row],[PEMBULATAN]]*O74</f>
        <v>93610</v>
      </c>
    </row>
    <row r="75" spans="1:16" ht="26.25" customHeight="1" x14ac:dyDescent="0.2">
      <c r="A75" s="14"/>
      <c r="B75" s="14"/>
      <c r="C75" s="73" t="s">
        <v>3790</v>
      </c>
      <c r="D75" s="78" t="s">
        <v>126</v>
      </c>
      <c r="E75" s="13">
        <v>44543</v>
      </c>
      <c r="F75" s="76" t="s">
        <v>3386</v>
      </c>
      <c r="G75" s="13">
        <v>44547</v>
      </c>
      <c r="H75" s="77" t="s">
        <v>3813</v>
      </c>
      <c r="I75" s="16">
        <v>56</v>
      </c>
      <c r="J75" s="16">
        <v>33</v>
      </c>
      <c r="K75" s="16">
        <v>26</v>
      </c>
      <c r="L75" s="16">
        <v>3</v>
      </c>
      <c r="M75" s="81">
        <v>12.012</v>
      </c>
      <c r="N75" s="96">
        <v>12.012</v>
      </c>
      <c r="O75" s="64">
        <v>2530</v>
      </c>
      <c r="P75" s="65">
        <f>Table224578910112345678910111213141516171819202122232425262728293031323334123536[[#This Row],[PEMBULATAN]]*O75</f>
        <v>30390.36</v>
      </c>
    </row>
    <row r="76" spans="1:16" ht="26.25" customHeight="1" x14ac:dyDescent="0.2">
      <c r="A76" s="14"/>
      <c r="B76" s="14"/>
      <c r="C76" s="73" t="s">
        <v>3791</v>
      </c>
      <c r="D76" s="78" t="s">
        <v>126</v>
      </c>
      <c r="E76" s="13">
        <v>44543</v>
      </c>
      <c r="F76" s="76" t="s">
        <v>3386</v>
      </c>
      <c r="G76" s="13">
        <v>44547</v>
      </c>
      <c r="H76" s="77" t="s">
        <v>3813</v>
      </c>
      <c r="I76" s="16">
        <v>94</v>
      </c>
      <c r="J76" s="16">
        <v>52</v>
      </c>
      <c r="K76" s="16">
        <v>40</v>
      </c>
      <c r="L76" s="16">
        <v>14</v>
      </c>
      <c r="M76" s="81">
        <v>48.88</v>
      </c>
      <c r="N76" s="96">
        <v>48.88</v>
      </c>
      <c r="O76" s="64">
        <v>2530</v>
      </c>
      <c r="P76" s="65">
        <f>Table224578910112345678910111213141516171819202122232425262728293031323334123536[[#This Row],[PEMBULATAN]]*O76</f>
        <v>123666.40000000001</v>
      </c>
    </row>
    <row r="77" spans="1:16" ht="26.25" customHeight="1" x14ac:dyDescent="0.2">
      <c r="A77" s="14"/>
      <c r="B77" s="14"/>
      <c r="C77" s="73" t="s">
        <v>3792</v>
      </c>
      <c r="D77" s="78" t="s">
        <v>126</v>
      </c>
      <c r="E77" s="13">
        <v>44543</v>
      </c>
      <c r="F77" s="76" t="s">
        <v>3386</v>
      </c>
      <c r="G77" s="13">
        <v>44547</v>
      </c>
      <c r="H77" s="77" t="s">
        <v>3813</v>
      </c>
      <c r="I77" s="16">
        <v>200</v>
      </c>
      <c r="J77" s="16">
        <v>12</v>
      </c>
      <c r="K77" s="16">
        <v>12</v>
      </c>
      <c r="L77" s="16">
        <v>1</v>
      </c>
      <c r="M77" s="81">
        <v>7.2</v>
      </c>
      <c r="N77" s="96">
        <v>7.2</v>
      </c>
      <c r="O77" s="64">
        <v>2530</v>
      </c>
      <c r="P77" s="65">
        <f>Table224578910112345678910111213141516171819202122232425262728293031323334123536[[#This Row],[PEMBULATAN]]*O77</f>
        <v>18216</v>
      </c>
    </row>
    <row r="78" spans="1:16" ht="26.25" customHeight="1" x14ac:dyDescent="0.2">
      <c r="A78" s="14"/>
      <c r="B78" s="14"/>
      <c r="C78" s="73" t="s">
        <v>3793</v>
      </c>
      <c r="D78" s="78" t="s">
        <v>126</v>
      </c>
      <c r="E78" s="13">
        <v>44543</v>
      </c>
      <c r="F78" s="76" t="s">
        <v>3386</v>
      </c>
      <c r="G78" s="13">
        <v>44547</v>
      </c>
      <c r="H78" s="77" t="s">
        <v>3813</v>
      </c>
      <c r="I78" s="16">
        <v>110</v>
      </c>
      <c r="J78" s="16">
        <v>47</v>
      </c>
      <c r="K78" s="16">
        <v>47</v>
      </c>
      <c r="L78" s="16">
        <v>42</v>
      </c>
      <c r="M78" s="81">
        <v>60.747500000000002</v>
      </c>
      <c r="N78" s="96">
        <v>60.747500000000002</v>
      </c>
      <c r="O78" s="64">
        <v>2530</v>
      </c>
      <c r="P78" s="65">
        <f>Table224578910112345678910111213141516171819202122232425262728293031323334123536[[#This Row],[PEMBULATAN]]*O78</f>
        <v>153691.17500000002</v>
      </c>
    </row>
    <row r="79" spans="1:16" ht="26.25" customHeight="1" x14ac:dyDescent="0.2">
      <c r="A79" s="14"/>
      <c r="B79" s="14"/>
      <c r="C79" s="73" t="s">
        <v>3794</v>
      </c>
      <c r="D79" s="78" t="s">
        <v>126</v>
      </c>
      <c r="E79" s="13">
        <v>44543</v>
      </c>
      <c r="F79" s="76" t="s">
        <v>3386</v>
      </c>
      <c r="G79" s="13">
        <v>44547</v>
      </c>
      <c r="H79" s="77" t="s">
        <v>3813</v>
      </c>
      <c r="I79" s="16">
        <v>90</v>
      </c>
      <c r="J79" s="16">
        <v>45</v>
      </c>
      <c r="K79" s="16">
        <v>38</v>
      </c>
      <c r="L79" s="16">
        <v>26</v>
      </c>
      <c r="M79" s="81">
        <v>38.475000000000001</v>
      </c>
      <c r="N79" s="96">
        <v>39</v>
      </c>
      <c r="O79" s="64">
        <v>2530</v>
      </c>
      <c r="P79" s="65">
        <f>Table224578910112345678910111213141516171819202122232425262728293031323334123536[[#This Row],[PEMBULATAN]]*O79</f>
        <v>98670</v>
      </c>
    </row>
    <row r="80" spans="1:16" ht="26.25" customHeight="1" x14ac:dyDescent="0.2">
      <c r="A80" s="14"/>
      <c r="B80" s="14"/>
      <c r="C80" s="73" t="s">
        <v>3795</v>
      </c>
      <c r="D80" s="78" t="s">
        <v>126</v>
      </c>
      <c r="E80" s="13">
        <v>44543</v>
      </c>
      <c r="F80" s="76" t="s">
        <v>3386</v>
      </c>
      <c r="G80" s="13">
        <v>44547</v>
      </c>
      <c r="H80" s="77" t="s">
        <v>3813</v>
      </c>
      <c r="I80" s="16">
        <v>60</v>
      </c>
      <c r="J80" s="16">
        <v>46</v>
      </c>
      <c r="K80" s="16">
        <v>20</v>
      </c>
      <c r="L80" s="16">
        <v>6</v>
      </c>
      <c r="M80" s="81">
        <v>13.8</v>
      </c>
      <c r="N80" s="96">
        <v>13.8</v>
      </c>
      <c r="O80" s="64">
        <v>2530</v>
      </c>
      <c r="P80" s="65">
        <f>Table224578910112345678910111213141516171819202122232425262728293031323334123536[[#This Row],[PEMBULATAN]]*O80</f>
        <v>34914</v>
      </c>
    </row>
    <row r="81" spans="1:16" ht="26.25" customHeight="1" x14ac:dyDescent="0.2">
      <c r="A81" s="14"/>
      <c r="B81" s="14"/>
      <c r="C81" s="73" t="s">
        <v>3796</v>
      </c>
      <c r="D81" s="78" t="s">
        <v>126</v>
      </c>
      <c r="E81" s="13">
        <v>44543</v>
      </c>
      <c r="F81" s="76" t="s">
        <v>3386</v>
      </c>
      <c r="G81" s="13">
        <v>44547</v>
      </c>
      <c r="H81" s="77" t="s">
        <v>3813</v>
      </c>
      <c r="I81" s="16">
        <v>62</v>
      </c>
      <c r="J81" s="16">
        <v>42</v>
      </c>
      <c r="K81" s="16">
        <v>32</v>
      </c>
      <c r="L81" s="16">
        <v>11</v>
      </c>
      <c r="M81" s="81">
        <v>20.832000000000001</v>
      </c>
      <c r="N81" s="96">
        <v>20.832000000000001</v>
      </c>
      <c r="O81" s="64">
        <v>2530</v>
      </c>
      <c r="P81" s="65">
        <f>Table224578910112345678910111213141516171819202122232425262728293031323334123536[[#This Row],[PEMBULATAN]]*O81</f>
        <v>52704.959999999999</v>
      </c>
    </row>
    <row r="82" spans="1:16" ht="26.25" customHeight="1" x14ac:dyDescent="0.2">
      <c r="A82" s="14"/>
      <c r="B82" s="14"/>
      <c r="C82" s="73" t="s">
        <v>3797</v>
      </c>
      <c r="D82" s="78" t="s">
        <v>126</v>
      </c>
      <c r="E82" s="13">
        <v>44543</v>
      </c>
      <c r="F82" s="76" t="s">
        <v>3386</v>
      </c>
      <c r="G82" s="13">
        <v>44547</v>
      </c>
      <c r="H82" s="77" t="s">
        <v>3813</v>
      </c>
      <c r="I82" s="16">
        <v>87</v>
      </c>
      <c r="J82" s="16">
        <v>35</v>
      </c>
      <c r="K82" s="16">
        <v>35</v>
      </c>
      <c r="L82" s="16">
        <v>5</v>
      </c>
      <c r="M82" s="81">
        <v>26.643750000000001</v>
      </c>
      <c r="N82" s="96">
        <v>26.643750000000001</v>
      </c>
      <c r="O82" s="64">
        <v>2530</v>
      </c>
      <c r="P82" s="65">
        <f>Table224578910112345678910111213141516171819202122232425262728293031323334123536[[#This Row],[PEMBULATAN]]*O82</f>
        <v>67408.6875</v>
      </c>
    </row>
    <row r="83" spans="1:16" ht="26.25" customHeight="1" x14ac:dyDescent="0.2">
      <c r="A83" s="14"/>
      <c r="B83" s="14"/>
      <c r="C83" s="73" t="s">
        <v>3798</v>
      </c>
      <c r="D83" s="78" t="s">
        <v>126</v>
      </c>
      <c r="E83" s="13">
        <v>44543</v>
      </c>
      <c r="F83" s="76" t="s">
        <v>3386</v>
      </c>
      <c r="G83" s="13">
        <v>44547</v>
      </c>
      <c r="H83" s="77" t="s">
        <v>3813</v>
      </c>
      <c r="I83" s="16">
        <v>98</v>
      </c>
      <c r="J83" s="16">
        <v>62</v>
      </c>
      <c r="K83" s="16">
        <v>26</v>
      </c>
      <c r="L83" s="16">
        <v>15</v>
      </c>
      <c r="M83" s="81">
        <v>39.494</v>
      </c>
      <c r="N83" s="96">
        <v>40</v>
      </c>
      <c r="O83" s="64">
        <v>2530</v>
      </c>
      <c r="P83" s="65">
        <f>Table224578910112345678910111213141516171819202122232425262728293031323334123536[[#This Row],[PEMBULATAN]]*O83</f>
        <v>101200</v>
      </c>
    </row>
    <row r="84" spans="1:16" ht="26.25" customHeight="1" x14ac:dyDescent="0.2">
      <c r="A84" s="14"/>
      <c r="B84" s="14"/>
      <c r="C84" s="73" t="s">
        <v>3799</v>
      </c>
      <c r="D84" s="78" t="s">
        <v>126</v>
      </c>
      <c r="E84" s="13">
        <v>44543</v>
      </c>
      <c r="F84" s="76" t="s">
        <v>3386</v>
      </c>
      <c r="G84" s="13">
        <v>44547</v>
      </c>
      <c r="H84" s="77" t="s">
        <v>3813</v>
      </c>
      <c r="I84" s="16">
        <v>38</v>
      </c>
      <c r="J84" s="16">
        <v>28</v>
      </c>
      <c r="K84" s="16">
        <v>32</v>
      </c>
      <c r="L84" s="16">
        <v>1</v>
      </c>
      <c r="M84" s="81">
        <v>8.5120000000000005</v>
      </c>
      <c r="N84" s="96">
        <v>8.5120000000000005</v>
      </c>
      <c r="O84" s="64">
        <v>2530</v>
      </c>
      <c r="P84" s="65">
        <f>Table224578910112345678910111213141516171819202122232425262728293031323334123536[[#This Row],[PEMBULATAN]]*O84</f>
        <v>21535.360000000001</v>
      </c>
    </row>
    <row r="85" spans="1:16" ht="26.25" customHeight="1" x14ac:dyDescent="0.2">
      <c r="A85" s="14"/>
      <c r="B85" s="14"/>
      <c r="C85" s="73" t="s">
        <v>3800</v>
      </c>
      <c r="D85" s="78" t="s">
        <v>126</v>
      </c>
      <c r="E85" s="13">
        <v>44543</v>
      </c>
      <c r="F85" s="76" t="s">
        <v>3386</v>
      </c>
      <c r="G85" s="13">
        <v>44547</v>
      </c>
      <c r="H85" s="77" t="s">
        <v>3813</v>
      </c>
      <c r="I85" s="16">
        <v>61</v>
      </c>
      <c r="J85" s="16">
        <v>41</v>
      </c>
      <c r="K85" s="16">
        <v>21</v>
      </c>
      <c r="L85" s="16">
        <v>4</v>
      </c>
      <c r="M85" s="81">
        <v>13.13025</v>
      </c>
      <c r="N85" s="96">
        <v>13.13025</v>
      </c>
      <c r="O85" s="64">
        <v>2530</v>
      </c>
      <c r="P85" s="65">
        <f>Table224578910112345678910111213141516171819202122232425262728293031323334123536[[#This Row],[PEMBULATAN]]*O85</f>
        <v>33219.532500000001</v>
      </c>
    </row>
    <row r="86" spans="1:16" ht="26.25" customHeight="1" x14ac:dyDescent="0.2">
      <c r="A86" s="14"/>
      <c r="B86" s="14"/>
      <c r="C86" s="73" t="s">
        <v>3801</v>
      </c>
      <c r="D86" s="78" t="s">
        <v>126</v>
      </c>
      <c r="E86" s="13">
        <v>44543</v>
      </c>
      <c r="F86" s="76" t="s">
        <v>3386</v>
      </c>
      <c r="G86" s="13">
        <v>44547</v>
      </c>
      <c r="H86" s="77" t="s">
        <v>3813</v>
      </c>
      <c r="I86" s="16">
        <v>26</v>
      </c>
      <c r="J86" s="16">
        <v>6</v>
      </c>
      <c r="K86" s="16">
        <v>6</v>
      </c>
      <c r="L86" s="16">
        <v>2</v>
      </c>
      <c r="M86" s="81">
        <v>0.23400000000000001</v>
      </c>
      <c r="N86" s="96">
        <v>2</v>
      </c>
      <c r="O86" s="64">
        <v>2530</v>
      </c>
      <c r="P86" s="65">
        <f>Table224578910112345678910111213141516171819202122232425262728293031323334123536[[#This Row],[PEMBULATAN]]*O86</f>
        <v>5060</v>
      </c>
    </row>
    <row r="87" spans="1:16" ht="26.25" customHeight="1" x14ac:dyDescent="0.2">
      <c r="A87" s="14"/>
      <c r="B87" s="14"/>
      <c r="C87" s="73" t="s">
        <v>3802</v>
      </c>
      <c r="D87" s="78" t="s">
        <v>126</v>
      </c>
      <c r="E87" s="13">
        <v>44543</v>
      </c>
      <c r="F87" s="76" t="s">
        <v>3386</v>
      </c>
      <c r="G87" s="13">
        <v>44547</v>
      </c>
      <c r="H87" s="77" t="s">
        <v>3813</v>
      </c>
      <c r="I87" s="16">
        <v>52</v>
      </c>
      <c r="J87" s="16">
        <v>52</v>
      </c>
      <c r="K87" s="16">
        <v>26</v>
      </c>
      <c r="L87" s="16">
        <v>15</v>
      </c>
      <c r="M87" s="81">
        <v>17.576000000000001</v>
      </c>
      <c r="N87" s="96">
        <v>17.576000000000001</v>
      </c>
      <c r="O87" s="64">
        <v>2530</v>
      </c>
      <c r="P87" s="65">
        <f>Table224578910112345678910111213141516171819202122232425262728293031323334123536[[#This Row],[PEMBULATAN]]*O87</f>
        <v>44467.28</v>
      </c>
    </row>
    <row r="88" spans="1:16" ht="26.25" customHeight="1" x14ac:dyDescent="0.2">
      <c r="A88" s="14"/>
      <c r="B88" s="14"/>
      <c r="C88" s="73" t="s">
        <v>3803</v>
      </c>
      <c r="D88" s="78" t="s">
        <v>126</v>
      </c>
      <c r="E88" s="13">
        <v>44543</v>
      </c>
      <c r="F88" s="76" t="s">
        <v>3386</v>
      </c>
      <c r="G88" s="13">
        <v>44547</v>
      </c>
      <c r="H88" s="77" t="s">
        <v>3813</v>
      </c>
      <c r="I88" s="16">
        <v>124</v>
      </c>
      <c r="J88" s="16">
        <v>6</v>
      </c>
      <c r="K88" s="16">
        <v>3</v>
      </c>
      <c r="L88" s="16">
        <v>1</v>
      </c>
      <c r="M88" s="81">
        <v>0.55800000000000005</v>
      </c>
      <c r="N88" s="96">
        <v>1</v>
      </c>
      <c r="O88" s="64">
        <v>2530</v>
      </c>
      <c r="P88" s="65">
        <f>Table224578910112345678910111213141516171819202122232425262728293031323334123536[[#This Row],[PEMBULATAN]]*O88</f>
        <v>2530</v>
      </c>
    </row>
    <row r="89" spans="1:16" ht="26.25" customHeight="1" x14ac:dyDescent="0.2">
      <c r="A89" s="14"/>
      <c r="B89" s="14"/>
      <c r="C89" s="73" t="s">
        <v>3804</v>
      </c>
      <c r="D89" s="78" t="s">
        <v>126</v>
      </c>
      <c r="E89" s="13">
        <v>44543</v>
      </c>
      <c r="F89" s="76" t="s">
        <v>3386</v>
      </c>
      <c r="G89" s="13">
        <v>44547</v>
      </c>
      <c r="H89" s="77" t="s">
        <v>3813</v>
      </c>
      <c r="I89" s="16">
        <v>54</v>
      </c>
      <c r="J89" s="16">
        <v>54</v>
      </c>
      <c r="K89" s="16">
        <v>12</v>
      </c>
      <c r="L89" s="16">
        <v>5</v>
      </c>
      <c r="M89" s="81">
        <v>8.7479999999999993</v>
      </c>
      <c r="N89" s="96">
        <v>8.7479999999999993</v>
      </c>
      <c r="O89" s="64">
        <v>2530</v>
      </c>
      <c r="P89" s="65">
        <f>Table224578910112345678910111213141516171819202122232425262728293031323334123536[[#This Row],[PEMBULATAN]]*O89</f>
        <v>22132.44</v>
      </c>
    </row>
    <row r="90" spans="1:16" ht="26.25" customHeight="1" x14ac:dyDescent="0.2">
      <c r="A90" s="14"/>
      <c r="B90" s="14"/>
      <c r="C90" s="73" t="s">
        <v>3805</v>
      </c>
      <c r="D90" s="78" t="s">
        <v>126</v>
      </c>
      <c r="E90" s="13">
        <v>44543</v>
      </c>
      <c r="F90" s="76" t="s">
        <v>3386</v>
      </c>
      <c r="G90" s="13">
        <v>44547</v>
      </c>
      <c r="H90" s="77" t="s">
        <v>3813</v>
      </c>
      <c r="I90" s="16">
        <v>55</v>
      </c>
      <c r="J90" s="16">
        <v>52</v>
      </c>
      <c r="K90" s="16">
        <v>23</v>
      </c>
      <c r="L90" s="16">
        <v>7</v>
      </c>
      <c r="M90" s="81">
        <v>16.445</v>
      </c>
      <c r="N90" s="96">
        <v>17</v>
      </c>
      <c r="O90" s="64">
        <v>2530</v>
      </c>
      <c r="P90" s="65">
        <f>Table224578910112345678910111213141516171819202122232425262728293031323334123536[[#This Row],[PEMBULATAN]]*O90</f>
        <v>43010</v>
      </c>
    </row>
    <row r="91" spans="1:16" ht="26.25" customHeight="1" x14ac:dyDescent="0.2">
      <c r="A91" s="14"/>
      <c r="B91" s="14"/>
      <c r="C91" s="73" t="s">
        <v>3806</v>
      </c>
      <c r="D91" s="78" t="s">
        <v>126</v>
      </c>
      <c r="E91" s="13">
        <v>44543</v>
      </c>
      <c r="F91" s="76" t="s">
        <v>3386</v>
      </c>
      <c r="G91" s="13">
        <v>44547</v>
      </c>
      <c r="H91" s="77" t="s">
        <v>3813</v>
      </c>
      <c r="I91" s="16">
        <v>56</v>
      </c>
      <c r="J91" s="16">
        <v>38</v>
      </c>
      <c r="K91" s="16">
        <v>14</v>
      </c>
      <c r="L91" s="16">
        <v>4</v>
      </c>
      <c r="M91" s="81">
        <v>7.4480000000000004</v>
      </c>
      <c r="N91" s="96">
        <v>8</v>
      </c>
      <c r="O91" s="64">
        <v>2530</v>
      </c>
      <c r="P91" s="65">
        <f>Table224578910112345678910111213141516171819202122232425262728293031323334123536[[#This Row],[PEMBULATAN]]*O91</f>
        <v>20240</v>
      </c>
    </row>
    <row r="92" spans="1:16" ht="26.25" customHeight="1" x14ac:dyDescent="0.2">
      <c r="A92" s="14"/>
      <c r="B92" s="97"/>
      <c r="C92" s="73" t="s">
        <v>3807</v>
      </c>
      <c r="D92" s="78" t="s">
        <v>126</v>
      </c>
      <c r="E92" s="13">
        <v>44543</v>
      </c>
      <c r="F92" s="76" t="s">
        <v>3386</v>
      </c>
      <c r="G92" s="13">
        <v>44547</v>
      </c>
      <c r="H92" s="77" t="s">
        <v>3813</v>
      </c>
      <c r="I92" s="16">
        <v>47</v>
      </c>
      <c r="J92" s="16">
        <v>47</v>
      </c>
      <c r="K92" s="16">
        <v>30</v>
      </c>
      <c r="L92" s="16">
        <v>1</v>
      </c>
      <c r="M92" s="81">
        <v>16.567499999999999</v>
      </c>
      <c r="N92" s="96">
        <v>16.567499999999999</v>
      </c>
      <c r="O92" s="64">
        <v>2530</v>
      </c>
      <c r="P92" s="65">
        <f>Table224578910112345678910111213141516171819202122232425262728293031323334123536[[#This Row],[PEMBULATAN]]*O92</f>
        <v>41915.774999999994</v>
      </c>
    </row>
    <row r="93" spans="1:16" ht="26.25" customHeight="1" x14ac:dyDescent="0.2">
      <c r="A93" s="14"/>
      <c r="B93" s="14" t="s">
        <v>3808</v>
      </c>
      <c r="C93" s="73" t="s">
        <v>3809</v>
      </c>
      <c r="D93" s="78" t="s">
        <v>126</v>
      </c>
      <c r="E93" s="13">
        <v>44543</v>
      </c>
      <c r="F93" s="76" t="s">
        <v>3386</v>
      </c>
      <c r="G93" s="13">
        <v>44547</v>
      </c>
      <c r="H93" s="77" t="s">
        <v>3813</v>
      </c>
      <c r="I93" s="16">
        <v>26</v>
      </c>
      <c r="J93" s="16">
        <v>24</v>
      </c>
      <c r="K93" s="16">
        <v>11</v>
      </c>
      <c r="L93" s="16">
        <v>1</v>
      </c>
      <c r="M93" s="81">
        <v>1.716</v>
      </c>
      <c r="N93" s="96">
        <v>1.716</v>
      </c>
      <c r="O93" s="64">
        <v>2530</v>
      </c>
      <c r="P93" s="65">
        <f>Table224578910112345678910111213141516171819202122232425262728293031323334123536[[#This Row],[PEMBULATAN]]*O93</f>
        <v>4341.4799999999996</v>
      </c>
    </row>
    <row r="94" spans="1:16" ht="26.25" customHeight="1" x14ac:dyDescent="0.2">
      <c r="A94" s="14"/>
      <c r="B94" s="14"/>
      <c r="C94" s="73" t="s">
        <v>3810</v>
      </c>
      <c r="D94" s="78" t="s">
        <v>126</v>
      </c>
      <c r="E94" s="13">
        <v>44543</v>
      </c>
      <c r="F94" s="76" t="s">
        <v>3386</v>
      </c>
      <c r="G94" s="13">
        <v>44547</v>
      </c>
      <c r="H94" s="77" t="s">
        <v>3813</v>
      </c>
      <c r="I94" s="16">
        <v>30</v>
      </c>
      <c r="J94" s="16">
        <v>22</v>
      </c>
      <c r="K94" s="16">
        <v>17</v>
      </c>
      <c r="L94" s="16">
        <v>3</v>
      </c>
      <c r="M94" s="81">
        <v>2.8050000000000002</v>
      </c>
      <c r="N94" s="96">
        <v>3</v>
      </c>
      <c r="O94" s="64">
        <v>2530</v>
      </c>
      <c r="P94" s="65">
        <f>Table224578910112345678910111213141516171819202122232425262728293031323334123536[[#This Row],[PEMBULATAN]]*O94</f>
        <v>7590</v>
      </c>
    </row>
    <row r="95" spans="1:16" ht="26.25" customHeight="1" x14ac:dyDescent="0.2">
      <c r="A95" s="14"/>
      <c r="B95" s="14"/>
      <c r="C95" s="73" t="s">
        <v>3811</v>
      </c>
      <c r="D95" s="78" t="s">
        <v>126</v>
      </c>
      <c r="E95" s="13">
        <v>44543</v>
      </c>
      <c r="F95" s="76" t="s">
        <v>3386</v>
      </c>
      <c r="G95" s="13">
        <v>44547</v>
      </c>
      <c r="H95" s="77" t="s">
        <v>3813</v>
      </c>
      <c r="I95" s="16">
        <v>57</v>
      </c>
      <c r="J95" s="16">
        <v>31</v>
      </c>
      <c r="K95" s="16">
        <v>11</v>
      </c>
      <c r="L95" s="16">
        <v>5</v>
      </c>
      <c r="M95" s="81">
        <v>4.8592500000000003</v>
      </c>
      <c r="N95" s="96">
        <v>5</v>
      </c>
      <c r="O95" s="64">
        <v>2530</v>
      </c>
      <c r="P95" s="65">
        <f>Table224578910112345678910111213141516171819202122232425262728293031323334123536[[#This Row],[PEMBULATAN]]*O95</f>
        <v>12650</v>
      </c>
    </row>
    <row r="96" spans="1:16" ht="26.25" customHeight="1" x14ac:dyDescent="0.2">
      <c r="A96" s="14"/>
      <c r="B96" s="14"/>
      <c r="C96" s="73" t="s">
        <v>3812</v>
      </c>
      <c r="D96" s="78" t="s">
        <v>126</v>
      </c>
      <c r="E96" s="13">
        <v>44543</v>
      </c>
      <c r="F96" s="76" t="s">
        <v>3386</v>
      </c>
      <c r="G96" s="13">
        <v>44547</v>
      </c>
      <c r="H96" s="77" t="s">
        <v>3813</v>
      </c>
      <c r="I96" s="16">
        <v>45</v>
      </c>
      <c r="J96" s="16">
        <v>36</v>
      </c>
      <c r="K96" s="16">
        <v>31</v>
      </c>
      <c r="L96" s="16">
        <v>4</v>
      </c>
      <c r="M96" s="81">
        <v>12.555</v>
      </c>
      <c r="N96" s="96">
        <v>12.555</v>
      </c>
      <c r="O96" s="64">
        <v>2530</v>
      </c>
      <c r="P96" s="65">
        <f>Table224578910112345678910111213141516171819202122232425262728293031323334123536[[#This Row],[PEMBULATAN]]*O96</f>
        <v>31764.149999999998</v>
      </c>
    </row>
    <row r="97" spans="1:16" ht="22.5" customHeight="1" x14ac:dyDescent="0.2">
      <c r="A97" s="118" t="s">
        <v>30</v>
      </c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0"/>
      <c r="M97" s="79">
        <f>SUBTOTAL(109,Table224578910112345678910111213141516171819202122232425262728293031323334123536[KG VOLUME])</f>
        <v>2173.2987499999999</v>
      </c>
      <c r="N97" s="68">
        <f>SUM(N3:N96)</f>
        <v>2191.6050000000005</v>
      </c>
      <c r="O97" s="121">
        <f>SUM(P3:P96)</f>
        <v>5544760.6500000013</v>
      </c>
      <c r="P97" s="122"/>
    </row>
    <row r="98" spans="1:16" ht="18" customHeight="1" x14ac:dyDescent="0.2">
      <c r="A98" s="86"/>
      <c r="B98" s="56" t="s">
        <v>42</v>
      </c>
      <c r="C98" s="55"/>
      <c r="D98" s="57" t="s">
        <v>43</v>
      </c>
      <c r="E98" s="86"/>
      <c r="F98" s="86"/>
      <c r="G98" s="86"/>
      <c r="H98" s="86"/>
      <c r="I98" s="86"/>
      <c r="J98" s="86"/>
      <c r="K98" s="86"/>
      <c r="L98" s="86"/>
      <c r="M98" s="87"/>
      <c r="N98" s="88" t="s">
        <v>51</v>
      </c>
      <c r="O98" s="89"/>
      <c r="P98" s="89">
        <f>O97*10%</f>
        <v>554476.06500000018</v>
      </c>
    </row>
    <row r="99" spans="1:16" ht="18" customHeight="1" thickBot="1" x14ac:dyDescent="0.25">
      <c r="A99" s="86"/>
      <c r="B99" s="56"/>
      <c r="C99" s="55"/>
      <c r="D99" s="57"/>
      <c r="E99" s="86"/>
      <c r="F99" s="86"/>
      <c r="G99" s="86"/>
      <c r="H99" s="86"/>
      <c r="I99" s="86"/>
      <c r="J99" s="86"/>
      <c r="K99" s="86"/>
      <c r="L99" s="86"/>
      <c r="M99" s="87"/>
      <c r="N99" s="90" t="s">
        <v>52</v>
      </c>
      <c r="O99" s="91"/>
      <c r="P99" s="91">
        <f>O97-P98</f>
        <v>4990284.5850000009</v>
      </c>
    </row>
    <row r="100" spans="1:16" ht="18" customHeight="1" x14ac:dyDescent="0.2">
      <c r="A100" s="11"/>
      <c r="H100" s="63"/>
      <c r="N100" s="62" t="s">
        <v>31</v>
      </c>
      <c r="P100" s="69">
        <f>P99*1%</f>
        <v>49902.845850000012</v>
      </c>
    </row>
    <row r="101" spans="1:16" ht="18" customHeight="1" thickBot="1" x14ac:dyDescent="0.25">
      <c r="A101" s="11"/>
      <c r="H101" s="63"/>
      <c r="N101" s="62" t="s">
        <v>53</v>
      </c>
      <c r="P101" s="71">
        <f>P99*2%</f>
        <v>99805.691700000025</v>
      </c>
    </row>
    <row r="102" spans="1:16" ht="18" customHeight="1" x14ac:dyDescent="0.2">
      <c r="A102" s="11"/>
      <c r="H102" s="63"/>
      <c r="N102" s="66" t="s">
        <v>32</v>
      </c>
      <c r="O102" s="67"/>
      <c r="P102" s="70">
        <f>P99+P100-P101</f>
        <v>4940381.7391500007</v>
      </c>
    </row>
    <row r="104" spans="1:16" x14ac:dyDescent="0.2">
      <c r="A104" s="11"/>
      <c r="H104" s="63"/>
      <c r="P104" s="71"/>
    </row>
    <row r="105" spans="1:16" x14ac:dyDescent="0.2">
      <c r="A105" s="11"/>
      <c r="H105" s="63"/>
      <c r="O105" s="58"/>
      <c r="P105" s="71"/>
    </row>
    <row r="106" spans="1:16" s="3" customFormat="1" x14ac:dyDescent="0.25">
      <c r="A106" s="11"/>
      <c r="B106" s="2"/>
      <c r="C106" s="2"/>
      <c r="E106" s="12"/>
      <c r="H106" s="63"/>
      <c r="N106" s="15"/>
      <c r="O106" s="15"/>
      <c r="P106" s="15"/>
    </row>
    <row r="107" spans="1:16" s="3" customFormat="1" x14ac:dyDescent="0.25">
      <c r="A107" s="11"/>
      <c r="B107" s="2"/>
      <c r="C107" s="2"/>
      <c r="E107" s="12"/>
      <c r="H107" s="63"/>
      <c r="N107" s="15"/>
      <c r="O107" s="15"/>
      <c r="P107" s="15"/>
    </row>
    <row r="108" spans="1:16" s="3" customFormat="1" x14ac:dyDescent="0.25">
      <c r="A108" s="11"/>
      <c r="B108" s="2"/>
      <c r="C108" s="2"/>
      <c r="E108" s="12"/>
      <c r="H108" s="63"/>
      <c r="N108" s="15"/>
      <c r="O108" s="15"/>
      <c r="P108" s="15"/>
    </row>
    <row r="109" spans="1:16" s="3" customFormat="1" x14ac:dyDescent="0.25">
      <c r="A109" s="11"/>
      <c r="B109" s="2"/>
      <c r="C109" s="2"/>
      <c r="E109" s="12"/>
      <c r="H109" s="63"/>
      <c r="N109" s="15"/>
      <c r="O109" s="15"/>
      <c r="P109" s="15"/>
    </row>
    <row r="110" spans="1:16" s="3" customFormat="1" x14ac:dyDescent="0.25">
      <c r="A110" s="11"/>
      <c r="B110" s="2"/>
      <c r="C110" s="2"/>
      <c r="E110" s="12"/>
      <c r="H110" s="63"/>
      <c r="N110" s="15"/>
      <c r="O110" s="15"/>
      <c r="P110" s="15"/>
    </row>
    <row r="111" spans="1:16" s="3" customFormat="1" x14ac:dyDescent="0.25">
      <c r="A111" s="11"/>
      <c r="B111" s="2"/>
      <c r="C111" s="2"/>
      <c r="E111" s="12"/>
      <c r="H111" s="63"/>
      <c r="N111" s="15"/>
      <c r="O111" s="15"/>
      <c r="P111" s="15"/>
    </row>
    <row r="112" spans="1:16" s="3" customFormat="1" x14ac:dyDescent="0.25">
      <c r="A112" s="11"/>
      <c r="B112" s="2"/>
      <c r="C112" s="2"/>
      <c r="E112" s="12"/>
      <c r="H112" s="63"/>
      <c r="N112" s="15"/>
      <c r="O112" s="15"/>
      <c r="P112" s="15"/>
    </row>
    <row r="113" spans="1:16" s="3" customFormat="1" x14ac:dyDescent="0.25">
      <c r="A113" s="11"/>
      <c r="B113" s="2"/>
      <c r="C113" s="2"/>
      <c r="E113" s="12"/>
      <c r="H113" s="63"/>
      <c r="N113" s="15"/>
      <c r="O113" s="15"/>
      <c r="P113" s="15"/>
    </row>
    <row r="114" spans="1:16" s="3" customFormat="1" x14ac:dyDescent="0.25">
      <c r="A114" s="11"/>
      <c r="B114" s="2"/>
      <c r="C114" s="2"/>
      <c r="E114" s="12"/>
      <c r="H114" s="63"/>
      <c r="N114" s="15"/>
      <c r="O114" s="15"/>
      <c r="P114" s="15"/>
    </row>
    <row r="115" spans="1:16" s="3" customFormat="1" x14ac:dyDescent="0.25">
      <c r="A115" s="11"/>
      <c r="B115" s="2"/>
      <c r="C115" s="2"/>
      <c r="E115" s="12"/>
      <c r="H115" s="63"/>
      <c r="N115" s="15"/>
      <c r="O115" s="15"/>
      <c r="P115" s="15"/>
    </row>
    <row r="116" spans="1:16" s="3" customFormat="1" x14ac:dyDescent="0.25">
      <c r="A116" s="11"/>
      <c r="B116" s="2"/>
      <c r="C116" s="2"/>
      <c r="E116" s="12"/>
      <c r="H116" s="63"/>
      <c r="N116" s="15"/>
      <c r="O116" s="15"/>
      <c r="P116" s="15"/>
    </row>
    <row r="117" spans="1:16" s="3" customFormat="1" x14ac:dyDescent="0.25">
      <c r="A117" s="11"/>
      <c r="B117" s="2"/>
      <c r="C117" s="2"/>
      <c r="E117" s="12"/>
      <c r="H117" s="63"/>
      <c r="N117" s="15"/>
      <c r="O117" s="15"/>
      <c r="P117" s="15"/>
    </row>
  </sheetData>
  <mergeCells count="2">
    <mergeCell ref="A97:L97"/>
    <mergeCell ref="O97:P97"/>
  </mergeCells>
  <conditionalFormatting sqref="B3">
    <cfRule type="duplicateValues" dxfId="266" priority="2"/>
  </conditionalFormatting>
  <conditionalFormatting sqref="B4:B52">
    <cfRule type="duplicateValues" dxfId="265" priority="1"/>
  </conditionalFormatting>
  <conditionalFormatting sqref="B53:B96">
    <cfRule type="duplicateValues" dxfId="264" priority="6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"/>
  <sheetViews>
    <sheetView zoomScale="110" zoomScaleNormal="110" workbookViewId="0">
      <pane xSplit="3" ySplit="2" topLeftCell="D39" activePane="bottomRight" state="frozen"/>
      <selection pane="topRight" activeCell="B1" sqref="B1"/>
      <selection pane="bottomLeft" activeCell="A3" sqref="A3"/>
      <selection pane="bottomRight" activeCell="M47" sqref="M4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402435</v>
      </c>
      <c r="B3" s="74" t="s">
        <v>3814</v>
      </c>
      <c r="C3" s="9" t="s">
        <v>3815</v>
      </c>
      <c r="D3" s="76" t="s">
        <v>126</v>
      </c>
      <c r="E3" s="13">
        <v>44543</v>
      </c>
      <c r="F3" s="76" t="s">
        <v>3386</v>
      </c>
      <c r="G3" s="13">
        <v>44547</v>
      </c>
      <c r="H3" s="10" t="s">
        <v>3813</v>
      </c>
      <c r="I3" s="1">
        <v>48</v>
      </c>
      <c r="J3" s="1">
        <v>28</v>
      </c>
      <c r="K3" s="1">
        <v>27</v>
      </c>
      <c r="L3" s="1">
        <v>4</v>
      </c>
      <c r="M3" s="80">
        <v>9.0719999999999992</v>
      </c>
      <c r="N3" s="96">
        <v>9.0719999999999992</v>
      </c>
      <c r="O3" s="64">
        <v>2530</v>
      </c>
      <c r="P3" s="65">
        <f>Table22457891011234567891011121314151617181920212223242526272829303132333412353637[[#This Row],[PEMBULATAN]]*O3</f>
        <v>22952.159999999996</v>
      </c>
    </row>
    <row r="4" spans="1:16" ht="26.25" customHeight="1" x14ac:dyDescent="0.2">
      <c r="A4" s="14"/>
      <c r="B4" s="75"/>
      <c r="C4" s="9" t="s">
        <v>3816</v>
      </c>
      <c r="D4" s="76" t="s">
        <v>126</v>
      </c>
      <c r="E4" s="13">
        <v>44543</v>
      </c>
      <c r="F4" s="76" t="s">
        <v>3386</v>
      </c>
      <c r="G4" s="13">
        <v>44547</v>
      </c>
      <c r="H4" s="10" t="s">
        <v>3813</v>
      </c>
      <c r="I4" s="1">
        <v>80</v>
      </c>
      <c r="J4" s="1">
        <v>52</v>
      </c>
      <c r="K4" s="1">
        <v>14</v>
      </c>
      <c r="L4" s="1">
        <v>10</v>
      </c>
      <c r="M4" s="80">
        <v>14.56</v>
      </c>
      <c r="N4" s="96">
        <v>14.56</v>
      </c>
      <c r="O4" s="64">
        <v>2530</v>
      </c>
      <c r="P4" s="65">
        <f>Table22457891011234567891011121314151617181920212223242526272829303132333412353637[[#This Row],[PEMBULATAN]]*O4</f>
        <v>36836.800000000003</v>
      </c>
    </row>
    <row r="5" spans="1:16" ht="26.25" customHeight="1" x14ac:dyDescent="0.2">
      <c r="A5" s="14"/>
      <c r="B5" s="14"/>
      <c r="C5" s="9" t="s">
        <v>3817</v>
      </c>
      <c r="D5" s="76" t="s">
        <v>126</v>
      </c>
      <c r="E5" s="13">
        <v>44543</v>
      </c>
      <c r="F5" s="76" t="s">
        <v>3386</v>
      </c>
      <c r="G5" s="13">
        <v>44547</v>
      </c>
      <c r="H5" s="10" t="s">
        <v>3813</v>
      </c>
      <c r="I5" s="1">
        <v>78</v>
      </c>
      <c r="J5" s="1">
        <v>44</v>
      </c>
      <c r="K5" s="1">
        <v>30</v>
      </c>
      <c r="L5" s="1">
        <v>4</v>
      </c>
      <c r="M5" s="80">
        <v>25.74</v>
      </c>
      <c r="N5" s="96">
        <v>25.74</v>
      </c>
      <c r="O5" s="64">
        <v>2530</v>
      </c>
      <c r="P5" s="65">
        <f>Table22457891011234567891011121314151617181920212223242526272829303132333412353637[[#This Row],[PEMBULATAN]]*O5</f>
        <v>65122.2</v>
      </c>
    </row>
    <row r="6" spans="1:16" ht="26.25" customHeight="1" x14ac:dyDescent="0.2">
      <c r="A6" s="14"/>
      <c r="B6" s="14"/>
      <c r="C6" s="73" t="s">
        <v>3818</v>
      </c>
      <c r="D6" s="78" t="s">
        <v>126</v>
      </c>
      <c r="E6" s="13">
        <v>44543</v>
      </c>
      <c r="F6" s="76" t="s">
        <v>3386</v>
      </c>
      <c r="G6" s="13">
        <v>44547</v>
      </c>
      <c r="H6" s="77" t="s">
        <v>3813</v>
      </c>
      <c r="I6" s="16">
        <v>37</v>
      </c>
      <c r="J6" s="16">
        <v>25</v>
      </c>
      <c r="K6" s="16">
        <v>25</v>
      </c>
      <c r="L6" s="16">
        <v>7</v>
      </c>
      <c r="M6" s="81">
        <v>5.78125</v>
      </c>
      <c r="N6" s="96">
        <v>7</v>
      </c>
      <c r="O6" s="64">
        <v>2530</v>
      </c>
      <c r="P6" s="65">
        <f>Table22457891011234567891011121314151617181920212223242526272829303132333412353637[[#This Row],[PEMBULATAN]]*O6</f>
        <v>17710</v>
      </c>
    </row>
    <row r="7" spans="1:16" ht="26.25" customHeight="1" x14ac:dyDescent="0.2">
      <c r="A7" s="14"/>
      <c r="B7" s="14"/>
      <c r="C7" s="73" t="s">
        <v>3819</v>
      </c>
      <c r="D7" s="78" t="s">
        <v>126</v>
      </c>
      <c r="E7" s="13">
        <v>44543</v>
      </c>
      <c r="F7" s="76" t="s">
        <v>3386</v>
      </c>
      <c r="G7" s="13">
        <v>44547</v>
      </c>
      <c r="H7" s="77" t="s">
        <v>3813</v>
      </c>
      <c r="I7" s="16">
        <v>75</v>
      </c>
      <c r="J7" s="16">
        <v>95</v>
      </c>
      <c r="K7" s="16">
        <v>17</v>
      </c>
      <c r="L7" s="16">
        <v>6</v>
      </c>
      <c r="M7" s="81">
        <v>30.28125</v>
      </c>
      <c r="N7" s="96">
        <v>30.28125</v>
      </c>
      <c r="O7" s="64">
        <v>2530</v>
      </c>
      <c r="P7" s="65">
        <f>Table22457891011234567891011121314151617181920212223242526272829303132333412353637[[#This Row],[PEMBULATAN]]*O7</f>
        <v>76611.5625</v>
      </c>
    </row>
    <row r="8" spans="1:16" ht="26.25" customHeight="1" x14ac:dyDescent="0.2">
      <c r="A8" s="14"/>
      <c r="B8" s="14"/>
      <c r="C8" s="73" t="s">
        <v>3820</v>
      </c>
      <c r="D8" s="78" t="s">
        <v>126</v>
      </c>
      <c r="E8" s="13">
        <v>44543</v>
      </c>
      <c r="F8" s="76" t="s">
        <v>3386</v>
      </c>
      <c r="G8" s="13">
        <v>44547</v>
      </c>
      <c r="H8" s="77" t="s">
        <v>3813</v>
      </c>
      <c r="I8" s="16">
        <v>116</v>
      </c>
      <c r="J8" s="16">
        <v>65</v>
      </c>
      <c r="K8" s="16">
        <v>65</v>
      </c>
      <c r="L8" s="16">
        <v>3</v>
      </c>
      <c r="M8" s="81">
        <v>122.52500000000001</v>
      </c>
      <c r="N8" s="96">
        <v>122.52500000000001</v>
      </c>
      <c r="O8" s="64">
        <v>2530</v>
      </c>
      <c r="P8" s="65">
        <f>Table22457891011234567891011121314151617181920212223242526272829303132333412353637[[#This Row],[PEMBULATAN]]*O8</f>
        <v>309988.25</v>
      </c>
    </row>
    <row r="9" spans="1:16" ht="26.25" customHeight="1" x14ac:dyDescent="0.2">
      <c r="A9" s="14"/>
      <c r="B9" s="14"/>
      <c r="C9" s="73" t="s">
        <v>3821</v>
      </c>
      <c r="D9" s="78" t="s">
        <v>126</v>
      </c>
      <c r="E9" s="13">
        <v>44543</v>
      </c>
      <c r="F9" s="76" t="s">
        <v>3386</v>
      </c>
      <c r="G9" s="13">
        <v>44547</v>
      </c>
      <c r="H9" s="77" t="s">
        <v>3813</v>
      </c>
      <c r="I9" s="16">
        <v>116</v>
      </c>
      <c r="J9" s="16">
        <v>65</v>
      </c>
      <c r="K9" s="16">
        <v>65</v>
      </c>
      <c r="L9" s="16">
        <v>3</v>
      </c>
      <c r="M9" s="81">
        <v>122.52500000000001</v>
      </c>
      <c r="N9" s="96">
        <v>122.52500000000001</v>
      </c>
      <c r="O9" s="64">
        <v>2530</v>
      </c>
      <c r="P9" s="65">
        <f>Table22457891011234567891011121314151617181920212223242526272829303132333412353637[[#This Row],[PEMBULATAN]]*O9</f>
        <v>309988.25</v>
      </c>
    </row>
    <row r="10" spans="1:16" ht="26.25" customHeight="1" x14ac:dyDescent="0.2">
      <c r="A10" s="14"/>
      <c r="B10" s="14"/>
      <c r="C10" s="73" t="s">
        <v>3822</v>
      </c>
      <c r="D10" s="78" t="s">
        <v>126</v>
      </c>
      <c r="E10" s="13">
        <v>44543</v>
      </c>
      <c r="F10" s="76" t="s">
        <v>3386</v>
      </c>
      <c r="G10" s="13">
        <v>44547</v>
      </c>
      <c r="H10" s="77" t="s">
        <v>3813</v>
      </c>
      <c r="I10" s="16">
        <v>97</v>
      </c>
      <c r="J10" s="16">
        <v>62</v>
      </c>
      <c r="K10" s="16">
        <v>22</v>
      </c>
      <c r="L10" s="16">
        <v>9</v>
      </c>
      <c r="M10" s="81">
        <v>33.076999999999998</v>
      </c>
      <c r="N10" s="96">
        <v>33.076999999999998</v>
      </c>
      <c r="O10" s="64">
        <v>2530</v>
      </c>
      <c r="P10" s="65">
        <f>Table22457891011234567891011121314151617181920212223242526272829303132333412353637[[#This Row],[PEMBULATAN]]*O10</f>
        <v>83684.81</v>
      </c>
    </row>
    <row r="11" spans="1:16" ht="26.25" customHeight="1" x14ac:dyDescent="0.2">
      <c r="A11" s="14"/>
      <c r="B11" s="14"/>
      <c r="C11" s="73" t="s">
        <v>3823</v>
      </c>
      <c r="D11" s="78" t="s">
        <v>126</v>
      </c>
      <c r="E11" s="13">
        <v>44543</v>
      </c>
      <c r="F11" s="76" t="s">
        <v>3386</v>
      </c>
      <c r="G11" s="13">
        <v>44547</v>
      </c>
      <c r="H11" s="77" t="s">
        <v>3813</v>
      </c>
      <c r="I11" s="16">
        <v>80</v>
      </c>
      <c r="J11" s="16">
        <v>61</v>
      </c>
      <c r="K11" s="16">
        <v>10</v>
      </c>
      <c r="L11" s="16">
        <v>12</v>
      </c>
      <c r="M11" s="81">
        <v>12.2</v>
      </c>
      <c r="N11" s="96">
        <v>12.2</v>
      </c>
      <c r="O11" s="64">
        <v>2530</v>
      </c>
      <c r="P11" s="65">
        <f>Table22457891011234567891011121314151617181920212223242526272829303132333412353637[[#This Row],[PEMBULATAN]]*O11</f>
        <v>30866</v>
      </c>
    </row>
    <row r="12" spans="1:16" ht="26.25" customHeight="1" x14ac:dyDescent="0.2">
      <c r="A12" s="14"/>
      <c r="B12" s="14"/>
      <c r="C12" s="73" t="s">
        <v>3824</v>
      </c>
      <c r="D12" s="78" t="s">
        <v>126</v>
      </c>
      <c r="E12" s="13">
        <v>44543</v>
      </c>
      <c r="F12" s="76" t="s">
        <v>3386</v>
      </c>
      <c r="G12" s="13">
        <v>44547</v>
      </c>
      <c r="H12" s="77" t="s">
        <v>3813</v>
      </c>
      <c r="I12" s="16">
        <v>78</v>
      </c>
      <c r="J12" s="16">
        <v>65</v>
      </c>
      <c r="K12" s="16">
        <v>15</v>
      </c>
      <c r="L12" s="16">
        <v>11</v>
      </c>
      <c r="M12" s="81">
        <v>19.012499999999999</v>
      </c>
      <c r="N12" s="96">
        <v>19.012499999999999</v>
      </c>
      <c r="O12" s="64">
        <v>2530</v>
      </c>
      <c r="P12" s="65">
        <f>Table22457891011234567891011121314151617181920212223242526272829303132333412353637[[#This Row],[PEMBULATAN]]*O12</f>
        <v>48101.625</v>
      </c>
    </row>
    <row r="13" spans="1:16" ht="26.25" customHeight="1" x14ac:dyDescent="0.2">
      <c r="A13" s="14"/>
      <c r="B13" s="14"/>
      <c r="C13" s="73" t="s">
        <v>3825</v>
      </c>
      <c r="D13" s="78" t="s">
        <v>126</v>
      </c>
      <c r="E13" s="13">
        <v>44543</v>
      </c>
      <c r="F13" s="76" t="s">
        <v>3386</v>
      </c>
      <c r="G13" s="13">
        <v>44547</v>
      </c>
      <c r="H13" s="77" t="s">
        <v>3813</v>
      </c>
      <c r="I13" s="16">
        <v>41</v>
      </c>
      <c r="J13" s="16">
        <v>31</v>
      </c>
      <c r="K13" s="16">
        <v>15</v>
      </c>
      <c r="L13" s="16">
        <v>2</v>
      </c>
      <c r="M13" s="81">
        <v>4.7662500000000003</v>
      </c>
      <c r="N13" s="96">
        <v>4.7662500000000003</v>
      </c>
      <c r="O13" s="64">
        <v>2530</v>
      </c>
      <c r="P13" s="65">
        <f>Table22457891011234567891011121314151617181920212223242526272829303132333412353637[[#This Row],[PEMBULATAN]]*O13</f>
        <v>12058.612500000001</v>
      </c>
    </row>
    <row r="14" spans="1:16" ht="26.25" customHeight="1" x14ac:dyDescent="0.2">
      <c r="A14" s="14"/>
      <c r="B14" s="14"/>
      <c r="C14" s="73" t="s">
        <v>3826</v>
      </c>
      <c r="D14" s="78" t="s">
        <v>126</v>
      </c>
      <c r="E14" s="13">
        <v>44543</v>
      </c>
      <c r="F14" s="76" t="s">
        <v>3386</v>
      </c>
      <c r="G14" s="13">
        <v>44547</v>
      </c>
      <c r="H14" s="77" t="s">
        <v>3813</v>
      </c>
      <c r="I14" s="16">
        <v>68</v>
      </c>
      <c r="J14" s="16">
        <v>55</v>
      </c>
      <c r="K14" s="16">
        <v>24</v>
      </c>
      <c r="L14" s="16">
        <v>9</v>
      </c>
      <c r="M14" s="81">
        <v>22.44</v>
      </c>
      <c r="N14" s="96">
        <v>23</v>
      </c>
      <c r="O14" s="64">
        <v>2530</v>
      </c>
      <c r="P14" s="65">
        <f>Table22457891011234567891011121314151617181920212223242526272829303132333412353637[[#This Row],[PEMBULATAN]]*O14</f>
        <v>58190</v>
      </c>
    </row>
    <row r="15" spans="1:16" ht="26.25" customHeight="1" x14ac:dyDescent="0.2">
      <c r="A15" s="14"/>
      <c r="B15" s="14"/>
      <c r="C15" s="73" t="s">
        <v>3827</v>
      </c>
      <c r="D15" s="78" t="s">
        <v>126</v>
      </c>
      <c r="E15" s="13">
        <v>44543</v>
      </c>
      <c r="F15" s="76" t="s">
        <v>3386</v>
      </c>
      <c r="G15" s="13">
        <v>44547</v>
      </c>
      <c r="H15" s="77" t="s">
        <v>3813</v>
      </c>
      <c r="I15" s="16">
        <v>57</v>
      </c>
      <c r="J15" s="16">
        <v>46</v>
      </c>
      <c r="K15" s="16">
        <v>11</v>
      </c>
      <c r="L15" s="16">
        <v>4</v>
      </c>
      <c r="M15" s="81">
        <v>7.2104999999999997</v>
      </c>
      <c r="N15" s="96">
        <v>7.2104999999999997</v>
      </c>
      <c r="O15" s="64">
        <v>2530</v>
      </c>
      <c r="P15" s="65">
        <f>Table22457891011234567891011121314151617181920212223242526272829303132333412353637[[#This Row],[PEMBULATAN]]*O15</f>
        <v>18242.564999999999</v>
      </c>
    </row>
    <row r="16" spans="1:16" ht="26.25" customHeight="1" x14ac:dyDescent="0.2">
      <c r="A16" s="14"/>
      <c r="B16" s="14"/>
      <c r="C16" s="73" t="s">
        <v>3828</v>
      </c>
      <c r="D16" s="78" t="s">
        <v>126</v>
      </c>
      <c r="E16" s="13">
        <v>44543</v>
      </c>
      <c r="F16" s="76" t="s">
        <v>3386</v>
      </c>
      <c r="G16" s="13">
        <v>44547</v>
      </c>
      <c r="H16" s="77" t="s">
        <v>3813</v>
      </c>
      <c r="I16" s="16">
        <v>67</v>
      </c>
      <c r="J16" s="16">
        <v>40</v>
      </c>
      <c r="K16" s="16">
        <v>22</v>
      </c>
      <c r="L16" s="16">
        <v>6</v>
      </c>
      <c r="M16" s="81">
        <v>14.74</v>
      </c>
      <c r="N16" s="96">
        <v>14.74</v>
      </c>
      <c r="O16" s="64">
        <v>2530</v>
      </c>
      <c r="P16" s="65">
        <f>Table22457891011234567891011121314151617181920212223242526272829303132333412353637[[#This Row],[PEMBULATAN]]*O16</f>
        <v>37292.199999999997</v>
      </c>
    </row>
    <row r="17" spans="1:16" ht="26.25" customHeight="1" x14ac:dyDescent="0.2">
      <c r="A17" s="14"/>
      <c r="B17" s="14"/>
      <c r="C17" s="73" t="s">
        <v>3829</v>
      </c>
      <c r="D17" s="78" t="s">
        <v>126</v>
      </c>
      <c r="E17" s="13">
        <v>44543</v>
      </c>
      <c r="F17" s="76" t="s">
        <v>3386</v>
      </c>
      <c r="G17" s="13">
        <v>44547</v>
      </c>
      <c r="H17" s="77" t="s">
        <v>3813</v>
      </c>
      <c r="I17" s="16">
        <v>100</v>
      </c>
      <c r="J17" s="16">
        <v>57</v>
      </c>
      <c r="K17" s="16">
        <v>27</v>
      </c>
      <c r="L17" s="16">
        <v>21</v>
      </c>
      <c r="M17" s="81">
        <v>38.475000000000001</v>
      </c>
      <c r="N17" s="96">
        <v>39</v>
      </c>
      <c r="O17" s="64">
        <v>2530</v>
      </c>
      <c r="P17" s="65">
        <f>Table22457891011234567891011121314151617181920212223242526272829303132333412353637[[#This Row],[PEMBULATAN]]*O17</f>
        <v>98670</v>
      </c>
    </row>
    <row r="18" spans="1:16" ht="26.25" customHeight="1" x14ac:dyDescent="0.2">
      <c r="A18" s="14"/>
      <c r="B18" s="14"/>
      <c r="C18" s="73" t="s">
        <v>3830</v>
      </c>
      <c r="D18" s="78" t="s">
        <v>126</v>
      </c>
      <c r="E18" s="13">
        <v>44543</v>
      </c>
      <c r="F18" s="76" t="s">
        <v>3386</v>
      </c>
      <c r="G18" s="13">
        <v>44547</v>
      </c>
      <c r="H18" s="77" t="s">
        <v>3813</v>
      </c>
      <c r="I18" s="16">
        <v>67</v>
      </c>
      <c r="J18" s="16">
        <v>60</v>
      </c>
      <c r="K18" s="16">
        <v>32</v>
      </c>
      <c r="L18" s="16">
        <v>15</v>
      </c>
      <c r="M18" s="81">
        <v>32.159999999999997</v>
      </c>
      <c r="N18" s="96">
        <v>32.159999999999997</v>
      </c>
      <c r="O18" s="64">
        <v>2530</v>
      </c>
      <c r="P18" s="65">
        <f>Table22457891011234567891011121314151617181920212223242526272829303132333412353637[[#This Row],[PEMBULATAN]]*O18</f>
        <v>81364.799999999988</v>
      </c>
    </row>
    <row r="19" spans="1:16" ht="26.25" customHeight="1" x14ac:dyDescent="0.2">
      <c r="A19" s="14"/>
      <c r="B19" s="14"/>
      <c r="C19" s="73" t="s">
        <v>3831</v>
      </c>
      <c r="D19" s="78" t="s">
        <v>126</v>
      </c>
      <c r="E19" s="13">
        <v>44543</v>
      </c>
      <c r="F19" s="76" t="s">
        <v>3386</v>
      </c>
      <c r="G19" s="13">
        <v>44547</v>
      </c>
      <c r="H19" s="77" t="s">
        <v>3813</v>
      </c>
      <c r="I19" s="16">
        <v>63</v>
      </c>
      <c r="J19" s="16">
        <v>43</v>
      </c>
      <c r="K19" s="16">
        <v>33</v>
      </c>
      <c r="L19" s="16">
        <v>9</v>
      </c>
      <c r="M19" s="81">
        <v>22.349250000000001</v>
      </c>
      <c r="N19" s="96">
        <v>23</v>
      </c>
      <c r="O19" s="64">
        <v>2530</v>
      </c>
      <c r="P19" s="65">
        <f>Table22457891011234567891011121314151617181920212223242526272829303132333412353637[[#This Row],[PEMBULATAN]]*O19</f>
        <v>58190</v>
      </c>
    </row>
    <row r="20" spans="1:16" ht="26.25" customHeight="1" x14ac:dyDescent="0.2">
      <c r="A20" s="14"/>
      <c r="B20" s="14"/>
      <c r="C20" s="73" t="s">
        <v>3832</v>
      </c>
      <c r="D20" s="78" t="s">
        <v>126</v>
      </c>
      <c r="E20" s="13">
        <v>44543</v>
      </c>
      <c r="F20" s="76" t="s">
        <v>3386</v>
      </c>
      <c r="G20" s="13">
        <v>44547</v>
      </c>
      <c r="H20" s="77" t="s">
        <v>3813</v>
      </c>
      <c r="I20" s="16">
        <v>74</v>
      </c>
      <c r="J20" s="16">
        <v>34</v>
      </c>
      <c r="K20" s="16">
        <v>20</v>
      </c>
      <c r="L20" s="16">
        <v>5</v>
      </c>
      <c r="M20" s="81">
        <v>12.58</v>
      </c>
      <c r="N20" s="96">
        <v>12.58</v>
      </c>
      <c r="O20" s="64">
        <v>2530</v>
      </c>
      <c r="P20" s="65">
        <f>Table22457891011234567891011121314151617181920212223242526272829303132333412353637[[#This Row],[PEMBULATAN]]*O20</f>
        <v>31827.4</v>
      </c>
    </row>
    <row r="21" spans="1:16" ht="26.25" customHeight="1" x14ac:dyDescent="0.2">
      <c r="A21" s="14"/>
      <c r="B21" s="14"/>
      <c r="C21" s="73" t="s">
        <v>3833</v>
      </c>
      <c r="D21" s="78" t="s">
        <v>126</v>
      </c>
      <c r="E21" s="13">
        <v>44543</v>
      </c>
      <c r="F21" s="76" t="s">
        <v>3386</v>
      </c>
      <c r="G21" s="13">
        <v>44547</v>
      </c>
      <c r="H21" s="77" t="s">
        <v>3813</v>
      </c>
      <c r="I21" s="16">
        <v>66</v>
      </c>
      <c r="J21" s="16">
        <v>44</v>
      </c>
      <c r="K21" s="16">
        <v>7</v>
      </c>
      <c r="L21" s="16">
        <v>2</v>
      </c>
      <c r="M21" s="81">
        <v>5.0819999999999999</v>
      </c>
      <c r="N21" s="96">
        <v>5.0819999999999999</v>
      </c>
      <c r="O21" s="64">
        <v>2530</v>
      </c>
      <c r="P21" s="65">
        <f>Table22457891011234567891011121314151617181920212223242526272829303132333412353637[[#This Row],[PEMBULATAN]]*O21</f>
        <v>12857.46</v>
      </c>
    </row>
    <row r="22" spans="1:16" ht="26.25" customHeight="1" x14ac:dyDescent="0.2">
      <c r="A22" s="14"/>
      <c r="B22" s="14"/>
      <c r="C22" s="73" t="s">
        <v>3834</v>
      </c>
      <c r="D22" s="78" t="s">
        <v>126</v>
      </c>
      <c r="E22" s="13">
        <v>44543</v>
      </c>
      <c r="F22" s="76" t="s">
        <v>3386</v>
      </c>
      <c r="G22" s="13">
        <v>44547</v>
      </c>
      <c r="H22" s="77" t="s">
        <v>3813</v>
      </c>
      <c r="I22" s="16">
        <v>58</v>
      </c>
      <c r="J22" s="16">
        <v>33</v>
      </c>
      <c r="K22" s="16">
        <v>21</v>
      </c>
      <c r="L22" s="16">
        <v>8</v>
      </c>
      <c r="M22" s="81">
        <v>10.048500000000001</v>
      </c>
      <c r="N22" s="96">
        <v>10.048500000000001</v>
      </c>
      <c r="O22" s="64">
        <v>2530</v>
      </c>
      <c r="P22" s="65">
        <f>Table22457891011234567891011121314151617181920212223242526272829303132333412353637[[#This Row],[PEMBULATAN]]*O22</f>
        <v>25422.705000000002</v>
      </c>
    </row>
    <row r="23" spans="1:16" ht="26.25" customHeight="1" x14ac:dyDescent="0.2">
      <c r="A23" s="14"/>
      <c r="B23" s="14"/>
      <c r="C23" s="73" t="s">
        <v>3835</v>
      </c>
      <c r="D23" s="78" t="s">
        <v>126</v>
      </c>
      <c r="E23" s="13">
        <v>44543</v>
      </c>
      <c r="F23" s="76" t="s">
        <v>3386</v>
      </c>
      <c r="G23" s="13">
        <v>44547</v>
      </c>
      <c r="H23" s="77" t="s">
        <v>3813</v>
      </c>
      <c r="I23" s="16">
        <v>62</v>
      </c>
      <c r="J23" s="16">
        <v>92</v>
      </c>
      <c r="K23" s="16">
        <v>10</v>
      </c>
      <c r="L23" s="16">
        <v>16</v>
      </c>
      <c r="M23" s="81">
        <v>14.26</v>
      </c>
      <c r="N23" s="96">
        <v>16</v>
      </c>
      <c r="O23" s="64">
        <v>2530</v>
      </c>
      <c r="P23" s="65">
        <f>Table22457891011234567891011121314151617181920212223242526272829303132333412353637[[#This Row],[PEMBULATAN]]*O23</f>
        <v>40480</v>
      </c>
    </row>
    <row r="24" spans="1:16" ht="26.25" customHeight="1" x14ac:dyDescent="0.2">
      <c r="A24" s="14"/>
      <c r="B24" s="14"/>
      <c r="C24" s="73" t="s">
        <v>3836</v>
      </c>
      <c r="D24" s="78" t="s">
        <v>126</v>
      </c>
      <c r="E24" s="13">
        <v>44543</v>
      </c>
      <c r="F24" s="76" t="s">
        <v>3386</v>
      </c>
      <c r="G24" s="13">
        <v>44547</v>
      </c>
      <c r="H24" s="77" t="s">
        <v>3813</v>
      </c>
      <c r="I24" s="16">
        <v>67</v>
      </c>
      <c r="J24" s="16">
        <v>23</v>
      </c>
      <c r="K24" s="16">
        <v>23</v>
      </c>
      <c r="L24" s="16">
        <v>4</v>
      </c>
      <c r="M24" s="81">
        <v>8.8607499999999995</v>
      </c>
      <c r="N24" s="96">
        <v>8.8607499999999995</v>
      </c>
      <c r="O24" s="64">
        <v>2530</v>
      </c>
      <c r="P24" s="65">
        <f>Table22457891011234567891011121314151617181920212223242526272829303132333412353637[[#This Row],[PEMBULATAN]]*O24</f>
        <v>22417.697499999998</v>
      </c>
    </row>
    <row r="25" spans="1:16" ht="26.25" customHeight="1" x14ac:dyDescent="0.2">
      <c r="A25" s="14"/>
      <c r="B25" s="14"/>
      <c r="C25" s="73" t="s">
        <v>3837</v>
      </c>
      <c r="D25" s="78" t="s">
        <v>126</v>
      </c>
      <c r="E25" s="13">
        <v>44543</v>
      </c>
      <c r="F25" s="76" t="s">
        <v>3386</v>
      </c>
      <c r="G25" s="13">
        <v>44547</v>
      </c>
      <c r="H25" s="77" t="s">
        <v>3813</v>
      </c>
      <c r="I25" s="16">
        <v>60</v>
      </c>
      <c r="J25" s="16">
        <v>37</v>
      </c>
      <c r="K25" s="16">
        <v>26</v>
      </c>
      <c r="L25" s="16">
        <v>3</v>
      </c>
      <c r="M25" s="81">
        <v>14.43</v>
      </c>
      <c r="N25" s="96">
        <v>15</v>
      </c>
      <c r="O25" s="64">
        <v>2530</v>
      </c>
      <c r="P25" s="65">
        <f>Table22457891011234567891011121314151617181920212223242526272829303132333412353637[[#This Row],[PEMBULATAN]]*O25</f>
        <v>37950</v>
      </c>
    </row>
    <row r="26" spans="1:16" ht="26.25" customHeight="1" x14ac:dyDescent="0.2">
      <c r="A26" s="14"/>
      <c r="B26" s="14"/>
      <c r="C26" s="73" t="s">
        <v>3838</v>
      </c>
      <c r="D26" s="78" t="s">
        <v>126</v>
      </c>
      <c r="E26" s="13">
        <v>44543</v>
      </c>
      <c r="F26" s="76" t="s">
        <v>3386</v>
      </c>
      <c r="G26" s="13">
        <v>44547</v>
      </c>
      <c r="H26" s="77" t="s">
        <v>3813</v>
      </c>
      <c r="I26" s="16">
        <v>42</v>
      </c>
      <c r="J26" s="16">
        <v>42</v>
      </c>
      <c r="K26" s="16">
        <v>14</v>
      </c>
      <c r="L26" s="16">
        <v>2</v>
      </c>
      <c r="M26" s="81">
        <v>6.1740000000000004</v>
      </c>
      <c r="N26" s="96">
        <v>6.1740000000000004</v>
      </c>
      <c r="O26" s="64">
        <v>2530</v>
      </c>
      <c r="P26" s="65">
        <f>Table22457891011234567891011121314151617181920212223242526272829303132333412353637[[#This Row],[PEMBULATAN]]*O26</f>
        <v>15620.220000000001</v>
      </c>
    </row>
    <row r="27" spans="1:16" ht="26.25" customHeight="1" x14ac:dyDescent="0.2">
      <c r="A27" s="14"/>
      <c r="B27" s="14"/>
      <c r="C27" s="73" t="s">
        <v>3839</v>
      </c>
      <c r="D27" s="78" t="s">
        <v>126</v>
      </c>
      <c r="E27" s="13">
        <v>44543</v>
      </c>
      <c r="F27" s="76" t="s">
        <v>3386</v>
      </c>
      <c r="G27" s="13">
        <v>44547</v>
      </c>
      <c r="H27" s="77" t="s">
        <v>3813</v>
      </c>
      <c r="I27" s="16">
        <v>51</v>
      </c>
      <c r="J27" s="16">
        <v>58</v>
      </c>
      <c r="K27" s="16">
        <v>18</v>
      </c>
      <c r="L27" s="16">
        <v>5</v>
      </c>
      <c r="M27" s="81">
        <v>13.311</v>
      </c>
      <c r="N27" s="96">
        <v>14</v>
      </c>
      <c r="O27" s="64">
        <v>2530</v>
      </c>
      <c r="P27" s="65">
        <f>Table22457891011234567891011121314151617181920212223242526272829303132333412353637[[#This Row],[PEMBULATAN]]*O27</f>
        <v>35420</v>
      </c>
    </row>
    <row r="28" spans="1:16" ht="26.25" customHeight="1" x14ac:dyDescent="0.2">
      <c r="A28" s="14"/>
      <c r="B28" s="14"/>
      <c r="C28" s="73" t="s">
        <v>3840</v>
      </c>
      <c r="D28" s="78" t="s">
        <v>126</v>
      </c>
      <c r="E28" s="13">
        <v>44543</v>
      </c>
      <c r="F28" s="76" t="s">
        <v>3386</v>
      </c>
      <c r="G28" s="13">
        <v>44547</v>
      </c>
      <c r="H28" s="77" t="s">
        <v>3813</v>
      </c>
      <c r="I28" s="16">
        <v>120</v>
      </c>
      <c r="J28" s="16">
        <v>15</v>
      </c>
      <c r="K28" s="16">
        <v>10</v>
      </c>
      <c r="L28" s="16">
        <v>1</v>
      </c>
      <c r="M28" s="81">
        <v>4.5</v>
      </c>
      <c r="N28" s="96">
        <v>5</v>
      </c>
      <c r="O28" s="64">
        <v>2530</v>
      </c>
      <c r="P28" s="65">
        <f>Table22457891011234567891011121314151617181920212223242526272829303132333412353637[[#This Row],[PEMBULATAN]]*O28</f>
        <v>12650</v>
      </c>
    </row>
    <row r="29" spans="1:16" ht="26.25" customHeight="1" x14ac:dyDescent="0.2">
      <c r="A29" s="14"/>
      <c r="B29" s="14"/>
      <c r="C29" s="73" t="s">
        <v>3841</v>
      </c>
      <c r="D29" s="78" t="s">
        <v>126</v>
      </c>
      <c r="E29" s="13">
        <v>44543</v>
      </c>
      <c r="F29" s="76" t="s">
        <v>3386</v>
      </c>
      <c r="G29" s="13">
        <v>44547</v>
      </c>
      <c r="H29" s="77" t="s">
        <v>3813</v>
      </c>
      <c r="I29" s="16">
        <v>55</v>
      </c>
      <c r="J29" s="16">
        <v>40</v>
      </c>
      <c r="K29" s="16">
        <v>20</v>
      </c>
      <c r="L29" s="16">
        <v>7</v>
      </c>
      <c r="M29" s="81">
        <v>11</v>
      </c>
      <c r="N29" s="96">
        <v>11</v>
      </c>
      <c r="O29" s="64">
        <v>2530</v>
      </c>
      <c r="P29" s="65">
        <f>Table22457891011234567891011121314151617181920212223242526272829303132333412353637[[#This Row],[PEMBULATAN]]*O29</f>
        <v>27830</v>
      </c>
    </row>
    <row r="30" spans="1:16" ht="26.25" customHeight="1" x14ac:dyDescent="0.2">
      <c r="A30" s="14"/>
      <c r="B30" s="14"/>
      <c r="C30" s="73" t="s">
        <v>3842</v>
      </c>
      <c r="D30" s="78" t="s">
        <v>126</v>
      </c>
      <c r="E30" s="13">
        <v>44543</v>
      </c>
      <c r="F30" s="76" t="s">
        <v>3386</v>
      </c>
      <c r="G30" s="13">
        <v>44547</v>
      </c>
      <c r="H30" s="77" t="s">
        <v>3813</v>
      </c>
      <c r="I30" s="16">
        <v>43</v>
      </c>
      <c r="J30" s="16">
        <v>32</v>
      </c>
      <c r="K30" s="16">
        <v>32</v>
      </c>
      <c r="L30" s="16">
        <v>6</v>
      </c>
      <c r="M30" s="81">
        <v>11.007999999999999</v>
      </c>
      <c r="N30" s="96">
        <v>11.007999999999999</v>
      </c>
      <c r="O30" s="64">
        <v>2530</v>
      </c>
      <c r="P30" s="65">
        <f>Table22457891011234567891011121314151617181920212223242526272829303132333412353637[[#This Row],[PEMBULATAN]]*O30</f>
        <v>27850.239999999998</v>
      </c>
    </row>
    <row r="31" spans="1:16" ht="26.25" customHeight="1" x14ac:dyDescent="0.2">
      <c r="A31" s="14"/>
      <c r="B31" s="14"/>
      <c r="C31" s="73" t="s">
        <v>3843</v>
      </c>
      <c r="D31" s="78" t="s">
        <v>126</v>
      </c>
      <c r="E31" s="13">
        <v>44543</v>
      </c>
      <c r="F31" s="76" t="s">
        <v>3386</v>
      </c>
      <c r="G31" s="13">
        <v>44547</v>
      </c>
      <c r="H31" s="77" t="s">
        <v>3813</v>
      </c>
      <c r="I31" s="16">
        <v>82</v>
      </c>
      <c r="J31" s="16">
        <v>44</v>
      </c>
      <c r="K31" s="16">
        <v>30</v>
      </c>
      <c r="L31" s="16">
        <v>11</v>
      </c>
      <c r="M31" s="81">
        <v>27.06</v>
      </c>
      <c r="N31" s="96">
        <v>27.06</v>
      </c>
      <c r="O31" s="64">
        <v>2530</v>
      </c>
      <c r="P31" s="65">
        <f>Table22457891011234567891011121314151617181920212223242526272829303132333412353637[[#This Row],[PEMBULATAN]]*O31</f>
        <v>68461.8</v>
      </c>
    </row>
    <row r="32" spans="1:16" ht="26.25" customHeight="1" x14ac:dyDescent="0.2">
      <c r="A32" s="14"/>
      <c r="B32" s="14"/>
      <c r="C32" s="73" t="s">
        <v>3844</v>
      </c>
      <c r="D32" s="78" t="s">
        <v>126</v>
      </c>
      <c r="E32" s="13">
        <v>44543</v>
      </c>
      <c r="F32" s="76" t="s">
        <v>3386</v>
      </c>
      <c r="G32" s="13">
        <v>44547</v>
      </c>
      <c r="H32" s="77" t="s">
        <v>3813</v>
      </c>
      <c r="I32" s="16">
        <v>84</v>
      </c>
      <c r="J32" s="16">
        <v>62</v>
      </c>
      <c r="K32" s="16">
        <v>54</v>
      </c>
      <c r="L32" s="16">
        <v>17</v>
      </c>
      <c r="M32" s="81">
        <v>70.308000000000007</v>
      </c>
      <c r="N32" s="96">
        <v>71</v>
      </c>
      <c r="O32" s="64">
        <v>2530</v>
      </c>
      <c r="P32" s="65">
        <f>Table22457891011234567891011121314151617181920212223242526272829303132333412353637[[#This Row],[PEMBULATAN]]*O32</f>
        <v>179630</v>
      </c>
    </row>
    <row r="33" spans="1:16" ht="26.25" customHeight="1" x14ac:dyDescent="0.2">
      <c r="A33" s="14"/>
      <c r="B33" s="14"/>
      <c r="C33" s="73" t="s">
        <v>3845</v>
      </c>
      <c r="D33" s="78" t="s">
        <v>126</v>
      </c>
      <c r="E33" s="13">
        <v>44543</v>
      </c>
      <c r="F33" s="76" t="s">
        <v>3386</v>
      </c>
      <c r="G33" s="13">
        <v>44547</v>
      </c>
      <c r="H33" s="77" t="s">
        <v>3813</v>
      </c>
      <c r="I33" s="16">
        <v>85</v>
      </c>
      <c r="J33" s="16">
        <v>63</v>
      </c>
      <c r="K33" s="16">
        <v>21</v>
      </c>
      <c r="L33" s="16">
        <v>9</v>
      </c>
      <c r="M33" s="81">
        <v>28.11375</v>
      </c>
      <c r="N33" s="96">
        <v>28.11375</v>
      </c>
      <c r="O33" s="64">
        <v>2530</v>
      </c>
      <c r="P33" s="65">
        <f>Table22457891011234567891011121314151617181920212223242526272829303132333412353637[[#This Row],[PEMBULATAN]]*O33</f>
        <v>71127.787500000006</v>
      </c>
    </row>
    <row r="34" spans="1:16" ht="26.25" customHeight="1" x14ac:dyDescent="0.2">
      <c r="A34" s="14"/>
      <c r="B34" s="14"/>
      <c r="C34" s="73" t="s">
        <v>3846</v>
      </c>
      <c r="D34" s="78" t="s">
        <v>126</v>
      </c>
      <c r="E34" s="13">
        <v>44543</v>
      </c>
      <c r="F34" s="76" t="s">
        <v>3386</v>
      </c>
      <c r="G34" s="13">
        <v>44547</v>
      </c>
      <c r="H34" s="77" t="s">
        <v>3813</v>
      </c>
      <c r="I34" s="16">
        <v>66</v>
      </c>
      <c r="J34" s="16">
        <v>44</v>
      </c>
      <c r="K34" s="16">
        <v>32</v>
      </c>
      <c r="L34" s="16">
        <v>9</v>
      </c>
      <c r="M34" s="81">
        <v>23.231999999999999</v>
      </c>
      <c r="N34" s="96">
        <v>23.231999999999999</v>
      </c>
      <c r="O34" s="64">
        <v>2530</v>
      </c>
      <c r="P34" s="65">
        <f>Table22457891011234567891011121314151617181920212223242526272829303132333412353637[[#This Row],[PEMBULATAN]]*O34</f>
        <v>58776.959999999999</v>
      </c>
    </row>
    <row r="35" spans="1:16" ht="26.25" customHeight="1" x14ac:dyDescent="0.2">
      <c r="A35" s="14"/>
      <c r="B35" s="14"/>
      <c r="C35" s="73" t="s">
        <v>3847</v>
      </c>
      <c r="D35" s="78" t="s">
        <v>126</v>
      </c>
      <c r="E35" s="13">
        <v>44543</v>
      </c>
      <c r="F35" s="76" t="s">
        <v>3386</v>
      </c>
      <c r="G35" s="13">
        <v>44547</v>
      </c>
      <c r="H35" s="77" t="s">
        <v>3813</v>
      </c>
      <c r="I35" s="16">
        <v>37</v>
      </c>
      <c r="J35" s="16">
        <v>27</v>
      </c>
      <c r="K35" s="16">
        <v>35</v>
      </c>
      <c r="L35" s="16">
        <v>9</v>
      </c>
      <c r="M35" s="81">
        <v>8.7412500000000009</v>
      </c>
      <c r="N35" s="96">
        <v>9</v>
      </c>
      <c r="O35" s="64">
        <v>2530</v>
      </c>
      <c r="P35" s="65">
        <f>Table22457891011234567891011121314151617181920212223242526272829303132333412353637[[#This Row],[PEMBULATAN]]*O35</f>
        <v>22770</v>
      </c>
    </row>
    <row r="36" spans="1:16" ht="26.25" customHeight="1" x14ac:dyDescent="0.2">
      <c r="A36" s="14"/>
      <c r="B36" s="14"/>
      <c r="C36" s="73" t="s">
        <v>3848</v>
      </c>
      <c r="D36" s="78" t="s">
        <v>126</v>
      </c>
      <c r="E36" s="13">
        <v>44543</v>
      </c>
      <c r="F36" s="76" t="s">
        <v>3386</v>
      </c>
      <c r="G36" s="13">
        <v>44547</v>
      </c>
      <c r="H36" s="77" t="s">
        <v>3813</v>
      </c>
      <c r="I36" s="16">
        <v>62</v>
      </c>
      <c r="J36" s="16">
        <v>62</v>
      </c>
      <c r="K36" s="16">
        <v>21</v>
      </c>
      <c r="L36" s="16">
        <v>9</v>
      </c>
      <c r="M36" s="81">
        <v>20.181000000000001</v>
      </c>
      <c r="N36" s="96">
        <v>20.181000000000001</v>
      </c>
      <c r="O36" s="64">
        <v>2530</v>
      </c>
      <c r="P36" s="65">
        <f>Table22457891011234567891011121314151617181920212223242526272829303132333412353637[[#This Row],[PEMBULATAN]]*O36</f>
        <v>51057.93</v>
      </c>
    </row>
    <row r="37" spans="1:16" ht="26.25" customHeight="1" x14ac:dyDescent="0.2">
      <c r="A37" s="14"/>
      <c r="B37" s="14"/>
      <c r="C37" s="73" t="s">
        <v>3849</v>
      </c>
      <c r="D37" s="78" t="s">
        <v>126</v>
      </c>
      <c r="E37" s="13">
        <v>44543</v>
      </c>
      <c r="F37" s="76" t="s">
        <v>3386</v>
      </c>
      <c r="G37" s="13">
        <v>44547</v>
      </c>
      <c r="H37" s="77" t="s">
        <v>3813</v>
      </c>
      <c r="I37" s="16">
        <v>71</v>
      </c>
      <c r="J37" s="16">
        <v>65</v>
      </c>
      <c r="K37" s="16">
        <v>23</v>
      </c>
      <c r="L37" s="16">
        <v>11</v>
      </c>
      <c r="M37" s="81">
        <v>26.536249999999999</v>
      </c>
      <c r="N37" s="96">
        <v>26.536249999999999</v>
      </c>
      <c r="O37" s="64">
        <v>2530</v>
      </c>
      <c r="P37" s="65">
        <f>Table22457891011234567891011121314151617181920212223242526272829303132333412353637[[#This Row],[PEMBULATAN]]*O37</f>
        <v>67136.712499999994</v>
      </c>
    </row>
    <row r="38" spans="1:16" ht="26.25" customHeight="1" x14ac:dyDescent="0.2">
      <c r="A38" s="14"/>
      <c r="B38" s="14"/>
      <c r="C38" s="73" t="s">
        <v>3850</v>
      </c>
      <c r="D38" s="78" t="s">
        <v>126</v>
      </c>
      <c r="E38" s="13">
        <v>44543</v>
      </c>
      <c r="F38" s="76" t="s">
        <v>3386</v>
      </c>
      <c r="G38" s="13">
        <v>44547</v>
      </c>
      <c r="H38" s="77" t="s">
        <v>3813</v>
      </c>
      <c r="I38" s="16">
        <v>66</v>
      </c>
      <c r="J38" s="16">
        <v>62</v>
      </c>
      <c r="K38" s="16">
        <v>17</v>
      </c>
      <c r="L38" s="16">
        <v>7</v>
      </c>
      <c r="M38" s="81">
        <v>17.390999999999998</v>
      </c>
      <c r="N38" s="96">
        <v>18</v>
      </c>
      <c r="O38" s="64">
        <v>2530</v>
      </c>
      <c r="P38" s="65">
        <f>Table22457891011234567891011121314151617181920212223242526272829303132333412353637[[#This Row],[PEMBULATAN]]*O38</f>
        <v>45540</v>
      </c>
    </row>
    <row r="39" spans="1:16" ht="26.25" customHeight="1" x14ac:dyDescent="0.2">
      <c r="A39" s="14"/>
      <c r="B39" s="14"/>
      <c r="C39" s="73" t="s">
        <v>3851</v>
      </c>
      <c r="D39" s="78" t="s">
        <v>126</v>
      </c>
      <c r="E39" s="13">
        <v>44543</v>
      </c>
      <c r="F39" s="76" t="s">
        <v>3386</v>
      </c>
      <c r="G39" s="13">
        <v>44547</v>
      </c>
      <c r="H39" s="77" t="s">
        <v>3813</v>
      </c>
      <c r="I39" s="16">
        <v>75</v>
      </c>
      <c r="J39" s="16">
        <v>52</v>
      </c>
      <c r="K39" s="16">
        <v>15</v>
      </c>
      <c r="L39" s="16">
        <v>7</v>
      </c>
      <c r="M39" s="81">
        <v>14.625</v>
      </c>
      <c r="N39" s="96">
        <v>14.625</v>
      </c>
      <c r="O39" s="64">
        <v>2530</v>
      </c>
      <c r="P39" s="65">
        <f>Table22457891011234567891011121314151617181920212223242526272829303132333412353637[[#This Row],[PEMBULATAN]]*O39</f>
        <v>37001.25</v>
      </c>
    </row>
    <row r="40" spans="1:16" ht="26.25" customHeight="1" x14ac:dyDescent="0.2">
      <c r="A40" s="14"/>
      <c r="B40" s="14"/>
      <c r="C40" s="73" t="s">
        <v>3852</v>
      </c>
      <c r="D40" s="78" t="s">
        <v>126</v>
      </c>
      <c r="E40" s="13">
        <v>44543</v>
      </c>
      <c r="F40" s="76" t="s">
        <v>3386</v>
      </c>
      <c r="G40" s="13">
        <v>44547</v>
      </c>
      <c r="H40" s="77" t="s">
        <v>3813</v>
      </c>
      <c r="I40" s="16">
        <v>50</v>
      </c>
      <c r="J40" s="16">
        <v>37</v>
      </c>
      <c r="K40" s="16">
        <v>33</v>
      </c>
      <c r="L40" s="16">
        <v>4</v>
      </c>
      <c r="M40" s="81">
        <v>15.262499999999999</v>
      </c>
      <c r="N40" s="96">
        <v>15.262499999999999</v>
      </c>
      <c r="O40" s="64">
        <v>2530</v>
      </c>
      <c r="P40" s="65">
        <f>Table22457891011234567891011121314151617181920212223242526272829303132333412353637[[#This Row],[PEMBULATAN]]*O40</f>
        <v>38614.125</v>
      </c>
    </row>
    <row r="41" spans="1:16" ht="22.5" customHeight="1" x14ac:dyDescent="0.2">
      <c r="A41" s="118" t="s">
        <v>30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20"/>
      <c r="M41" s="79">
        <f>SUBTOTAL(109,Table22457891011234567891011121314151617181920212223242526272829303132333412353637[KG VOLUME])</f>
        <v>899.62000000000012</v>
      </c>
      <c r="N41" s="68">
        <f>SUM(N3:N40)</f>
        <v>907.63325000000009</v>
      </c>
      <c r="O41" s="121">
        <f>SUM(P3:P40)</f>
        <v>2296312.1225000001</v>
      </c>
      <c r="P41" s="122"/>
    </row>
    <row r="42" spans="1:16" ht="18" customHeight="1" x14ac:dyDescent="0.2">
      <c r="A42" s="86"/>
      <c r="B42" s="56" t="s">
        <v>42</v>
      </c>
      <c r="C42" s="55"/>
      <c r="D42" s="57" t="s">
        <v>43</v>
      </c>
      <c r="E42" s="86"/>
      <c r="F42" s="86"/>
      <c r="G42" s="86"/>
      <c r="H42" s="86"/>
      <c r="I42" s="86"/>
      <c r="J42" s="86"/>
      <c r="K42" s="86"/>
      <c r="L42" s="86"/>
      <c r="M42" s="87"/>
      <c r="N42" s="88" t="s">
        <v>51</v>
      </c>
      <c r="O42" s="89"/>
      <c r="P42" s="89">
        <f>O41*10%</f>
        <v>229631.21225000001</v>
      </c>
    </row>
    <row r="43" spans="1:16" ht="18" customHeight="1" thickBot="1" x14ac:dyDescent="0.25">
      <c r="A43" s="86"/>
      <c r="B43" s="56"/>
      <c r="C43" s="55"/>
      <c r="D43" s="57"/>
      <c r="E43" s="86"/>
      <c r="F43" s="86"/>
      <c r="G43" s="86"/>
      <c r="H43" s="86"/>
      <c r="I43" s="86"/>
      <c r="J43" s="86"/>
      <c r="K43" s="86"/>
      <c r="L43" s="86"/>
      <c r="M43" s="87"/>
      <c r="N43" s="90" t="s">
        <v>52</v>
      </c>
      <c r="O43" s="91"/>
      <c r="P43" s="91">
        <f>O41-P42</f>
        <v>2066680.91025</v>
      </c>
    </row>
    <row r="44" spans="1:16" ht="18" customHeight="1" x14ac:dyDescent="0.2">
      <c r="A44" s="11"/>
      <c r="H44" s="63"/>
      <c r="N44" s="62" t="s">
        <v>31</v>
      </c>
      <c r="P44" s="69">
        <f>P43*1%</f>
        <v>20666.809102499999</v>
      </c>
    </row>
    <row r="45" spans="1:16" ht="18" customHeight="1" thickBot="1" x14ac:dyDescent="0.25">
      <c r="A45" s="11"/>
      <c r="H45" s="63"/>
      <c r="N45" s="62" t="s">
        <v>53</v>
      </c>
      <c r="P45" s="71">
        <f>P43*2%</f>
        <v>41333.618204999999</v>
      </c>
    </row>
    <row r="46" spans="1:16" ht="18" customHeight="1" x14ac:dyDescent="0.2">
      <c r="A46" s="11"/>
      <c r="H46" s="63"/>
      <c r="N46" s="66" t="s">
        <v>32</v>
      </c>
      <c r="O46" s="67"/>
      <c r="P46" s="70">
        <f>P43+P44-P45</f>
        <v>2046014.1011475001</v>
      </c>
    </row>
    <row r="48" spans="1:16" x14ac:dyDescent="0.2">
      <c r="A48" s="11"/>
      <c r="H48" s="63"/>
      <c r="P48" s="71"/>
    </row>
    <row r="49" spans="1:16" x14ac:dyDescent="0.2">
      <c r="A49" s="11"/>
      <c r="H49" s="63"/>
      <c r="O49" s="58"/>
      <c r="P49" s="71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</sheetData>
  <mergeCells count="2">
    <mergeCell ref="A41:L41"/>
    <mergeCell ref="O41:P41"/>
  </mergeCells>
  <conditionalFormatting sqref="B3">
    <cfRule type="duplicateValues" dxfId="248" priority="2"/>
  </conditionalFormatting>
  <conditionalFormatting sqref="B4">
    <cfRule type="duplicateValues" dxfId="247" priority="1"/>
  </conditionalFormatting>
  <conditionalFormatting sqref="B5:B40">
    <cfRule type="duplicateValues" dxfId="246" priority="6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M45" sqref="M4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402436</v>
      </c>
      <c r="B3" s="99" t="s">
        <v>3853</v>
      </c>
      <c r="C3" s="9" t="s">
        <v>3854</v>
      </c>
      <c r="D3" s="76" t="s">
        <v>126</v>
      </c>
      <c r="E3" s="13">
        <v>44543</v>
      </c>
      <c r="F3" s="76" t="s">
        <v>3386</v>
      </c>
      <c r="G3" s="13">
        <v>44547</v>
      </c>
      <c r="H3" s="10" t="s">
        <v>3813</v>
      </c>
      <c r="I3" s="1">
        <v>65</v>
      </c>
      <c r="J3" s="1">
        <v>42</v>
      </c>
      <c r="K3" s="1">
        <v>7</v>
      </c>
      <c r="L3" s="1">
        <v>2</v>
      </c>
      <c r="M3" s="80">
        <v>4.7774999999999999</v>
      </c>
      <c r="N3" s="96">
        <v>4.7774999999999999</v>
      </c>
      <c r="O3" s="64">
        <v>2530</v>
      </c>
      <c r="P3" s="65">
        <f>Table2245789101123456789101112131415161718192021222324252627282930313233341235363738[[#This Row],[PEMBULATAN]]*O3</f>
        <v>12087.074999999999</v>
      </c>
    </row>
    <row r="4" spans="1:16" ht="26.25" customHeight="1" x14ac:dyDescent="0.2">
      <c r="A4" s="14"/>
      <c r="B4" s="75" t="s">
        <v>3855</v>
      </c>
      <c r="C4" s="9" t="s">
        <v>3856</v>
      </c>
      <c r="D4" s="76" t="s">
        <v>126</v>
      </c>
      <c r="E4" s="13">
        <v>44543</v>
      </c>
      <c r="F4" s="76" t="s">
        <v>3386</v>
      </c>
      <c r="G4" s="13">
        <v>44547</v>
      </c>
      <c r="H4" s="10" t="s">
        <v>3813</v>
      </c>
      <c r="I4" s="1">
        <v>80</v>
      </c>
      <c r="J4" s="1">
        <v>57</v>
      </c>
      <c r="K4" s="1">
        <v>31</v>
      </c>
      <c r="L4" s="1">
        <v>3</v>
      </c>
      <c r="M4" s="80">
        <v>35.340000000000003</v>
      </c>
      <c r="N4" s="96">
        <v>36</v>
      </c>
      <c r="O4" s="64">
        <v>2530</v>
      </c>
      <c r="P4" s="65">
        <f>Table2245789101123456789101112131415161718192021222324252627282930313233341235363738[[#This Row],[PEMBULATAN]]*O4</f>
        <v>91080</v>
      </c>
    </row>
    <row r="5" spans="1:16" ht="26.25" customHeight="1" x14ac:dyDescent="0.2">
      <c r="A5" s="14"/>
      <c r="B5" s="14"/>
      <c r="C5" s="9" t="s">
        <v>3857</v>
      </c>
      <c r="D5" s="76" t="s">
        <v>126</v>
      </c>
      <c r="E5" s="13">
        <v>44543</v>
      </c>
      <c r="F5" s="76" t="s">
        <v>3386</v>
      </c>
      <c r="G5" s="13">
        <v>44547</v>
      </c>
      <c r="H5" s="10" t="s">
        <v>3813</v>
      </c>
      <c r="I5" s="1">
        <v>67</v>
      </c>
      <c r="J5" s="1">
        <v>32</v>
      </c>
      <c r="K5" s="1">
        <v>25</v>
      </c>
      <c r="L5" s="1">
        <v>7</v>
      </c>
      <c r="M5" s="80">
        <v>13.4</v>
      </c>
      <c r="N5" s="96">
        <v>14</v>
      </c>
      <c r="O5" s="64">
        <v>2530</v>
      </c>
      <c r="P5" s="65">
        <f>Table2245789101123456789101112131415161718192021222324252627282930313233341235363738[[#This Row],[PEMBULATAN]]*O5</f>
        <v>35420</v>
      </c>
    </row>
    <row r="6" spans="1:16" ht="26.25" customHeight="1" x14ac:dyDescent="0.2">
      <c r="A6" s="14"/>
      <c r="B6" s="14"/>
      <c r="C6" s="73" t="s">
        <v>3858</v>
      </c>
      <c r="D6" s="78" t="s">
        <v>126</v>
      </c>
      <c r="E6" s="13">
        <v>44543</v>
      </c>
      <c r="F6" s="76" t="s">
        <v>3386</v>
      </c>
      <c r="G6" s="13">
        <v>44547</v>
      </c>
      <c r="H6" s="77" t="s">
        <v>3813</v>
      </c>
      <c r="I6" s="16">
        <v>116</v>
      </c>
      <c r="J6" s="16">
        <v>23</v>
      </c>
      <c r="K6" s="16">
        <v>10</v>
      </c>
      <c r="L6" s="16">
        <v>4</v>
      </c>
      <c r="M6" s="81">
        <v>6.67</v>
      </c>
      <c r="N6" s="96">
        <v>6.67</v>
      </c>
      <c r="O6" s="64">
        <v>2530</v>
      </c>
      <c r="P6" s="65">
        <f>Table2245789101123456789101112131415161718192021222324252627282930313233341235363738[[#This Row],[PEMBULATAN]]*O6</f>
        <v>16875.099999999999</v>
      </c>
    </row>
    <row r="7" spans="1:16" ht="26.25" customHeight="1" x14ac:dyDescent="0.2">
      <c r="A7" s="14"/>
      <c r="B7" s="14"/>
      <c r="C7" s="73" t="s">
        <v>3859</v>
      </c>
      <c r="D7" s="78" t="s">
        <v>126</v>
      </c>
      <c r="E7" s="13">
        <v>44543</v>
      </c>
      <c r="F7" s="76" t="s">
        <v>3386</v>
      </c>
      <c r="G7" s="13">
        <v>44547</v>
      </c>
      <c r="H7" s="77" t="s">
        <v>3813</v>
      </c>
      <c r="I7" s="16">
        <v>117</v>
      </c>
      <c r="J7" s="16">
        <v>25</v>
      </c>
      <c r="K7" s="16">
        <v>8</v>
      </c>
      <c r="L7" s="16">
        <v>4</v>
      </c>
      <c r="M7" s="81">
        <v>5.85</v>
      </c>
      <c r="N7" s="96">
        <v>5.85</v>
      </c>
      <c r="O7" s="64">
        <v>2530</v>
      </c>
      <c r="P7" s="65">
        <f>Table2245789101123456789101112131415161718192021222324252627282930313233341235363738[[#This Row],[PEMBULATAN]]*O7</f>
        <v>14800.5</v>
      </c>
    </row>
    <row r="8" spans="1:16" ht="26.25" customHeight="1" x14ac:dyDescent="0.2">
      <c r="A8" s="14"/>
      <c r="B8" s="14"/>
      <c r="C8" s="73" t="s">
        <v>3860</v>
      </c>
      <c r="D8" s="78" t="s">
        <v>126</v>
      </c>
      <c r="E8" s="13">
        <v>44543</v>
      </c>
      <c r="F8" s="76" t="s">
        <v>3386</v>
      </c>
      <c r="G8" s="13">
        <v>44547</v>
      </c>
      <c r="H8" s="77" t="s">
        <v>3813</v>
      </c>
      <c r="I8" s="16">
        <v>53</v>
      </c>
      <c r="J8" s="16">
        <v>53</v>
      </c>
      <c r="K8" s="16">
        <v>41</v>
      </c>
      <c r="L8" s="16">
        <v>4</v>
      </c>
      <c r="M8" s="81">
        <v>28.792249999999999</v>
      </c>
      <c r="N8" s="96">
        <v>28.792249999999999</v>
      </c>
      <c r="O8" s="64">
        <v>2530</v>
      </c>
      <c r="P8" s="65">
        <f>Table2245789101123456789101112131415161718192021222324252627282930313233341235363738[[#This Row],[PEMBULATAN]]*O8</f>
        <v>72844.392500000002</v>
      </c>
    </row>
    <row r="9" spans="1:16" ht="26.25" customHeight="1" x14ac:dyDescent="0.2">
      <c r="A9" s="14"/>
      <c r="B9" s="14"/>
      <c r="C9" s="73" t="s">
        <v>3861</v>
      </c>
      <c r="D9" s="78" t="s">
        <v>126</v>
      </c>
      <c r="E9" s="13">
        <v>44543</v>
      </c>
      <c r="F9" s="76" t="s">
        <v>3386</v>
      </c>
      <c r="G9" s="13">
        <v>44547</v>
      </c>
      <c r="H9" s="77" t="s">
        <v>3813</v>
      </c>
      <c r="I9" s="16">
        <v>78</v>
      </c>
      <c r="J9" s="16">
        <v>42</v>
      </c>
      <c r="K9" s="16">
        <v>38</v>
      </c>
      <c r="L9" s="16">
        <v>10</v>
      </c>
      <c r="M9" s="81">
        <v>31.122</v>
      </c>
      <c r="N9" s="96">
        <v>31.122</v>
      </c>
      <c r="O9" s="64">
        <v>2530</v>
      </c>
      <c r="P9" s="65">
        <f>Table2245789101123456789101112131415161718192021222324252627282930313233341235363738[[#This Row],[PEMBULATAN]]*O9</f>
        <v>78738.66</v>
      </c>
    </row>
    <row r="10" spans="1:16" ht="26.25" customHeight="1" x14ac:dyDescent="0.2">
      <c r="A10" s="14"/>
      <c r="B10" s="14"/>
      <c r="C10" s="73" t="s">
        <v>3862</v>
      </c>
      <c r="D10" s="78" t="s">
        <v>126</v>
      </c>
      <c r="E10" s="13">
        <v>44543</v>
      </c>
      <c r="F10" s="76" t="s">
        <v>3386</v>
      </c>
      <c r="G10" s="13">
        <v>44547</v>
      </c>
      <c r="H10" s="77" t="s">
        <v>3813</v>
      </c>
      <c r="I10" s="16">
        <v>103</v>
      </c>
      <c r="J10" s="16">
        <v>29</v>
      </c>
      <c r="K10" s="16">
        <v>17</v>
      </c>
      <c r="L10" s="16">
        <v>2</v>
      </c>
      <c r="M10" s="81">
        <v>12.694750000000001</v>
      </c>
      <c r="N10" s="96">
        <v>12.694750000000001</v>
      </c>
      <c r="O10" s="64">
        <v>2530</v>
      </c>
      <c r="P10" s="65">
        <f>Table2245789101123456789101112131415161718192021222324252627282930313233341235363738[[#This Row],[PEMBULATAN]]*O10</f>
        <v>32117.717500000002</v>
      </c>
    </row>
    <row r="11" spans="1:16" ht="26.25" customHeight="1" x14ac:dyDescent="0.2">
      <c r="A11" s="14"/>
      <c r="B11" s="14"/>
      <c r="C11" s="73" t="s">
        <v>3863</v>
      </c>
      <c r="D11" s="78" t="s">
        <v>126</v>
      </c>
      <c r="E11" s="13">
        <v>44543</v>
      </c>
      <c r="F11" s="76" t="s">
        <v>3386</v>
      </c>
      <c r="G11" s="13">
        <v>44547</v>
      </c>
      <c r="H11" s="77" t="s">
        <v>3813</v>
      </c>
      <c r="I11" s="16">
        <v>90</v>
      </c>
      <c r="J11" s="16">
        <v>40</v>
      </c>
      <c r="K11" s="16">
        <v>13</v>
      </c>
      <c r="L11" s="16">
        <v>5</v>
      </c>
      <c r="M11" s="81">
        <v>11.7</v>
      </c>
      <c r="N11" s="96">
        <v>11.7</v>
      </c>
      <c r="O11" s="64">
        <v>2530</v>
      </c>
      <c r="P11" s="65">
        <f>Table2245789101123456789101112131415161718192021222324252627282930313233341235363738[[#This Row],[PEMBULATAN]]*O11</f>
        <v>29601</v>
      </c>
    </row>
    <row r="12" spans="1:16" ht="26.25" customHeight="1" x14ac:dyDescent="0.2">
      <c r="A12" s="14"/>
      <c r="B12" s="14"/>
      <c r="C12" s="73" t="s">
        <v>3864</v>
      </c>
      <c r="D12" s="78" t="s">
        <v>126</v>
      </c>
      <c r="E12" s="13">
        <v>44543</v>
      </c>
      <c r="F12" s="76" t="s">
        <v>3386</v>
      </c>
      <c r="G12" s="13">
        <v>44547</v>
      </c>
      <c r="H12" s="77" t="s">
        <v>3813</v>
      </c>
      <c r="I12" s="16">
        <v>120</v>
      </c>
      <c r="J12" s="16">
        <v>25</v>
      </c>
      <c r="K12" s="16">
        <v>8</v>
      </c>
      <c r="L12" s="16">
        <v>4</v>
      </c>
      <c r="M12" s="81">
        <v>6</v>
      </c>
      <c r="N12" s="96">
        <v>6</v>
      </c>
      <c r="O12" s="64">
        <v>2530</v>
      </c>
      <c r="P12" s="65">
        <f>Table2245789101123456789101112131415161718192021222324252627282930313233341235363738[[#This Row],[PEMBULATAN]]*O12</f>
        <v>15180</v>
      </c>
    </row>
    <row r="13" spans="1:16" ht="26.25" customHeight="1" x14ac:dyDescent="0.2">
      <c r="A13" s="14"/>
      <c r="B13" s="14"/>
      <c r="C13" s="73" t="s">
        <v>3865</v>
      </c>
      <c r="D13" s="78" t="s">
        <v>126</v>
      </c>
      <c r="E13" s="13">
        <v>44543</v>
      </c>
      <c r="F13" s="76" t="s">
        <v>3386</v>
      </c>
      <c r="G13" s="13">
        <v>44547</v>
      </c>
      <c r="H13" s="77" t="s">
        <v>3813</v>
      </c>
      <c r="I13" s="16">
        <v>116</v>
      </c>
      <c r="J13" s="16">
        <v>23</v>
      </c>
      <c r="K13" s="16">
        <v>8</v>
      </c>
      <c r="L13" s="16">
        <v>4</v>
      </c>
      <c r="M13" s="81">
        <v>5.3360000000000003</v>
      </c>
      <c r="N13" s="96">
        <v>6</v>
      </c>
      <c r="O13" s="64">
        <v>2530</v>
      </c>
      <c r="P13" s="65">
        <f>Table2245789101123456789101112131415161718192021222324252627282930313233341235363738[[#This Row],[PEMBULATAN]]*O13</f>
        <v>15180</v>
      </c>
    </row>
    <row r="14" spans="1:16" ht="26.25" customHeight="1" x14ac:dyDescent="0.2">
      <c r="A14" s="14"/>
      <c r="B14" s="14"/>
      <c r="C14" s="73" t="s">
        <v>3866</v>
      </c>
      <c r="D14" s="78" t="s">
        <v>126</v>
      </c>
      <c r="E14" s="13">
        <v>44543</v>
      </c>
      <c r="F14" s="76" t="s">
        <v>3386</v>
      </c>
      <c r="G14" s="13">
        <v>44547</v>
      </c>
      <c r="H14" s="77" t="s">
        <v>3813</v>
      </c>
      <c r="I14" s="16">
        <v>105</v>
      </c>
      <c r="J14" s="16">
        <v>47</v>
      </c>
      <c r="K14" s="16">
        <v>32</v>
      </c>
      <c r="L14" s="16">
        <v>18</v>
      </c>
      <c r="M14" s="81">
        <v>39.479999999999997</v>
      </c>
      <c r="N14" s="96">
        <v>40</v>
      </c>
      <c r="O14" s="64">
        <v>2530</v>
      </c>
      <c r="P14" s="65">
        <f>Table2245789101123456789101112131415161718192021222324252627282930313233341235363738[[#This Row],[PEMBULATAN]]*O14</f>
        <v>101200</v>
      </c>
    </row>
    <row r="15" spans="1:16" ht="26.25" customHeight="1" x14ac:dyDescent="0.2">
      <c r="A15" s="14"/>
      <c r="B15" s="14"/>
      <c r="C15" s="73" t="s">
        <v>3867</v>
      </c>
      <c r="D15" s="78" t="s">
        <v>126</v>
      </c>
      <c r="E15" s="13">
        <v>44543</v>
      </c>
      <c r="F15" s="76" t="s">
        <v>3386</v>
      </c>
      <c r="G15" s="13">
        <v>44547</v>
      </c>
      <c r="H15" s="77" t="s">
        <v>3813</v>
      </c>
      <c r="I15" s="16">
        <v>87</v>
      </c>
      <c r="J15" s="16">
        <v>47</v>
      </c>
      <c r="K15" s="16">
        <v>34</v>
      </c>
      <c r="L15" s="16">
        <v>18</v>
      </c>
      <c r="M15" s="81">
        <v>34.756500000000003</v>
      </c>
      <c r="N15" s="96">
        <v>34.756500000000003</v>
      </c>
      <c r="O15" s="64">
        <v>2530</v>
      </c>
      <c r="P15" s="65">
        <f>Table2245789101123456789101112131415161718192021222324252627282930313233341235363738[[#This Row],[PEMBULATAN]]*O15</f>
        <v>87933.945000000007</v>
      </c>
    </row>
    <row r="16" spans="1:16" ht="26.25" customHeight="1" x14ac:dyDescent="0.2">
      <c r="A16" s="14"/>
      <c r="B16" s="14"/>
      <c r="C16" s="73" t="s">
        <v>3868</v>
      </c>
      <c r="D16" s="78" t="s">
        <v>126</v>
      </c>
      <c r="E16" s="13">
        <v>44543</v>
      </c>
      <c r="F16" s="76" t="s">
        <v>3386</v>
      </c>
      <c r="G16" s="13">
        <v>44547</v>
      </c>
      <c r="H16" s="77" t="s">
        <v>3813</v>
      </c>
      <c r="I16" s="16">
        <v>60</v>
      </c>
      <c r="J16" s="16">
        <v>57</v>
      </c>
      <c r="K16" s="16">
        <v>21</v>
      </c>
      <c r="L16" s="16">
        <v>5</v>
      </c>
      <c r="M16" s="81">
        <v>17.954999999999998</v>
      </c>
      <c r="N16" s="96">
        <v>17.954999999999998</v>
      </c>
      <c r="O16" s="64">
        <v>2530</v>
      </c>
      <c r="P16" s="65">
        <f>Table2245789101123456789101112131415161718192021222324252627282930313233341235363738[[#This Row],[PEMBULATAN]]*O16</f>
        <v>45426.149999999994</v>
      </c>
    </row>
    <row r="17" spans="1:16" ht="26.25" customHeight="1" x14ac:dyDescent="0.2">
      <c r="A17" s="14"/>
      <c r="B17" s="14"/>
      <c r="C17" s="73" t="s">
        <v>3869</v>
      </c>
      <c r="D17" s="78" t="s">
        <v>126</v>
      </c>
      <c r="E17" s="13">
        <v>44543</v>
      </c>
      <c r="F17" s="76" t="s">
        <v>3386</v>
      </c>
      <c r="G17" s="13">
        <v>44547</v>
      </c>
      <c r="H17" s="77" t="s">
        <v>3813</v>
      </c>
      <c r="I17" s="16">
        <v>42</v>
      </c>
      <c r="J17" s="16">
        <v>38</v>
      </c>
      <c r="K17" s="16">
        <v>12</v>
      </c>
      <c r="L17" s="16">
        <v>4</v>
      </c>
      <c r="M17" s="81">
        <v>4.7880000000000003</v>
      </c>
      <c r="N17" s="96">
        <v>4.7880000000000003</v>
      </c>
      <c r="O17" s="64">
        <v>2530</v>
      </c>
      <c r="P17" s="65">
        <f>Table2245789101123456789101112131415161718192021222324252627282930313233341235363738[[#This Row],[PEMBULATAN]]*O17</f>
        <v>12113.640000000001</v>
      </c>
    </row>
    <row r="18" spans="1:16" ht="26.25" customHeight="1" x14ac:dyDescent="0.2">
      <c r="A18" s="14"/>
      <c r="B18" s="14"/>
      <c r="C18" s="73" t="s">
        <v>3870</v>
      </c>
      <c r="D18" s="78" t="s">
        <v>126</v>
      </c>
      <c r="E18" s="13">
        <v>44543</v>
      </c>
      <c r="F18" s="76" t="s">
        <v>3386</v>
      </c>
      <c r="G18" s="13">
        <v>44547</v>
      </c>
      <c r="H18" s="77" t="s">
        <v>3813</v>
      </c>
      <c r="I18" s="16">
        <v>67</v>
      </c>
      <c r="J18" s="16">
        <v>47</v>
      </c>
      <c r="K18" s="16">
        <v>12</v>
      </c>
      <c r="L18" s="16">
        <v>11</v>
      </c>
      <c r="M18" s="81">
        <v>9.4469999999999992</v>
      </c>
      <c r="N18" s="96">
        <v>12</v>
      </c>
      <c r="O18" s="64">
        <v>2530</v>
      </c>
      <c r="P18" s="65">
        <f>Table2245789101123456789101112131415161718192021222324252627282930313233341235363738[[#This Row],[PEMBULATAN]]*O18</f>
        <v>30360</v>
      </c>
    </row>
    <row r="19" spans="1:16" ht="26.25" customHeight="1" x14ac:dyDescent="0.2">
      <c r="A19" s="14"/>
      <c r="B19" s="14"/>
      <c r="C19" s="73" t="s">
        <v>3871</v>
      </c>
      <c r="D19" s="78" t="s">
        <v>126</v>
      </c>
      <c r="E19" s="13">
        <v>44543</v>
      </c>
      <c r="F19" s="76" t="s">
        <v>3386</v>
      </c>
      <c r="G19" s="13">
        <v>44547</v>
      </c>
      <c r="H19" s="77" t="s">
        <v>3813</v>
      </c>
      <c r="I19" s="16">
        <v>84</v>
      </c>
      <c r="J19" s="16">
        <v>29</v>
      </c>
      <c r="K19" s="16">
        <v>10</v>
      </c>
      <c r="L19" s="16">
        <v>4</v>
      </c>
      <c r="M19" s="81">
        <v>6.09</v>
      </c>
      <c r="N19" s="96">
        <v>6.09</v>
      </c>
      <c r="O19" s="64">
        <v>2530</v>
      </c>
      <c r="P19" s="65">
        <f>Table2245789101123456789101112131415161718192021222324252627282930313233341235363738[[#This Row],[PEMBULATAN]]*O19</f>
        <v>15407.699999999999</v>
      </c>
    </row>
    <row r="20" spans="1:16" ht="26.25" customHeight="1" x14ac:dyDescent="0.2">
      <c r="A20" s="14"/>
      <c r="B20" s="14"/>
      <c r="C20" s="73" t="s">
        <v>3872</v>
      </c>
      <c r="D20" s="78" t="s">
        <v>126</v>
      </c>
      <c r="E20" s="13">
        <v>44543</v>
      </c>
      <c r="F20" s="76" t="s">
        <v>3386</v>
      </c>
      <c r="G20" s="13">
        <v>44547</v>
      </c>
      <c r="H20" s="77" t="s">
        <v>3813</v>
      </c>
      <c r="I20" s="16">
        <v>50</v>
      </c>
      <c r="J20" s="16">
        <v>52</v>
      </c>
      <c r="K20" s="16">
        <v>16</v>
      </c>
      <c r="L20" s="16">
        <v>8</v>
      </c>
      <c r="M20" s="81">
        <v>10.4</v>
      </c>
      <c r="N20" s="96">
        <v>11</v>
      </c>
      <c r="O20" s="64">
        <v>2530</v>
      </c>
      <c r="P20" s="65">
        <f>Table2245789101123456789101112131415161718192021222324252627282930313233341235363738[[#This Row],[PEMBULATAN]]*O20</f>
        <v>27830</v>
      </c>
    </row>
    <row r="21" spans="1:16" ht="26.25" customHeight="1" x14ac:dyDescent="0.2">
      <c r="A21" s="14"/>
      <c r="B21" s="14"/>
      <c r="C21" s="73" t="s">
        <v>3873</v>
      </c>
      <c r="D21" s="78" t="s">
        <v>126</v>
      </c>
      <c r="E21" s="13">
        <v>44543</v>
      </c>
      <c r="F21" s="76" t="s">
        <v>3386</v>
      </c>
      <c r="G21" s="13">
        <v>44547</v>
      </c>
      <c r="H21" s="77" t="s">
        <v>3813</v>
      </c>
      <c r="I21" s="16">
        <v>82</v>
      </c>
      <c r="J21" s="16">
        <v>54</v>
      </c>
      <c r="K21" s="16">
        <v>37</v>
      </c>
      <c r="L21" s="16">
        <v>8</v>
      </c>
      <c r="M21" s="81">
        <v>40.959000000000003</v>
      </c>
      <c r="N21" s="96">
        <v>40.959000000000003</v>
      </c>
      <c r="O21" s="64">
        <v>2530</v>
      </c>
      <c r="P21" s="65">
        <f>Table2245789101123456789101112131415161718192021222324252627282930313233341235363738[[#This Row],[PEMBULATAN]]*O21</f>
        <v>103626.27</v>
      </c>
    </row>
    <row r="22" spans="1:16" ht="26.25" customHeight="1" x14ac:dyDescent="0.2">
      <c r="A22" s="14"/>
      <c r="B22" s="14"/>
      <c r="C22" s="73" t="s">
        <v>3874</v>
      </c>
      <c r="D22" s="78" t="s">
        <v>126</v>
      </c>
      <c r="E22" s="13">
        <v>44543</v>
      </c>
      <c r="F22" s="76" t="s">
        <v>3386</v>
      </c>
      <c r="G22" s="13">
        <v>44547</v>
      </c>
      <c r="H22" s="77" t="s">
        <v>3813</v>
      </c>
      <c r="I22" s="16">
        <v>87</v>
      </c>
      <c r="J22" s="16">
        <v>42</v>
      </c>
      <c r="K22" s="16">
        <v>42</v>
      </c>
      <c r="L22" s="16">
        <v>13</v>
      </c>
      <c r="M22" s="81">
        <v>38.366999999999997</v>
      </c>
      <c r="N22" s="96">
        <v>39</v>
      </c>
      <c r="O22" s="64">
        <v>2530</v>
      </c>
      <c r="P22" s="65">
        <f>Table2245789101123456789101112131415161718192021222324252627282930313233341235363738[[#This Row],[PEMBULATAN]]*O22</f>
        <v>98670</v>
      </c>
    </row>
    <row r="23" spans="1:16" ht="26.25" customHeight="1" x14ac:dyDescent="0.2">
      <c r="A23" s="14"/>
      <c r="B23" s="14"/>
      <c r="C23" s="73" t="s">
        <v>3875</v>
      </c>
      <c r="D23" s="78" t="s">
        <v>126</v>
      </c>
      <c r="E23" s="13">
        <v>44543</v>
      </c>
      <c r="F23" s="76" t="s">
        <v>3386</v>
      </c>
      <c r="G23" s="13">
        <v>44547</v>
      </c>
      <c r="H23" s="77" t="s">
        <v>3813</v>
      </c>
      <c r="I23" s="16">
        <v>88</v>
      </c>
      <c r="J23" s="16">
        <v>55</v>
      </c>
      <c r="K23" s="16">
        <v>28</v>
      </c>
      <c r="L23" s="16">
        <v>13</v>
      </c>
      <c r="M23" s="81">
        <v>33.880000000000003</v>
      </c>
      <c r="N23" s="96">
        <v>33.880000000000003</v>
      </c>
      <c r="O23" s="64">
        <v>2530</v>
      </c>
      <c r="P23" s="65">
        <f>Table2245789101123456789101112131415161718192021222324252627282930313233341235363738[[#This Row],[PEMBULATAN]]*O23</f>
        <v>85716.400000000009</v>
      </c>
    </row>
    <row r="24" spans="1:16" ht="26.25" customHeight="1" x14ac:dyDescent="0.2">
      <c r="A24" s="14"/>
      <c r="B24" s="14"/>
      <c r="C24" s="73" t="s">
        <v>3876</v>
      </c>
      <c r="D24" s="78" t="s">
        <v>126</v>
      </c>
      <c r="E24" s="13">
        <v>44543</v>
      </c>
      <c r="F24" s="76" t="s">
        <v>3386</v>
      </c>
      <c r="G24" s="13">
        <v>44547</v>
      </c>
      <c r="H24" s="77" t="s">
        <v>3813</v>
      </c>
      <c r="I24" s="16">
        <v>89</v>
      </c>
      <c r="J24" s="16">
        <v>57</v>
      </c>
      <c r="K24" s="16">
        <v>37</v>
      </c>
      <c r="L24" s="16">
        <v>9</v>
      </c>
      <c r="M24" s="81">
        <v>46.925249999999998</v>
      </c>
      <c r="N24" s="96">
        <v>46.925249999999998</v>
      </c>
      <c r="O24" s="64">
        <v>2530</v>
      </c>
      <c r="P24" s="65">
        <f>Table2245789101123456789101112131415161718192021222324252627282930313233341235363738[[#This Row],[PEMBULATAN]]*O24</f>
        <v>118720.88249999999</v>
      </c>
    </row>
    <row r="25" spans="1:16" ht="26.25" customHeight="1" x14ac:dyDescent="0.2">
      <c r="A25" s="14"/>
      <c r="B25" s="14"/>
      <c r="C25" s="73" t="s">
        <v>3877</v>
      </c>
      <c r="D25" s="78" t="s">
        <v>126</v>
      </c>
      <c r="E25" s="13">
        <v>44543</v>
      </c>
      <c r="F25" s="76" t="s">
        <v>3386</v>
      </c>
      <c r="G25" s="13">
        <v>44547</v>
      </c>
      <c r="H25" s="77" t="s">
        <v>3813</v>
      </c>
      <c r="I25" s="16">
        <v>38</v>
      </c>
      <c r="J25" s="16">
        <v>30</v>
      </c>
      <c r="K25" s="16">
        <v>15</v>
      </c>
      <c r="L25" s="16">
        <v>3</v>
      </c>
      <c r="M25" s="81">
        <v>4.2750000000000004</v>
      </c>
      <c r="N25" s="96">
        <v>4.2750000000000004</v>
      </c>
      <c r="O25" s="64">
        <v>2530</v>
      </c>
      <c r="P25" s="65">
        <f>Table2245789101123456789101112131415161718192021222324252627282930313233341235363738[[#This Row],[PEMBULATAN]]*O25</f>
        <v>10815.75</v>
      </c>
    </row>
    <row r="26" spans="1:16" ht="26.25" customHeight="1" x14ac:dyDescent="0.2">
      <c r="A26" s="14"/>
      <c r="B26" s="14"/>
      <c r="C26" s="73" t="s">
        <v>3878</v>
      </c>
      <c r="D26" s="78" t="s">
        <v>126</v>
      </c>
      <c r="E26" s="13">
        <v>44543</v>
      </c>
      <c r="F26" s="76" t="s">
        <v>3386</v>
      </c>
      <c r="G26" s="13">
        <v>44547</v>
      </c>
      <c r="H26" s="77" t="s">
        <v>3813</v>
      </c>
      <c r="I26" s="16">
        <v>102</v>
      </c>
      <c r="J26" s="16">
        <v>55</v>
      </c>
      <c r="K26" s="16">
        <v>27</v>
      </c>
      <c r="L26" s="16">
        <v>17</v>
      </c>
      <c r="M26" s="81">
        <v>37.8675</v>
      </c>
      <c r="N26" s="96">
        <v>37.8675</v>
      </c>
      <c r="O26" s="64">
        <v>2530</v>
      </c>
      <c r="P26" s="65">
        <f>Table2245789101123456789101112131415161718192021222324252627282930313233341235363738[[#This Row],[PEMBULATAN]]*O26</f>
        <v>95804.774999999994</v>
      </c>
    </row>
    <row r="27" spans="1:16" ht="26.25" customHeight="1" x14ac:dyDescent="0.2">
      <c r="A27" s="14"/>
      <c r="B27" s="14"/>
      <c r="C27" s="73" t="s">
        <v>3879</v>
      </c>
      <c r="D27" s="78" t="s">
        <v>126</v>
      </c>
      <c r="E27" s="13">
        <v>44543</v>
      </c>
      <c r="F27" s="76" t="s">
        <v>3386</v>
      </c>
      <c r="G27" s="13">
        <v>44547</v>
      </c>
      <c r="H27" s="77" t="s">
        <v>3813</v>
      </c>
      <c r="I27" s="16">
        <v>47</v>
      </c>
      <c r="J27" s="16">
        <v>45</v>
      </c>
      <c r="K27" s="16">
        <v>33</v>
      </c>
      <c r="L27" s="16">
        <v>7</v>
      </c>
      <c r="M27" s="81">
        <v>17.44875</v>
      </c>
      <c r="N27" s="96">
        <v>18</v>
      </c>
      <c r="O27" s="64">
        <v>2530</v>
      </c>
      <c r="P27" s="65">
        <f>Table2245789101123456789101112131415161718192021222324252627282930313233341235363738[[#This Row],[PEMBULATAN]]*O27</f>
        <v>45540</v>
      </c>
    </row>
    <row r="28" spans="1:16" ht="26.25" customHeight="1" x14ac:dyDescent="0.2">
      <c r="A28" s="14"/>
      <c r="B28" s="14"/>
      <c r="C28" s="73" t="s">
        <v>3880</v>
      </c>
      <c r="D28" s="78" t="s">
        <v>126</v>
      </c>
      <c r="E28" s="13">
        <v>44543</v>
      </c>
      <c r="F28" s="76" t="s">
        <v>3386</v>
      </c>
      <c r="G28" s="13">
        <v>44547</v>
      </c>
      <c r="H28" s="77" t="s">
        <v>3813</v>
      </c>
      <c r="I28" s="16">
        <v>90</v>
      </c>
      <c r="J28" s="16">
        <v>55</v>
      </c>
      <c r="K28" s="16">
        <v>32</v>
      </c>
      <c r="L28" s="16">
        <v>15</v>
      </c>
      <c r="M28" s="81">
        <v>39.6</v>
      </c>
      <c r="N28" s="96">
        <v>39.6</v>
      </c>
      <c r="O28" s="64">
        <v>2530</v>
      </c>
      <c r="P28" s="65">
        <f>Table2245789101123456789101112131415161718192021222324252627282930313233341235363738[[#This Row],[PEMBULATAN]]*O28</f>
        <v>100188</v>
      </c>
    </row>
    <row r="29" spans="1:16" ht="26.25" customHeight="1" x14ac:dyDescent="0.2">
      <c r="A29" s="14"/>
      <c r="B29" s="14"/>
      <c r="C29" s="73" t="s">
        <v>3881</v>
      </c>
      <c r="D29" s="78" t="s">
        <v>126</v>
      </c>
      <c r="E29" s="13">
        <v>44543</v>
      </c>
      <c r="F29" s="76" t="s">
        <v>3386</v>
      </c>
      <c r="G29" s="13">
        <v>44547</v>
      </c>
      <c r="H29" s="77" t="s">
        <v>3813</v>
      </c>
      <c r="I29" s="16">
        <v>146</v>
      </c>
      <c r="J29" s="16">
        <v>32</v>
      </c>
      <c r="K29" s="16">
        <v>35</v>
      </c>
      <c r="L29" s="16">
        <v>7</v>
      </c>
      <c r="M29" s="81">
        <v>40.880000000000003</v>
      </c>
      <c r="N29" s="96">
        <v>40.880000000000003</v>
      </c>
      <c r="O29" s="64">
        <v>2530</v>
      </c>
      <c r="P29" s="65">
        <f>Table2245789101123456789101112131415161718192021222324252627282930313233341235363738[[#This Row],[PEMBULATAN]]*O29</f>
        <v>103426.40000000001</v>
      </c>
    </row>
    <row r="30" spans="1:16" ht="26.25" customHeight="1" x14ac:dyDescent="0.2">
      <c r="A30" s="14"/>
      <c r="B30" s="14"/>
      <c r="C30" s="73" t="s">
        <v>3882</v>
      </c>
      <c r="D30" s="78" t="s">
        <v>126</v>
      </c>
      <c r="E30" s="13">
        <v>44543</v>
      </c>
      <c r="F30" s="76" t="s">
        <v>3386</v>
      </c>
      <c r="G30" s="13">
        <v>44547</v>
      </c>
      <c r="H30" s="77" t="s">
        <v>3813</v>
      </c>
      <c r="I30" s="16">
        <v>87</v>
      </c>
      <c r="J30" s="16">
        <v>37</v>
      </c>
      <c r="K30" s="16">
        <v>33</v>
      </c>
      <c r="L30" s="16">
        <v>7</v>
      </c>
      <c r="M30" s="81">
        <v>26.556750000000001</v>
      </c>
      <c r="N30" s="96">
        <v>26.556750000000001</v>
      </c>
      <c r="O30" s="64">
        <v>2530</v>
      </c>
      <c r="P30" s="65">
        <f>Table2245789101123456789101112131415161718192021222324252627282930313233341235363738[[#This Row],[PEMBULATAN]]*O30</f>
        <v>67188.577499999999</v>
      </c>
    </row>
    <row r="31" spans="1:16" ht="26.25" customHeight="1" x14ac:dyDescent="0.2">
      <c r="A31" s="14"/>
      <c r="B31" s="14"/>
      <c r="C31" s="73" t="s">
        <v>3883</v>
      </c>
      <c r="D31" s="78" t="s">
        <v>126</v>
      </c>
      <c r="E31" s="13">
        <v>44543</v>
      </c>
      <c r="F31" s="76" t="s">
        <v>3386</v>
      </c>
      <c r="G31" s="13">
        <v>44547</v>
      </c>
      <c r="H31" s="77" t="s">
        <v>3813</v>
      </c>
      <c r="I31" s="16">
        <v>56</v>
      </c>
      <c r="J31" s="16">
        <v>40</v>
      </c>
      <c r="K31" s="16">
        <v>23</v>
      </c>
      <c r="L31" s="16">
        <v>12</v>
      </c>
      <c r="M31" s="81">
        <v>12.88</v>
      </c>
      <c r="N31" s="96">
        <v>12.88</v>
      </c>
      <c r="O31" s="64">
        <v>2530</v>
      </c>
      <c r="P31" s="65">
        <f>Table2245789101123456789101112131415161718192021222324252627282930313233341235363738[[#This Row],[PEMBULATAN]]*O31</f>
        <v>32586.400000000001</v>
      </c>
    </row>
    <row r="32" spans="1:16" ht="26.25" customHeight="1" x14ac:dyDescent="0.2">
      <c r="A32" s="14"/>
      <c r="B32" s="14"/>
      <c r="C32" s="73" t="s">
        <v>3884</v>
      </c>
      <c r="D32" s="78" t="s">
        <v>126</v>
      </c>
      <c r="E32" s="13">
        <v>44543</v>
      </c>
      <c r="F32" s="76" t="s">
        <v>3386</v>
      </c>
      <c r="G32" s="13">
        <v>44547</v>
      </c>
      <c r="H32" s="77" t="s">
        <v>3813</v>
      </c>
      <c r="I32" s="16">
        <v>57</v>
      </c>
      <c r="J32" s="16">
        <v>38</v>
      </c>
      <c r="K32" s="16">
        <v>19</v>
      </c>
      <c r="L32" s="16">
        <v>8</v>
      </c>
      <c r="M32" s="81">
        <v>10.288500000000001</v>
      </c>
      <c r="N32" s="96">
        <v>10.288500000000001</v>
      </c>
      <c r="O32" s="64">
        <v>2530</v>
      </c>
      <c r="P32" s="65">
        <f>Table2245789101123456789101112131415161718192021222324252627282930313233341235363738[[#This Row],[PEMBULATAN]]*O32</f>
        <v>26029.905000000002</v>
      </c>
    </row>
    <row r="33" spans="1:16" ht="26.25" customHeight="1" x14ac:dyDescent="0.2">
      <c r="A33" s="14"/>
      <c r="B33" s="14"/>
      <c r="C33" s="73" t="s">
        <v>3885</v>
      </c>
      <c r="D33" s="78" t="s">
        <v>126</v>
      </c>
      <c r="E33" s="13">
        <v>44543</v>
      </c>
      <c r="F33" s="76" t="s">
        <v>3386</v>
      </c>
      <c r="G33" s="13">
        <v>44547</v>
      </c>
      <c r="H33" s="77" t="s">
        <v>3813</v>
      </c>
      <c r="I33" s="16">
        <v>43</v>
      </c>
      <c r="J33" s="16">
        <v>33</v>
      </c>
      <c r="K33" s="16">
        <v>24</v>
      </c>
      <c r="L33" s="16">
        <v>7</v>
      </c>
      <c r="M33" s="81">
        <v>8.5139999999999993</v>
      </c>
      <c r="N33" s="96">
        <v>8.5139999999999993</v>
      </c>
      <c r="O33" s="64">
        <v>2530</v>
      </c>
      <c r="P33" s="65">
        <f>Table2245789101123456789101112131415161718192021222324252627282930313233341235363738[[#This Row],[PEMBULATAN]]*O33</f>
        <v>21540.42</v>
      </c>
    </row>
    <row r="34" spans="1:16" ht="26.25" customHeight="1" x14ac:dyDescent="0.2">
      <c r="A34" s="14"/>
      <c r="B34" s="97"/>
      <c r="C34" s="73" t="s">
        <v>3886</v>
      </c>
      <c r="D34" s="78" t="s">
        <v>126</v>
      </c>
      <c r="E34" s="13">
        <v>44543</v>
      </c>
      <c r="F34" s="76" t="s">
        <v>3386</v>
      </c>
      <c r="G34" s="13">
        <v>44547</v>
      </c>
      <c r="H34" s="77" t="s">
        <v>3813</v>
      </c>
      <c r="I34" s="16">
        <v>44</v>
      </c>
      <c r="J34" s="16">
        <v>16</v>
      </c>
      <c r="K34" s="16">
        <v>18</v>
      </c>
      <c r="L34" s="16">
        <v>2</v>
      </c>
      <c r="M34" s="81">
        <v>3.1680000000000001</v>
      </c>
      <c r="N34" s="96">
        <v>3.1680000000000001</v>
      </c>
      <c r="O34" s="64">
        <v>2530</v>
      </c>
      <c r="P34" s="65">
        <f>Table2245789101123456789101112131415161718192021222324252627282930313233341235363738[[#This Row],[PEMBULATAN]]*O34</f>
        <v>8015.04</v>
      </c>
    </row>
    <row r="35" spans="1:16" ht="26.25" customHeight="1" x14ac:dyDescent="0.2">
      <c r="A35" s="14"/>
      <c r="B35" s="14" t="s">
        <v>3887</v>
      </c>
      <c r="C35" s="73" t="s">
        <v>3888</v>
      </c>
      <c r="D35" s="78" t="s">
        <v>126</v>
      </c>
      <c r="E35" s="13">
        <v>44543</v>
      </c>
      <c r="F35" s="76" t="s">
        <v>3386</v>
      </c>
      <c r="G35" s="13">
        <v>44547</v>
      </c>
      <c r="H35" s="77" t="s">
        <v>3813</v>
      </c>
      <c r="I35" s="16">
        <v>20</v>
      </c>
      <c r="J35" s="16">
        <v>28</v>
      </c>
      <c r="K35" s="16">
        <v>8</v>
      </c>
      <c r="L35" s="16">
        <v>1</v>
      </c>
      <c r="M35" s="81">
        <v>1.1200000000000001</v>
      </c>
      <c r="N35" s="96">
        <v>1.1200000000000001</v>
      </c>
      <c r="O35" s="64">
        <v>2530</v>
      </c>
      <c r="P35" s="65">
        <f>Table2245789101123456789101112131415161718192021222324252627282930313233341235363738[[#This Row],[PEMBULATAN]]*O35</f>
        <v>2833.6000000000004</v>
      </c>
    </row>
    <row r="36" spans="1:16" ht="26.25" customHeight="1" x14ac:dyDescent="0.2">
      <c r="A36" s="14"/>
      <c r="B36" s="14"/>
      <c r="C36" s="73" t="s">
        <v>3889</v>
      </c>
      <c r="D36" s="78" t="s">
        <v>126</v>
      </c>
      <c r="E36" s="13">
        <v>44543</v>
      </c>
      <c r="F36" s="76" t="s">
        <v>3386</v>
      </c>
      <c r="G36" s="13">
        <v>44547</v>
      </c>
      <c r="H36" s="77" t="s">
        <v>3813</v>
      </c>
      <c r="I36" s="16">
        <v>43</v>
      </c>
      <c r="J36" s="16">
        <v>24</v>
      </c>
      <c r="K36" s="16">
        <v>10</v>
      </c>
      <c r="L36" s="16">
        <v>2</v>
      </c>
      <c r="M36" s="81">
        <v>2.58</v>
      </c>
      <c r="N36" s="96">
        <v>2.58</v>
      </c>
      <c r="O36" s="64">
        <v>2530</v>
      </c>
      <c r="P36" s="65">
        <f>Table2245789101123456789101112131415161718192021222324252627282930313233341235363738[[#This Row],[PEMBULATAN]]*O36</f>
        <v>6527.4000000000005</v>
      </c>
    </row>
    <row r="37" spans="1:16" ht="26.25" customHeight="1" x14ac:dyDescent="0.2">
      <c r="A37" s="14"/>
      <c r="B37" s="14"/>
      <c r="C37" s="73" t="s">
        <v>3890</v>
      </c>
      <c r="D37" s="78" t="s">
        <v>126</v>
      </c>
      <c r="E37" s="13">
        <v>44543</v>
      </c>
      <c r="F37" s="76" t="s">
        <v>3386</v>
      </c>
      <c r="G37" s="13">
        <v>44547</v>
      </c>
      <c r="H37" s="77" t="s">
        <v>3813</v>
      </c>
      <c r="I37" s="16">
        <v>25</v>
      </c>
      <c r="J37" s="16">
        <v>22</v>
      </c>
      <c r="K37" s="16">
        <v>12</v>
      </c>
      <c r="L37" s="16">
        <v>2</v>
      </c>
      <c r="M37" s="81">
        <v>1.65</v>
      </c>
      <c r="N37" s="96">
        <v>2</v>
      </c>
      <c r="O37" s="64">
        <v>2530</v>
      </c>
      <c r="P37" s="65">
        <f>Table2245789101123456789101112131415161718192021222324252627282930313233341235363738[[#This Row],[PEMBULATAN]]*O37</f>
        <v>5060</v>
      </c>
    </row>
    <row r="38" spans="1:16" ht="22.5" customHeight="1" x14ac:dyDescent="0.2">
      <c r="A38" s="118" t="s">
        <v>30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20"/>
      <c r="M38" s="79">
        <f>SUBTOTAL(109,Table2245789101123456789101112131415161718192021222324252627282930313233341235363738[KG VOLUME])</f>
        <v>651.55874999999992</v>
      </c>
      <c r="N38" s="68">
        <f>SUM(N3:N37)</f>
        <v>658.68999999999994</v>
      </c>
      <c r="O38" s="121">
        <f>SUM(P3:P37)</f>
        <v>1666485.6999999997</v>
      </c>
      <c r="P38" s="122"/>
    </row>
    <row r="39" spans="1:16" ht="18" customHeight="1" x14ac:dyDescent="0.2">
      <c r="A39" s="86"/>
      <c r="B39" s="56" t="s">
        <v>42</v>
      </c>
      <c r="C39" s="55"/>
      <c r="D39" s="57" t="s">
        <v>43</v>
      </c>
      <c r="E39" s="86"/>
      <c r="F39" s="86"/>
      <c r="G39" s="86"/>
      <c r="H39" s="86"/>
      <c r="I39" s="86"/>
      <c r="J39" s="86"/>
      <c r="K39" s="86"/>
      <c r="L39" s="86"/>
      <c r="M39" s="87"/>
      <c r="N39" s="88" t="s">
        <v>51</v>
      </c>
      <c r="O39" s="89"/>
      <c r="P39" s="89">
        <f>O38*10%</f>
        <v>166648.56999999998</v>
      </c>
    </row>
    <row r="40" spans="1:16" ht="18" customHeight="1" thickBot="1" x14ac:dyDescent="0.25">
      <c r="A40" s="86"/>
      <c r="B40" s="56"/>
      <c r="C40" s="55"/>
      <c r="D40" s="57"/>
      <c r="E40" s="86"/>
      <c r="F40" s="86"/>
      <c r="G40" s="86"/>
      <c r="H40" s="86"/>
      <c r="I40" s="86"/>
      <c r="J40" s="86"/>
      <c r="K40" s="86"/>
      <c r="L40" s="86"/>
      <c r="M40" s="87"/>
      <c r="N40" s="90" t="s">
        <v>52</v>
      </c>
      <c r="O40" s="91"/>
      <c r="P40" s="91">
        <f>O38-P39</f>
        <v>1499837.1299999997</v>
      </c>
    </row>
    <row r="41" spans="1:16" ht="18" customHeight="1" x14ac:dyDescent="0.2">
      <c r="A41" s="11"/>
      <c r="H41" s="63"/>
      <c r="N41" s="62" t="s">
        <v>31</v>
      </c>
      <c r="P41" s="69">
        <f>P40*1%</f>
        <v>14998.371299999997</v>
      </c>
    </row>
    <row r="42" spans="1:16" ht="18" customHeight="1" thickBot="1" x14ac:dyDescent="0.25">
      <c r="A42" s="11"/>
      <c r="H42" s="63"/>
      <c r="N42" s="62" t="s">
        <v>53</v>
      </c>
      <c r="P42" s="71">
        <f>P40*2%</f>
        <v>29996.742599999994</v>
      </c>
    </row>
    <row r="43" spans="1:16" ht="18" customHeight="1" x14ac:dyDescent="0.2">
      <c r="A43" s="11"/>
      <c r="H43" s="63"/>
      <c r="N43" s="66" t="s">
        <v>32</v>
      </c>
      <c r="O43" s="67"/>
      <c r="P43" s="70">
        <f>P40+P41-P42</f>
        <v>1484838.7586999997</v>
      </c>
    </row>
    <row r="45" spans="1:16" x14ac:dyDescent="0.2">
      <c r="A45" s="11"/>
      <c r="H45" s="63"/>
      <c r="P45" s="71"/>
    </row>
    <row r="46" spans="1:16" x14ac:dyDescent="0.2">
      <c r="A46" s="11"/>
      <c r="H46" s="63"/>
      <c r="O46" s="58"/>
      <c r="P46" s="71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</sheetData>
  <mergeCells count="2">
    <mergeCell ref="A38:L38"/>
    <mergeCell ref="O38:P38"/>
  </mergeCells>
  <conditionalFormatting sqref="B3">
    <cfRule type="duplicateValues" dxfId="230" priority="2"/>
  </conditionalFormatting>
  <conditionalFormatting sqref="B4">
    <cfRule type="duplicateValues" dxfId="229" priority="1"/>
  </conditionalFormatting>
  <conditionalFormatting sqref="B5:B37">
    <cfRule type="duplicateValues" dxfId="228" priority="6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3"/>
  <sheetViews>
    <sheetView zoomScale="110" zoomScaleNormal="110" workbookViewId="0">
      <pane xSplit="3" ySplit="2" topLeftCell="D234" activePane="bottomRight" state="frozen"/>
      <selection pane="topRight" activeCell="B1" sqref="B1"/>
      <selection pane="bottomLeft" activeCell="A3" sqref="A3"/>
      <selection pane="bottomRight" activeCell="H216" sqref="H2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402654</v>
      </c>
      <c r="B3" s="74" t="s">
        <v>3891</v>
      </c>
      <c r="C3" s="9" t="s">
        <v>3892</v>
      </c>
      <c r="D3" s="76" t="s">
        <v>126</v>
      </c>
      <c r="E3" s="13">
        <v>44543</v>
      </c>
      <c r="F3" s="76" t="s">
        <v>3386</v>
      </c>
      <c r="G3" s="13">
        <v>44547</v>
      </c>
      <c r="H3" s="10" t="s">
        <v>3813</v>
      </c>
      <c r="I3" s="1">
        <v>25</v>
      </c>
      <c r="J3" s="1">
        <v>47</v>
      </c>
      <c r="K3" s="1">
        <v>35</v>
      </c>
      <c r="L3" s="1">
        <v>10</v>
      </c>
      <c r="M3" s="80">
        <v>10.28125</v>
      </c>
      <c r="N3" s="96">
        <v>10.28125</v>
      </c>
      <c r="O3" s="64">
        <v>2530</v>
      </c>
      <c r="P3" s="65">
        <f>Table224578910112345678910111213141516171819202122232425262728293031323334123536373839[[#This Row],[PEMBULATAN]]*O3</f>
        <v>26011.5625</v>
      </c>
    </row>
    <row r="4" spans="1:16" ht="26.25" customHeight="1" x14ac:dyDescent="0.2">
      <c r="A4" s="14"/>
      <c r="B4" s="75"/>
      <c r="C4" s="9" t="s">
        <v>3893</v>
      </c>
      <c r="D4" s="76" t="s">
        <v>126</v>
      </c>
      <c r="E4" s="13">
        <v>44543</v>
      </c>
      <c r="F4" s="76" t="s">
        <v>3386</v>
      </c>
      <c r="G4" s="13">
        <v>44547</v>
      </c>
      <c r="H4" s="10" t="s">
        <v>3813</v>
      </c>
      <c r="I4" s="1">
        <v>85</v>
      </c>
      <c r="J4" s="1">
        <v>52</v>
      </c>
      <c r="K4" s="1">
        <v>31</v>
      </c>
      <c r="L4" s="1">
        <v>19</v>
      </c>
      <c r="M4" s="80">
        <v>34.255000000000003</v>
      </c>
      <c r="N4" s="96">
        <v>34.255000000000003</v>
      </c>
      <c r="O4" s="64">
        <v>2530</v>
      </c>
      <c r="P4" s="65">
        <f>Table224578910112345678910111213141516171819202122232425262728293031323334123536373839[[#This Row],[PEMBULATAN]]*O4</f>
        <v>86665.150000000009</v>
      </c>
    </row>
    <row r="5" spans="1:16" ht="26.25" customHeight="1" x14ac:dyDescent="0.2">
      <c r="A5" s="14"/>
      <c r="B5" s="14"/>
      <c r="C5" s="9" t="s">
        <v>3894</v>
      </c>
      <c r="D5" s="76" t="s">
        <v>126</v>
      </c>
      <c r="E5" s="13">
        <v>44543</v>
      </c>
      <c r="F5" s="76" t="s">
        <v>3386</v>
      </c>
      <c r="G5" s="13">
        <v>44547</v>
      </c>
      <c r="H5" s="10" t="s">
        <v>3813</v>
      </c>
      <c r="I5" s="1">
        <v>89</v>
      </c>
      <c r="J5" s="1">
        <v>65</v>
      </c>
      <c r="K5" s="1">
        <v>43</v>
      </c>
      <c r="L5" s="1">
        <v>18</v>
      </c>
      <c r="M5" s="80">
        <v>62.188749999999999</v>
      </c>
      <c r="N5" s="96">
        <v>62.188749999999999</v>
      </c>
      <c r="O5" s="64">
        <v>2530</v>
      </c>
      <c r="P5" s="65">
        <f>Table224578910112345678910111213141516171819202122232425262728293031323334123536373839[[#This Row],[PEMBULATAN]]*O5</f>
        <v>157337.53750000001</v>
      </c>
    </row>
    <row r="6" spans="1:16" ht="26.25" customHeight="1" x14ac:dyDescent="0.2">
      <c r="A6" s="14"/>
      <c r="B6" s="14"/>
      <c r="C6" s="73" t="s">
        <v>3895</v>
      </c>
      <c r="D6" s="78" t="s">
        <v>126</v>
      </c>
      <c r="E6" s="13">
        <v>44543</v>
      </c>
      <c r="F6" s="76" t="s">
        <v>3386</v>
      </c>
      <c r="G6" s="13">
        <v>44547</v>
      </c>
      <c r="H6" s="77" t="s">
        <v>3813</v>
      </c>
      <c r="I6" s="16">
        <v>42</v>
      </c>
      <c r="J6" s="16">
        <v>30</v>
      </c>
      <c r="K6" s="16">
        <v>33</v>
      </c>
      <c r="L6" s="16">
        <v>3</v>
      </c>
      <c r="M6" s="81">
        <v>10.395</v>
      </c>
      <c r="N6" s="96">
        <v>11</v>
      </c>
      <c r="O6" s="64">
        <v>2530</v>
      </c>
      <c r="P6" s="65">
        <f>Table224578910112345678910111213141516171819202122232425262728293031323334123536373839[[#This Row],[PEMBULATAN]]*O6</f>
        <v>27830</v>
      </c>
    </row>
    <row r="7" spans="1:16" ht="26.25" customHeight="1" x14ac:dyDescent="0.2">
      <c r="A7" s="14"/>
      <c r="B7" s="14"/>
      <c r="C7" s="73" t="s">
        <v>3896</v>
      </c>
      <c r="D7" s="78" t="s">
        <v>126</v>
      </c>
      <c r="E7" s="13">
        <v>44543</v>
      </c>
      <c r="F7" s="76" t="s">
        <v>3386</v>
      </c>
      <c r="G7" s="13">
        <v>44547</v>
      </c>
      <c r="H7" s="77" t="s">
        <v>3813</v>
      </c>
      <c r="I7" s="16">
        <v>57</v>
      </c>
      <c r="J7" s="16">
        <v>34</v>
      </c>
      <c r="K7" s="16">
        <v>36</v>
      </c>
      <c r="L7" s="16">
        <v>11</v>
      </c>
      <c r="M7" s="81">
        <v>17.442</v>
      </c>
      <c r="N7" s="96">
        <v>18</v>
      </c>
      <c r="O7" s="64">
        <v>2530</v>
      </c>
      <c r="P7" s="65">
        <f>Table224578910112345678910111213141516171819202122232425262728293031323334123536373839[[#This Row],[PEMBULATAN]]*O7</f>
        <v>45540</v>
      </c>
    </row>
    <row r="8" spans="1:16" ht="26.25" customHeight="1" x14ac:dyDescent="0.2">
      <c r="A8" s="14"/>
      <c r="B8" s="14"/>
      <c r="C8" s="73" t="s">
        <v>3897</v>
      </c>
      <c r="D8" s="78" t="s">
        <v>126</v>
      </c>
      <c r="E8" s="13">
        <v>44543</v>
      </c>
      <c r="F8" s="76" t="s">
        <v>3386</v>
      </c>
      <c r="G8" s="13">
        <v>44547</v>
      </c>
      <c r="H8" s="77" t="s">
        <v>3813</v>
      </c>
      <c r="I8" s="16">
        <v>43</v>
      </c>
      <c r="J8" s="16">
        <v>38</v>
      </c>
      <c r="K8" s="16">
        <v>17</v>
      </c>
      <c r="L8" s="16">
        <v>4</v>
      </c>
      <c r="M8" s="81">
        <v>6.9444999999999997</v>
      </c>
      <c r="N8" s="96">
        <v>6.9444999999999997</v>
      </c>
      <c r="O8" s="64">
        <v>2530</v>
      </c>
      <c r="P8" s="65">
        <f>Table224578910112345678910111213141516171819202122232425262728293031323334123536373839[[#This Row],[PEMBULATAN]]*O8</f>
        <v>17569.584999999999</v>
      </c>
    </row>
    <row r="9" spans="1:16" ht="26.25" customHeight="1" x14ac:dyDescent="0.2">
      <c r="A9" s="14"/>
      <c r="B9" s="14"/>
      <c r="C9" s="73" t="s">
        <v>3898</v>
      </c>
      <c r="D9" s="78" t="s">
        <v>126</v>
      </c>
      <c r="E9" s="13">
        <v>44543</v>
      </c>
      <c r="F9" s="76" t="s">
        <v>3386</v>
      </c>
      <c r="G9" s="13">
        <v>44547</v>
      </c>
      <c r="H9" s="77" t="s">
        <v>3813</v>
      </c>
      <c r="I9" s="16">
        <v>89</v>
      </c>
      <c r="J9" s="16">
        <v>12</v>
      </c>
      <c r="K9" s="16">
        <v>12</v>
      </c>
      <c r="L9" s="16">
        <v>2</v>
      </c>
      <c r="M9" s="81">
        <v>3.2040000000000002</v>
      </c>
      <c r="N9" s="96">
        <v>3.2040000000000002</v>
      </c>
      <c r="O9" s="64">
        <v>2530</v>
      </c>
      <c r="P9" s="65">
        <f>Table224578910112345678910111213141516171819202122232425262728293031323334123536373839[[#This Row],[PEMBULATAN]]*O9</f>
        <v>8106.1200000000008</v>
      </c>
    </row>
    <row r="10" spans="1:16" ht="26.25" customHeight="1" x14ac:dyDescent="0.2">
      <c r="A10" s="14"/>
      <c r="B10" s="14"/>
      <c r="C10" s="73" t="s">
        <v>3899</v>
      </c>
      <c r="D10" s="78" t="s">
        <v>126</v>
      </c>
      <c r="E10" s="13">
        <v>44543</v>
      </c>
      <c r="F10" s="76" t="s">
        <v>3386</v>
      </c>
      <c r="G10" s="13">
        <v>44547</v>
      </c>
      <c r="H10" s="77" t="s">
        <v>3813</v>
      </c>
      <c r="I10" s="16">
        <v>84</v>
      </c>
      <c r="J10" s="16">
        <v>56</v>
      </c>
      <c r="K10" s="16">
        <v>36</v>
      </c>
      <c r="L10" s="16">
        <v>11</v>
      </c>
      <c r="M10" s="81">
        <v>42.335999999999999</v>
      </c>
      <c r="N10" s="96">
        <v>43</v>
      </c>
      <c r="O10" s="64">
        <v>2530</v>
      </c>
      <c r="P10" s="65">
        <f>Table224578910112345678910111213141516171819202122232425262728293031323334123536373839[[#This Row],[PEMBULATAN]]*O10</f>
        <v>108790</v>
      </c>
    </row>
    <row r="11" spans="1:16" ht="26.25" customHeight="1" x14ac:dyDescent="0.2">
      <c r="A11" s="14"/>
      <c r="B11" s="14"/>
      <c r="C11" s="73" t="s">
        <v>3900</v>
      </c>
      <c r="D11" s="78" t="s">
        <v>126</v>
      </c>
      <c r="E11" s="13">
        <v>44543</v>
      </c>
      <c r="F11" s="76" t="s">
        <v>3386</v>
      </c>
      <c r="G11" s="13">
        <v>44547</v>
      </c>
      <c r="H11" s="77" t="s">
        <v>3813</v>
      </c>
      <c r="I11" s="16">
        <v>72</v>
      </c>
      <c r="J11" s="16">
        <v>27</v>
      </c>
      <c r="K11" s="16">
        <v>22</v>
      </c>
      <c r="L11" s="16">
        <v>6</v>
      </c>
      <c r="M11" s="81">
        <v>10.692</v>
      </c>
      <c r="N11" s="96">
        <v>10.692</v>
      </c>
      <c r="O11" s="64">
        <v>2530</v>
      </c>
      <c r="P11" s="65">
        <f>Table224578910112345678910111213141516171819202122232425262728293031323334123536373839[[#This Row],[PEMBULATAN]]*O11</f>
        <v>27050.760000000002</v>
      </c>
    </row>
    <row r="12" spans="1:16" ht="26.25" customHeight="1" x14ac:dyDescent="0.2">
      <c r="A12" s="14"/>
      <c r="B12" s="14"/>
      <c r="C12" s="73" t="s">
        <v>3901</v>
      </c>
      <c r="D12" s="78" t="s">
        <v>126</v>
      </c>
      <c r="E12" s="13">
        <v>44543</v>
      </c>
      <c r="F12" s="76" t="s">
        <v>3386</v>
      </c>
      <c r="G12" s="13">
        <v>44547</v>
      </c>
      <c r="H12" s="77" t="s">
        <v>3813</v>
      </c>
      <c r="I12" s="16">
        <v>14</v>
      </c>
      <c r="J12" s="16">
        <v>33</v>
      </c>
      <c r="K12" s="16">
        <v>53</v>
      </c>
      <c r="L12" s="16">
        <v>7</v>
      </c>
      <c r="M12" s="81">
        <v>6.1215000000000002</v>
      </c>
      <c r="N12" s="96">
        <v>7</v>
      </c>
      <c r="O12" s="64">
        <v>2530</v>
      </c>
      <c r="P12" s="65">
        <f>Table224578910112345678910111213141516171819202122232425262728293031323334123536373839[[#This Row],[PEMBULATAN]]*O12</f>
        <v>17710</v>
      </c>
    </row>
    <row r="13" spans="1:16" ht="26.25" customHeight="1" x14ac:dyDescent="0.2">
      <c r="A13" s="14"/>
      <c r="B13" s="14"/>
      <c r="C13" s="73" t="s">
        <v>3902</v>
      </c>
      <c r="D13" s="78" t="s">
        <v>126</v>
      </c>
      <c r="E13" s="13">
        <v>44543</v>
      </c>
      <c r="F13" s="76" t="s">
        <v>3386</v>
      </c>
      <c r="G13" s="13">
        <v>44547</v>
      </c>
      <c r="H13" s="77" t="s">
        <v>3813</v>
      </c>
      <c r="I13" s="16">
        <v>50</v>
      </c>
      <c r="J13" s="16">
        <v>34</v>
      </c>
      <c r="K13" s="16">
        <v>30</v>
      </c>
      <c r="L13" s="16">
        <v>7</v>
      </c>
      <c r="M13" s="81">
        <v>12.75</v>
      </c>
      <c r="N13" s="96">
        <v>12.75</v>
      </c>
      <c r="O13" s="64">
        <v>2530</v>
      </c>
      <c r="P13" s="65">
        <f>Table224578910112345678910111213141516171819202122232425262728293031323334123536373839[[#This Row],[PEMBULATAN]]*O13</f>
        <v>32257.5</v>
      </c>
    </row>
    <row r="14" spans="1:16" ht="26.25" customHeight="1" x14ac:dyDescent="0.2">
      <c r="A14" s="14"/>
      <c r="B14" s="14"/>
      <c r="C14" s="73" t="s">
        <v>3903</v>
      </c>
      <c r="D14" s="78" t="s">
        <v>126</v>
      </c>
      <c r="E14" s="13">
        <v>44543</v>
      </c>
      <c r="F14" s="76" t="s">
        <v>3386</v>
      </c>
      <c r="G14" s="13">
        <v>44547</v>
      </c>
      <c r="H14" s="77" t="s">
        <v>3813</v>
      </c>
      <c r="I14" s="16">
        <v>75</v>
      </c>
      <c r="J14" s="16">
        <v>22</v>
      </c>
      <c r="K14" s="16">
        <v>7</v>
      </c>
      <c r="L14" s="16">
        <v>1</v>
      </c>
      <c r="M14" s="81">
        <v>2.8875000000000002</v>
      </c>
      <c r="N14" s="96">
        <v>2.8875000000000002</v>
      </c>
      <c r="O14" s="64">
        <v>2530</v>
      </c>
      <c r="P14" s="65">
        <f>Table224578910112345678910111213141516171819202122232425262728293031323334123536373839[[#This Row],[PEMBULATAN]]*O14</f>
        <v>7305.375</v>
      </c>
    </row>
    <row r="15" spans="1:16" ht="26.25" customHeight="1" x14ac:dyDescent="0.2">
      <c r="A15" s="14"/>
      <c r="B15" s="14"/>
      <c r="C15" s="73" t="s">
        <v>3904</v>
      </c>
      <c r="D15" s="78" t="s">
        <v>126</v>
      </c>
      <c r="E15" s="13">
        <v>44543</v>
      </c>
      <c r="F15" s="76" t="s">
        <v>3386</v>
      </c>
      <c r="G15" s="13">
        <v>44547</v>
      </c>
      <c r="H15" s="77" t="s">
        <v>3813</v>
      </c>
      <c r="I15" s="16">
        <v>37</v>
      </c>
      <c r="J15" s="16">
        <v>57</v>
      </c>
      <c r="K15" s="16">
        <v>40</v>
      </c>
      <c r="L15" s="16">
        <v>17</v>
      </c>
      <c r="M15" s="81">
        <v>21.09</v>
      </c>
      <c r="N15" s="96">
        <v>21.09</v>
      </c>
      <c r="O15" s="64">
        <v>2530</v>
      </c>
      <c r="P15" s="65">
        <f>Table224578910112345678910111213141516171819202122232425262728293031323334123536373839[[#This Row],[PEMBULATAN]]*O15</f>
        <v>53357.7</v>
      </c>
    </row>
    <row r="16" spans="1:16" ht="26.25" customHeight="1" x14ac:dyDescent="0.2">
      <c r="A16" s="14"/>
      <c r="B16" s="14"/>
      <c r="C16" s="73" t="s">
        <v>3905</v>
      </c>
      <c r="D16" s="78" t="s">
        <v>126</v>
      </c>
      <c r="E16" s="13">
        <v>44543</v>
      </c>
      <c r="F16" s="76" t="s">
        <v>3386</v>
      </c>
      <c r="G16" s="13">
        <v>44547</v>
      </c>
      <c r="H16" s="77" t="s">
        <v>3813</v>
      </c>
      <c r="I16" s="16">
        <v>106</v>
      </c>
      <c r="J16" s="16">
        <v>20</v>
      </c>
      <c r="K16" s="16">
        <v>19</v>
      </c>
      <c r="L16" s="16">
        <v>2</v>
      </c>
      <c r="M16" s="81">
        <v>10.07</v>
      </c>
      <c r="N16" s="96">
        <v>10.07</v>
      </c>
      <c r="O16" s="64">
        <v>2530</v>
      </c>
      <c r="P16" s="65">
        <f>Table224578910112345678910111213141516171819202122232425262728293031323334123536373839[[#This Row],[PEMBULATAN]]*O16</f>
        <v>25477.100000000002</v>
      </c>
    </row>
    <row r="17" spans="1:16" ht="26.25" customHeight="1" x14ac:dyDescent="0.2">
      <c r="A17" s="14"/>
      <c r="B17" s="14"/>
      <c r="C17" s="73" t="s">
        <v>3906</v>
      </c>
      <c r="D17" s="78" t="s">
        <v>126</v>
      </c>
      <c r="E17" s="13">
        <v>44543</v>
      </c>
      <c r="F17" s="76" t="s">
        <v>3386</v>
      </c>
      <c r="G17" s="13">
        <v>44547</v>
      </c>
      <c r="H17" s="77" t="s">
        <v>3813</v>
      </c>
      <c r="I17" s="16">
        <v>41</v>
      </c>
      <c r="J17" s="16">
        <v>40</v>
      </c>
      <c r="K17" s="16">
        <v>6</v>
      </c>
      <c r="L17" s="16">
        <v>1</v>
      </c>
      <c r="M17" s="81">
        <v>2.46</v>
      </c>
      <c r="N17" s="96">
        <v>3</v>
      </c>
      <c r="O17" s="64">
        <v>2530</v>
      </c>
      <c r="P17" s="65">
        <f>Table224578910112345678910111213141516171819202122232425262728293031323334123536373839[[#This Row],[PEMBULATAN]]*O17</f>
        <v>7590</v>
      </c>
    </row>
    <row r="18" spans="1:16" ht="26.25" customHeight="1" x14ac:dyDescent="0.2">
      <c r="A18" s="14"/>
      <c r="B18" s="14"/>
      <c r="C18" s="73" t="s">
        <v>3907</v>
      </c>
      <c r="D18" s="78" t="s">
        <v>126</v>
      </c>
      <c r="E18" s="13">
        <v>44543</v>
      </c>
      <c r="F18" s="76" t="s">
        <v>3386</v>
      </c>
      <c r="G18" s="13">
        <v>44547</v>
      </c>
      <c r="H18" s="77" t="s">
        <v>3813</v>
      </c>
      <c r="I18" s="16">
        <v>88</v>
      </c>
      <c r="J18" s="16">
        <v>12</v>
      </c>
      <c r="K18" s="16">
        <v>12</v>
      </c>
      <c r="L18" s="16">
        <v>2</v>
      </c>
      <c r="M18" s="81">
        <v>3.1680000000000001</v>
      </c>
      <c r="N18" s="96">
        <v>3.1680000000000001</v>
      </c>
      <c r="O18" s="64">
        <v>2530</v>
      </c>
      <c r="P18" s="65">
        <f>Table224578910112345678910111213141516171819202122232425262728293031323334123536373839[[#This Row],[PEMBULATAN]]*O18</f>
        <v>8015.04</v>
      </c>
    </row>
    <row r="19" spans="1:16" ht="26.25" customHeight="1" x14ac:dyDescent="0.2">
      <c r="A19" s="14"/>
      <c r="B19" s="14"/>
      <c r="C19" s="73" t="s">
        <v>3908</v>
      </c>
      <c r="D19" s="78" t="s">
        <v>126</v>
      </c>
      <c r="E19" s="13">
        <v>44543</v>
      </c>
      <c r="F19" s="76" t="s">
        <v>3386</v>
      </c>
      <c r="G19" s="13">
        <v>44547</v>
      </c>
      <c r="H19" s="77" t="s">
        <v>3813</v>
      </c>
      <c r="I19" s="16">
        <v>78</v>
      </c>
      <c r="J19" s="16">
        <v>57</v>
      </c>
      <c r="K19" s="16">
        <v>12</v>
      </c>
      <c r="L19" s="16">
        <v>15</v>
      </c>
      <c r="M19" s="81">
        <v>13.337999999999999</v>
      </c>
      <c r="N19" s="96">
        <v>16</v>
      </c>
      <c r="O19" s="64">
        <v>2530</v>
      </c>
      <c r="P19" s="65">
        <f>Table224578910112345678910111213141516171819202122232425262728293031323334123536373839[[#This Row],[PEMBULATAN]]*O19</f>
        <v>40480</v>
      </c>
    </row>
    <row r="20" spans="1:16" ht="26.25" customHeight="1" x14ac:dyDescent="0.2">
      <c r="A20" s="14"/>
      <c r="B20" s="14"/>
      <c r="C20" s="73" t="s">
        <v>3909</v>
      </c>
      <c r="D20" s="78" t="s">
        <v>126</v>
      </c>
      <c r="E20" s="13">
        <v>44543</v>
      </c>
      <c r="F20" s="76" t="s">
        <v>3386</v>
      </c>
      <c r="G20" s="13">
        <v>44547</v>
      </c>
      <c r="H20" s="77" t="s">
        <v>3813</v>
      </c>
      <c r="I20" s="16">
        <v>65</v>
      </c>
      <c r="J20" s="16">
        <v>61</v>
      </c>
      <c r="K20" s="16">
        <v>30</v>
      </c>
      <c r="L20" s="16">
        <v>15</v>
      </c>
      <c r="M20" s="81">
        <v>29.737500000000001</v>
      </c>
      <c r="N20" s="96">
        <v>29.737500000000001</v>
      </c>
      <c r="O20" s="64">
        <v>2530</v>
      </c>
      <c r="P20" s="65">
        <f>Table224578910112345678910111213141516171819202122232425262728293031323334123536373839[[#This Row],[PEMBULATAN]]*O20</f>
        <v>75235.875</v>
      </c>
    </row>
    <row r="21" spans="1:16" ht="26.25" customHeight="1" x14ac:dyDescent="0.2">
      <c r="A21" s="14"/>
      <c r="B21" s="14"/>
      <c r="C21" s="73" t="s">
        <v>3910</v>
      </c>
      <c r="D21" s="78" t="s">
        <v>126</v>
      </c>
      <c r="E21" s="13">
        <v>44543</v>
      </c>
      <c r="F21" s="76" t="s">
        <v>3386</v>
      </c>
      <c r="G21" s="13">
        <v>44547</v>
      </c>
      <c r="H21" s="77" t="s">
        <v>3813</v>
      </c>
      <c r="I21" s="16">
        <v>70</v>
      </c>
      <c r="J21" s="16">
        <v>51</v>
      </c>
      <c r="K21" s="16">
        <v>31</v>
      </c>
      <c r="L21" s="16">
        <v>9</v>
      </c>
      <c r="M21" s="81">
        <v>27.6675</v>
      </c>
      <c r="N21" s="96">
        <v>27.6675</v>
      </c>
      <c r="O21" s="64">
        <v>2530</v>
      </c>
      <c r="P21" s="65">
        <f>Table224578910112345678910111213141516171819202122232425262728293031323334123536373839[[#This Row],[PEMBULATAN]]*O21</f>
        <v>69998.774999999994</v>
      </c>
    </row>
    <row r="22" spans="1:16" ht="26.25" customHeight="1" x14ac:dyDescent="0.2">
      <c r="A22" s="14"/>
      <c r="B22" s="14"/>
      <c r="C22" s="73" t="s">
        <v>3911</v>
      </c>
      <c r="D22" s="78" t="s">
        <v>126</v>
      </c>
      <c r="E22" s="13">
        <v>44543</v>
      </c>
      <c r="F22" s="76" t="s">
        <v>3386</v>
      </c>
      <c r="G22" s="13">
        <v>44547</v>
      </c>
      <c r="H22" s="77" t="s">
        <v>3813</v>
      </c>
      <c r="I22" s="16">
        <v>47</v>
      </c>
      <c r="J22" s="16">
        <v>30</v>
      </c>
      <c r="K22" s="16">
        <v>25</v>
      </c>
      <c r="L22" s="16">
        <v>7</v>
      </c>
      <c r="M22" s="81">
        <v>8.8125</v>
      </c>
      <c r="N22" s="96">
        <v>8.8125</v>
      </c>
      <c r="O22" s="64">
        <v>2530</v>
      </c>
      <c r="P22" s="65">
        <f>Table224578910112345678910111213141516171819202122232425262728293031323334123536373839[[#This Row],[PEMBULATAN]]*O22</f>
        <v>22295.625</v>
      </c>
    </row>
    <row r="23" spans="1:16" ht="26.25" customHeight="1" x14ac:dyDescent="0.2">
      <c r="A23" s="14"/>
      <c r="B23" s="14"/>
      <c r="C23" s="73" t="s">
        <v>3912</v>
      </c>
      <c r="D23" s="78" t="s">
        <v>126</v>
      </c>
      <c r="E23" s="13">
        <v>44543</v>
      </c>
      <c r="F23" s="76" t="s">
        <v>3386</v>
      </c>
      <c r="G23" s="13">
        <v>44547</v>
      </c>
      <c r="H23" s="77" t="s">
        <v>3813</v>
      </c>
      <c r="I23" s="16">
        <v>47</v>
      </c>
      <c r="J23" s="16">
        <v>30</v>
      </c>
      <c r="K23" s="16">
        <v>37</v>
      </c>
      <c r="L23" s="16">
        <v>8</v>
      </c>
      <c r="M23" s="81">
        <v>13.0425</v>
      </c>
      <c r="N23" s="96">
        <v>13.0425</v>
      </c>
      <c r="O23" s="64">
        <v>2530</v>
      </c>
      <c r="P23" s="65">
        <f>Table224578910112345678910111213141516171819202122232425262728293031323334123536373839[[#This Row],[PEMBULATAN]]*O23</f>
        <v>32997.525000000001</v>
      </c>
    </row>
    <row r="24" spans="1:16" ht="26.25" customHeight="1" x14ac:dyDescent="0.2">
      <c r="A24" s="14"/>
      <c r="B24" s="14"/>
      <c r="C24" s="73" t="s">
        <v>3913</v>
      </c>
      <c r="D24" s="78" t="s">
        <v>126</v>
      </c>
      <c r="E24" s="13">
        <v>44543</v>
      </c>
      <c r="F24" s="76" t="s">
        <v>3386</v>
      </c>
      <c r="G24" s="13">
        <v>44547</v>
      </c>
      <c r="H24" s="77" t="s">
        <v>3813</v>
      </c>
      <c r="I24" s="16">
        <v>71</v>
      </c>
      <c r="J24" s="16">
        <v>26</v>
      </c>
      <c r="K24" s="16">
        <v>15</v>
      </c>
      <c r="L24" s="16">
        <v>3</v>
      </c>
      <c r="M24" s="81">
        <v>6.9225000000000003</v>
      </c>
      <c r="N24" s="96">
        <v>6.9225000000000003</v>
      </c>
      <c r="O24" s="64">
        <v>2530</v>
      </c>
      <c r="P24" s="65">
        <f>Table224578910112345678910111213141516171819202122232425262728293031323334123536373839[[#This Row],[PEMBULATAN]]*O24</f>
        <v>17513.924999999999</v>
      </c>
    </row>
    <row r="25" spans="1:16" ht="26.25" customHeight="1" x14ac:dyDescent="0.2">
      <c r="A25" s="14"/>
      <c r="B25" s="14"/>
      <c r="C25" s="73" t="s">
        <v>3914</v>
      </c>
      <c r="D25" s="78" t="s">
        <v>126</v>
      </c>
      <c r="E25" s="13">
        <v>44543</v>
      </c>
      <c r="F25" s="76" t="s">
        <v>3386</v>
      </c>
      <c r="G25" s="13">
        <v>44547</v>
      </c>
      <c r="H25" s="77" t="s">
        <v>3813</v>
      </c>
      <c r="I25" s="16">
        <v>36</v>
      </c>
      <c r="J25" s="16">
        <v>38</v>
      </c>
      <c r="K25" s="16">
        <v>35</v>
      </c>
      <c r="L25" s="16">
        <v>5</v>
      </c>
      <c r="M25" s="81">
        <v>11.97</v>
      </c>
      <c r="N25" s="96">
        <v>11.97</v>
      </c>
      <c r="O25" s="64">
        <v>2530</v>
      </c>
      <c r="P25" s="65">
        <f>Table224578910112345678910111213141516171819202122232425262728293031323334123536373839[[#This Row],[PEMBULATAN]]*O25</f>
        <v>30284.100000000002</v>
      </c>
    </row>
    <row r="26" spans="1:16" ht="26.25" customHeight="1" x14ac:dyDescent="0.2">
      <c r="A26" s="14"/>
      <c r="B26" s="14"/>
      <c r="C26" s="73" t="s">
        <v>3915</v>
      </c>
      <c r="D26" s="78" t="s">
        <v>126</v>
      </c>
      <c r="E26" s="13">
        <v>44543</v>
      </c>
      <c r="F26" s="76" t="s">
        <v>3386</v>
      </c>
      <c r="G26" s="13">
        <v>44547</v>
      </c>
      <c r="H26" s="77" t="s">
        <v>3813</v>
      </c>
      <c r="I26" s="16">
        <v>57</v>
      </c>
      <c r="J26" s="16">
        <v>47</v>
      </c>
      <c r="K26" s="16">
        <v>40</v>
      </c>
      <c r="L26" s="16">
        <v>4</v>
      </c>
      <c r="M26" s="81">
        <v>26.79</v>
      </c>
      <c r="N26" s="96">
        <v>26.79</v>
      </c>
      <c r="O26" s="64">
        <v>2530</v>
      </c>
      <c r="P26" s="65">
        <f>Table224578910112345678910111213141516171819202122232425262728293031323334123536373839[[#This Row],[PEMBULATAN]]*O26</f>
        <v>67778.7</v>
      </c>
    </row>
    <row r="27" spans="1:16" ht="26.25" customHeight="1" x14ac:dyDescent="0.2">
      <c r="A27" s="14"/>
      <c r="B27" s="14"/>
      <c r="C27" s="73" t="s">
        <v>3916</v>
      </c>
      <c r="D27" s="78" t="s">
        <v>126</v>
      </c>
      <c r="E27" s="13">
        <v>44543</v>
      </c>
      <c r="F27" s="76" t="s">
        <v>3386</v>
      </c>
      <c r="G27" s="13">
        <v>44547</v>
      </c>
      <c r="H27" s="77" t="s">
        <v>3813</v>
      </c>
      <c r="I27" s="16">
        <v>62</v>
      </c>
      <c r="J27" s="16">
        <v>32</v>
      </c>
      <c r="K27" s="16">
        <v>28</v>
      </c>
      <c r="L27" s="16">
        <v>1</v>
      </c>
      <c r="M27" s="81">
        <v>13.888</v>
      </c>
      <c r="N27" s="96">
        <v>13.888</v>
      </c>
      <c r="O27" s="64">
        <v>2530</v>
      </c>
      <c r="P27" s="65">
        <f>Table224578910112345678910111213141516171819202122232425262728293031323334123536373839[[#This Row],[PEMBULATAN]]*O27</f>
        <v>35136.639999999999</v>
      </c>
    </row>
    <row r="28" spans="1:16" ht="26.25" customHeight="1" x14ac:dyDescent="0.2">
      <c r="A28" s="14"/>
      <c r="B28" s="14"/>
      <c r="C28" s="73" t="s">
        <v>3917</v>
      </c>
      <c r="D28" s="78" t="s">
        <v>126</v>
      </c>
      <c r="E28" s="13">
        <v>44543</v>
      </c>
      <c r="F28" s="76" t="s">
        <v>3386</v>
      </c>
      <c r="G28" s="13">
        <v>44547</v>
      </c>
      <c r="H28" s="77" t="s">
        <v>3813</v>
      </c>
      <c r="I28" s="16">
        <v>65</v>
      </c>
      <c r="J28" s="16">
        <v>44</v>
      </c>
      <c r="K28" s="16">
        <v>14</v>
      </c>
      <c r="L28" s="16">
        <v>5</v>
      </c>
      <c r="M28" s="81">
        <v>10.01</v>
      </c>
      <c r="N28" s="96">
        <v>10.01</v>
      </c>
      <c r="O28" s="64">
        <v>2530</v>
      </c>
      <c r="P28" s="65">
        <f>Table224578910112345678910111213141516171819202122232425262728293031323334123536373839[[#This Row],[PEMBULATAN]]*O28</f>
        <v>25325.3</v>
      </c>
    </row>
    <row r="29" spans="1:16" ht="26.25" customHeight="1" x14ac:dyDescent="0.2">
      <c r="A29" s="14"/>
      <c r="B29" s="14"/>
      <c r="C29" s="73" t="s">
        <v>3918</v>
      </c>
      <c r="D29" s="78" t="s">
        <v>126</v>
      </c>
      <c r="E29" s="13">
        <v>44543</v>
      </c>
      <c r="F29" s="76" t="s">
        <v>3386</v>
      </c>
      <c r="G29" s="13">
        <v>44547</v>
      </c>
      <c r="H29" s="77" t="s">
        <v>3813</v>
      </c>
      <c r="I29" s="16">
        <v>31</v>
      </c>
      <c r="J29" s="16">
        <v>17</v>
      </c>
      <c r="K29" s="16">
        <v>22</v>
      </c>
      <c r="L29" s="16">
        <v>1</v>
      </c>
      <c r="M29" s="81">
        <v>2.8984999999999999</v>
      </c>
      <c r="N29" s="96">
        <v>2.8984999999999999</v>
      </c>
      <c r="O29" s="64">
        <v>2530</v>
      </c>
      <c r="P29" s="65">
        <f>Table224578910112345678910111213141516171819202122232425262728293031323334123536373839[[#This Row],[PEMBULATAN]]*O29</f>
        <v>7333.2049999999999</v>
      </c>
    </row>
    <row r="30" spans="1:16" ht="26.25" customHeight="1" x14ac:dyDescent="0.2">
      <c r="A30" s="14"/>
      <c r="B30" s="14"/>
      <c r="C30" s="73" t="s">
        <v>3919</v>
      </c>
      <c r="D30" s="78" t="s">
        <v>126</v>
      </c>
      <c r="E30" s="13">
        <v>44543</v>
      </c>
      <c r="F30" s="76" t="s">
        <v>3386</v>
      </c>
      <c r="G30" s="13">
        <v>44547</v>
      </c>
      <c r="H30" s="77" t="s">
        <v>3813</v>
      </c>
      <c r="I30" s="16">
        <v>66</v>
      </c>
      <c r="J30" s="16">
        <v>65</v>
      </c>
      <c r="K30" s="16">
        <v>45</v>
      </c>
      <c r="L30" s="16">
        <v>15</v>
      </c>
      <c r="M30" s="81">
        <v>48.262500000000003</v>
      </c>
      <c r="N30" s="96">
        <v>48.262500000000003</v>
      </c>
      <c r="O30" s="64">
        <v>2530</v>
      </c>
      <c r="P30" s="65">
        <f>Table224578910112345678910111213141516171819202122232425262728293031323334123536373839[[#This Row],[PEMBULATAN]]*O30</f>
        <v>122104.125</v>
      </c>
    </row>
    <row r="31" spans="1:16" ht="26.25" customHeight="1" x14ac:dyDescent="0.2">
      <c r="A31" s="14"/>
      <c r="B31" s="14"/>
      <c r="C31" s="73" t="s">
        <v>3920</v>
      </c>
      <c r="D31" s="78" t="s">
        <v>126</v>
      </c>
      <c r="E31" s="13">
        <v>44543</v>
      </c>
      <c r="F31" s="76" t="s">
        <v>3386</v>
      </c>
      <c r="G31" s="13">
        <v>44547</v>
      </c>
      <c r="H31" s="77" t="s">
        <v>3813</v>
      </c>
      <c r="I31" s="16">
        <v>46</v>
      </c>
      <c r="J31" s="16">
        <v>40</v>
      </c>
      <c r="K31" s="16">
        <v>38</v>
      </c>
      <c r="L31" s="16">
        <v>8</v>
      </c>
      <c r="M31" s="81">
        <v>17.48</v>
      </c>
      <c r="N31" s="96">
        <v>18</v>
      </c>
      <c r="O31" s="64">
        <v>2530</v>
      </c>
      <c r="P31" s="65">
        <f>Table224578910112345678910111213141516171819202122232425262728293031323334123536373839[[#This Row],[PEMBULATAN]]*O31</f>
        <v>45540</v>
      </c>
    </row>
    <row r="32" spans="1:16" ht="26.25" customHeight="1" x14ac:dyDescent="0.2">
      <c r="A32" s="14"/>
      <c r="B32" s="14"/>
      <c r="C32" s="73" t="s">
        <v>3921</v>
      </c>
      <c r="D32" s="78" t="s">
        <v>126</v>
      </c>
      <c r="E32" s="13">
        <v>44543</v>
      </c>
      <c r="F32" s="76" t="s">
        <v>3386</v>
      </c>
      <c r="G32" s="13">
        <v>44547</v>
      </c>
      <c r="H32" s="77" t="s">
        <v>3813</v>
      </c>
      <c r="I32" s="16">
        <v>92</v>
      </c>
      <c r="J32" s="16">
        <v>60</v>
      </c>
      <c r="K32" s="16">
        <v>3</v>
      </c>
      <c r="L32" s="16">
        <v>3</v>
      </c>
      <c r="M32" s="81">
        <v>4.1399999999999997</v>
      </c>
      <c r="N32" s="96">
        <v>4.1399999999999997</v>
      </c>
      <c r="O32" s="64">
        <v>2530</v>
      </c>
      <c r="P32" s="65">
        <f>Table224578910112345678910111213141516171819202122232425262728293031323334123536373839[[#This Row],[PEMBULATAN]]*O32</f>
        <v>10474.199999999999</v>
      </c>
    </row>
    <row r="33" spans="1:16" ht="26.25" customHeight="1" x14ac:dyDescent="0.2">
      <c r="A33" s="14"/>
      <c r="B33" s="14"/>
      <c r="C33" s="73" t="s">
        <v>3922</v>
      </c>
      <c r="D33" s="78" t="s">
        <v>126</v>
      </c>
      <c r="E33" s="13">
        <v>44543</v>
      </c>
      <c r="F33" s="76" t="s">
        <v>3386</v>
      </c>
      <c r="G33" s="13">
        <v>44547</v>
      </c>
      <c r="H33" s="77" t="s">
        <v>3813</v>
      </c>
      <c r="I33" s="16">
        <v>40</v>
      </c>
      <c r="J33" s="16">
        <v>36</v>
      </c>
      <c r="K33" s="16">
        <v>30</v>
      </c>
      <c r="L33" s="16">
        <v>10</v>
      </c>
      <c r="M33" s="81">
        <v>10.8</v>
      </c>
      <c r="N33" s="96">
        <v>10.8</v>
      </c>
      <c r="O33" s="64">
        <v>2530</v>
      </c>
      <c r="P33" s="65">
        <f>Table224578910112345678910111213141516171819202122232425262728293031323334123536373839[[#This Row],[PEMBULATAN]]*O33</f>
        <v>27324</v>
      </c>
    </row>
    <row r="34" spans="1:16" ht="26.25" customHeight="1" x14ac:dyDescent="0.2">
      <c r="A34" s="14"/>
      <c r="B34" s="14"/>
      <c r="C34" s="73" t="s">
        <v>3923</v>
      </c>
      <c r="D34" s="78" t="s">
        <v>126</v>
      </c>
      <c r="E34" s="13">
        <v>44543</v>
      </c>
      <c r="F34" s="76" t="s">
        <v>3386</v>
      </c>
      <c r="G34" s="13">
        <v>44547</v>
      </c>
      <c r="H34" s="77" t="s">
        <v>3813</v>
      </c>
      <c r="I34" s="16">
        <v>55</v>
      </c>
      <c r="J34" s="16">
        <v>22</v>
      </c>
      <c r="K34" s="16">
        <v>28</v>
      </c>
      <c r="L34" s="16">
        <v>13</v>
      </c>
      <c r="M34" s="81">
        <v>8.4700000000000006</v>
      </c>
      <c r="N34" s="96">
        <v>14</v>
      </c>
      <c r="O34" s="64">
        <v>2530</v>
      </c>
      <c r="P34" s="65">
        <f>Table224578910112345678910111213141516171819202122232425262728293031323334123536373839[[#This Row],[PEMBULATAN]]*O34</f>
        <v>35420</v>
      </c>
    </row>
    <row r="35" spans="1:16" ht="26.25" customHeight="1" x14ac:dyDescent="0.2">
      <c r="A35" s="14"/>
      <c r="B35" s="14"/>
      <c r="C35" s="73" t="s">
        <v>3924</v>
      </c>
      <c r="D35" s="78" t="s">
        <v>126</v>
      </c>
      <c r="E35" s="13">
        <v>44543</v>
      </c>
      <c r="F35" s="76" t="s">
        <v>3386</v>
      </c>
      <c r="G35" s="13">
        <v>44547</v>
      </c>
      <c r="H35" s="77" t="s">
        <v>3813</v>
      </c>
      <c r="I35" s="16">
        <v>62</v>
      </c>
      <c r="J35" s="16">
        <v>42</v>
      </c>
      <c r="K35" s="16">
        <v>34</v>
      </c>
      <c r="L35" s="16">
        <v>1</v>
      </c>
      <c r="M35" s="81">
        <v>22.134</v>
      </c>
      <c r="N35" s="96">
        <v>22.134</v>
      </c>
      <c r="O35" s="64">
        <v>2530</v>
      </c>
      <c r="P35" s="65">
        <f>Table224578910112345678910111213141516171819202122232425262728293031323334123536373839[[#This Row],[PEMBULATAN]]*O35</f>
        <v>55999.020000000004</v>
      </c>
    </row>
    <row r="36" spans="1:16" ht="26.25" customHeight="1" x14ac:dyDescent="0.2">
      <c r="A36" s="14"/>
      <c r="B36" s="14"/>
      <c r="C36" s="73" t="s">
        <v>3925</v>
      </c>
      <c r="D36" s="78" t="s">
        <v>126</v>
      </c>
      <c r="E36" s="13">
        <v>44543</v>
      </c>
      <c r="F36" s="76" t="s">
        <v>3386</v>
      </c>
      <c r="G36" s="13">
        <v>44547</v>
      </c>
      <c r="H36" s="77" t="s">
        <v>3813</v>
      </c>
      <c r="I36" s="16">
        <v>66</v>
      </c>
      <c r="J36" s="16">
        <v>44</v>
      </c>
      <c r="K36" s="16">
        <v>24</v>
      </c>
      <c r="L36" s="16">
        <v>2</v>
      </c>
      <c r="M36" s="81">
        <v>17.423999999999999</v>
      </c>
      <c r="N36" s="96">
        <v>18</v>
      </c>
      <c r="O36" s="64">
        <v>2530</v>
      </c>
      <c r="P36" s="65">
        <f>Table224578910112345678910111213141516171819202122232425262728293031323334123536373839[[#This Row],[PEMBULATAN]]*O36</f>
        <v>45540</v>
      </c>
    </row>
    <row r="37" spans="1:16" ht="26.25" customHeight="1" x14ac:dyDescent="0.2">
      <c r="A37" s="14"/>
      <c r="B37" s="14"/>
      <c r="C37" s="73" t="s">
        <v>3926</v>
      </c>
      <c r="D37" s="78" t="s">
        <v>126</v>
      </c>
      <c r="E37" s="13">
        <v>44543</v>
      </c>
      <c r="F37" s="76" t="s">
        <v>3386</v>
      </c>
      <c r="G37" s="13">
        <v>44547</v>
      </c>
      <c r="H37" s="77" t="s">
        <v>3813</v>
      </c>
      <c r="I37" s="16">
        <v>54</v>
      </c>
      <c r="J37" s="16">
        <v>33</v>
      </c>
      <c r="K37" s="16">
        <v>17</v>
      </c>
      <c r="L37" s="16">
        <v>4</v>
      </c>
      <c r="M37" s="81">
        <v>7.5735000000000001</v>
      </c>
      <c r="N37" s="96">
        <v>7.5735000000000001</v>
      </c>
      <c r="O37" s="64">
        <v>2530</v>
      </c>
      <c r="P37" s="65">
        <f>Table224578910112345678910111213141516171819202122232425262728293031323334123536373839[[#This Row],[PEMBULATAN]]*O37</f>
        <v>19160.955000000002</v>
      </c>
    </row>
    <row r="38" spans="1:16" ht="26.25" customHeight="1" x14ac:dyDescent="0.2">
      <c r="A38" s="14"/>
      <c r="B38" s="14"/>
      <c r="C38" s="73" t="s">
        <v>3927</v>
      </c>
      <c r="D38" s="78" t="s">
        <v>126</v>
      </c>
      <c r="E38" s="13">
        <v>44543</v>
      </c>
      <c r="F38" s="76" t="s">
        <v>3386</v>
      </c>
      <c r="G38" s="13">
        <v>44547</v>
      </c>
      <c r="H38" s="77" t="s">
        <v>3813</v>
      </c>
      <c r="I38" s="16">
        <v>49</v>
      </c>
      <c r="J38" s="16">
        <v>38</v>
      </c>
      <c r="K38" s="16">
        <v>11</v>
      </c>
      <c r="L38" s="16">
        <v>3</v>
      </c>
      <c r="M38" s="81">
        <v>5.1204999999999998</v>
      </c>
      <c r="N38" s="96">
        <v>5.1204999999999998</v>
      </c>
      <c r="O38" s="64">
        <v>2530</v>
      </c>
      <c r="P38" s="65">
        <f>Table224578910112345678910111213141516171819202122232425262728293031323334123536373839[[#This Row],[PEMBULATAN]]*O38</f>
        <v>12954.865</v>
      </c>
    </row>
    <row r="39" spans="1:16" ht="26.25" customHeight="1" x14ac:dyDescent="0.2">
      <c r="A39" s="14"/>
      <c r="B39" s="14"/>
      <c r="C39" s="73" t="s">
        <v>3928</v>
      </c>
      <c r="D39" s="78" t="s">
        <v>126</v>
      </c>
      <c r="E39" s="13">
        <v>44543</v>
      </c>
      <c r="F39" s="76" t="s">
        <v>3386</v>
      </c>
      <c r="G39" s="13">
        <v>44547</v>
      </c>
      <c r="H39" s="77" t="s">
        <v>3813</v>
      </c>
      <c r="I39" s="16">
        <v>40</v>
      </c>
      <c r="J39" s="16">
        <v>37</v>
      </c>
      <c r="K39" s="16">
        <v>22</v>
      </c>
      <c r="L39" s="16">
        <v>6</v>
      </c>
      <c r="M39" s="81">
        <v>8.14</v>
      </c>
      <c r="N39" s="96">
        <v>8.14</v>
      </c>
      <c r="O39" s="64">
        <v>2530</v>
      </c>
      <c r="P39" s="65">
        <f>Table224578910112345678910111213141516171819202122232425262728293031323334123536373839[[#This Row],[PEMBULATAN]]*O39</f>
        <v>20594.2</v>
      </c>
    </row>
    <row r="40" spans="1:16" ht="26.25" customHeight="1" x14ac:dyDescent="0.2">
      <c r="A40" s="14"/>
      <c r="B40" s="14"/>
      <c r="C40" s="73" t="s">
        <v>3929</v>
      </c>
      <c r="D40" s="78" t="s">
        <v>126</v>
      </c>
      <c r="E40" s="13">
        <v>44543</v>
      </c>
      <c r="F40" s="76" t="s">
        <v>3386</v>
      </c>
      <c r="G40" s="13">
        <v>44547</v>
      </c>
      <c r="H40" s="77" t="s">
        <v>3813</v>
      </c>
      <c r="I40" s="16">
        <v>46</v>
      </c>
      <c r="J40" s="16">
        <v>39</v>
      </c>
      <c r="K40" s="16">
        <v>39</v>
      </c>
      <c r="L40" s="16">
        <v>3</v>
      </c>
      <c r="M40" s="81">
        <v>17.491499999999998</v>
      </c>
      <c r="N40" s="96">
        <v>18</v>
      </c>
      <c r="O40" s="64">
        <v>2530</v>
      </c>
      <c r="P40" s="65">
        <f>Table224578910112345678910111213141516171819202122232425262728293031323334123536373839[[#This Row],[PEMBULATAN]]*O40</f>
        <v>45540</v>
      </c>
    </row>
    <row r="41" spans="1:16" ht="26.25" customHeight="1" x14ac:dyDescent="0.2">
      <c r="A41" s="14"/>
      <c r="B41" s="14"/>
      <c r="C41" s="73" t="s">
        <v>3930</v>
      </c>
      <c r="D41" s="78" t="s">
        <v>126</v>
      </c>
      <c r="E41" s="13">
        <v>44543</v>
      </c>
      <c r="F41" s="76" t="s">
        <v>3386</v>
      </c>
      <c r="G41" s="13">
        <v>44547</v>
      </c>
      <c r="H41" s="77" t="s">
        <v>3813</v>
      </c>
      <c r="I41" s="16">
        <v>36</v>
      </c>
      <c r="J41" s="16">
        <v>25</v>
      </c>
      <c r="K41" s="16">
        <v>13</v>
      </c>
      <c r="L41" s="16">
        <v>6</v>
      </c>
      <c r="M41" s="81">
        <v>2.9249999999999998</v>
      </c>
      <c r="N41" s="96">
        <v>6</v>
      </c>
      <c r="O41" s="64">
        <v>2530</v>
      </c>
      <c r="P41" s="65">
        <f>Table224578910112345678910111213141516171819202122232425262728293031323334123536373839[[#This Row],[PEMBULATAN]]*O41</f>
        <v>15180</v>
      </c>
    </row>
    <row r="42" spans="1:16" ht="26.25" customHeight="1" x14ac:dyDescent="0.2">
      <c r="A42" s="14"/>
      <c r="B42" s="14"/>
      <c r="C42" s="73" t="s">
        <v>3931</v>
      </c>
      <c r="D42" s="78" t="s">
        <v>126</v>
      </c>
      <c r="E42" s="13">
        <v>44543</v>
      </c>
      <c r="F42" s="76" t="s">
        <v>3386</v>
      </c>
      <c r="G42" s="13">
        <v>44547</v>
      </c>
      <c r="H42" s="77" t="s">
        <v>3813</v>
      </c>
      <c r="I42" s="16">
        <v>77</v>
      </c>
      <c r="J42" s="16">
        <v>45</v>
      </c>
      <c r="K42" s="16">
        <v>16</v>
      </c>
      <c r="L42" s="16">
        <v>7</v>
      </c>
      <c r="M42" s="81">
        <v>13.86</v>
      </c>
      <c r="N42" s="96">
        <v>13.86</v>
      </c>
      <c r="O42" s="64">
        <v>2530</v>
      </c>
      <c r="P42" s="65">
        <f>Table224578910112345678910111213141516171819202122232425262728293031323334123536373839[[#This Row],[PEMBULATAN]]*O42</f>
        <v>35065.799999999996</v>
      </c>
    </row>
    <row r="43" spans="1:16" ht="26.25" customHeight="1" x14ac:dyDescent="0.2">
      <c r="A43" s="14"/>
      <c r="B43" s="14"/>
      <c r="C43" s="73" t="s">
        <v>3932</v>
      </c>
      <c r="D43" s="78" t="s">
        <v>126</v>
      </c>
      <c r="E43" s="13">
        <v>44543</v>
      </c>
      <c r="F43" s="76" t="s">
        <v>3386</v>
      </c>
      <c r="G43" s="13">
        <v>44547</v>
      </c>
      <c r="H43" s="77" t="s">
        <v>3813</v>
      </c>
      <c r="I43" s="16">
        <v>46</v>
      </c>
      <c r="J43" s="16">
        <v>36</v>
      </c>
      <c r="K43" s="16">
        <v>38</v>
      </c>
      <c r="L43" s="16">
        <v>19</v>
      </c>
      <c r="M43" s="81">
        <v>15.731999999999999</v>
      </c>
      <c r="N43" s="96">
        <v>19</v>
      </c>
      <c r="O43" s="64">
        <v>2530</v>
      </c>
      <c r="P43" s="65">
        <f>Table224578910112345678910111213141516171819202122232425262728293031323334123536373839[[#This Row],[PEMBULATAN]]*O43</f>
        <v>48070</v>
      </c>
    </row>
    <row r="44" spans="1:16" ht="26.25" customHeight="1" x14ac:dyDescent="0.2">
      <c r="A44" s="14"/>
      <c r="B44" s="14"/>
      <c r="C44" s="73" t="s">
        <v>3933</v>
      </c>
      <c r="D44" s="78" t="s">
        <v>126</v>
      </c>
      <c r="E44" s="13">
        <v>44543</v>
      </c>
      <c r="F44" s="76" t="s">
        <v>3386</v>
      </c>
      <c r="G44" s="13">
        <v>44547</v>
      </c>
      <c r="H44" s="77" t="s">
        <v>3813</v>
      </c>
      <c r="I44" s="16">
        <v>43</v>
      </c>
      <c r="J44" s="16">
        <v>28</v>
      </c>
      <c r="K44" s="16">
        <v>11</v>
      </c>
      <c r="L44" s="16">
        <v>5</v>
      </c>
      <c r="M44" s="81">
        <v>3.3109999999999999</v>
      </c>
      <c r="N44" s="96">
        <v>6</v>
      </c>
      <c r="O44" s="64">
        <v>2530</v>
      </c>
      <c r="P44" s="65">
        <f>Table224578910112345678910111213141516171819202122232425262728293031323334123536373839[[#This Row],[PEMBULATAN]]*O44</f>
        <v>15180</v>
      </c>
    </row>
    <row r="45" spans="1:16" ht="26.25" customHeight="1" x14ac:dyDescent="0.2">
      <c r="A45" s="14"/>
      <c r="B45" s="14"/>
      <c r="C45" s="73" t="s">
        <v>3934</v>
      </c>
      <c r="D45" s="78" t="s">
        <v>126</v>
      </c>
      <c r="E45" s="13">
        <v>44543</v>
      </c>
      <c r="F45" s="76" t="s">
        <v>3386</v>
      </c>
      <c r="G45" s="13">
        <v>44547</v>
      </c>
      <c r="H45" s="77" t="s">
        <v>3813</v>
      </c>
      <c r="I45" s="16">
        <v>68</v>
      </c>
      <c r="J45" s="16">
        <v>37</v>
      </c>
      <c r="K45" s="16">
        <v>33</v>
      </c>
      <c r="L45" s="16">
        <v>4</v>
      </c>
      <c r="M45" s="81">
        <v>20.757000000000001</v>
      </c>
      <c r="N45" s="96">
        <v>20.757000000000001</v>
      </c>
      <c r="O45" s="64">
        <v>2530</v>
      </c>
      <c r="P45" s="65">
        <f>Table224578910112345678910111213141516171819202122232425262728293031323334123536373839[[#This Row],[PEMBULATAN]]*O45</f>
        <v>52515.210000000006</v>
      </c>
    </row>
    <row r="46" spans="1:16" ht="26.25" customHeight="1" x14ac:dyDescent="0.2">
      <c r="A46" s="14"/>
      <c r="B46" s="14"/>
      <c r="C46" s="73" t="s">
        <v>3935</v>
      </c>
      <c r="D46" s="78" t="s">
        <v>126</v>
      </c>
      <c r="E46" s="13">
        <v>44543</v>
      </c>
      <c r="F46" s="76" t="s">
        <v>3386</v>
      </c>
      <c r="G46" s="13">
        <v>44547</v>
      </c>
      <c r="H46" s="77" t="s">
        <v>3813</v>
      </c>
      <c r="I46" s="16">
        <v>57</v>
      </c>
      <c r="J46" s="16">
        <v>44</v>
      </c>
      <c r="K46" s="16">
        <v>44</v>
      </c>
      <c r="L46" s="16">
        <v>4</v>
      </c>
      <c r="M46" s="81">
        <v>27.588000000000001</v>
      </c>
      <c r="N46" s="96">
        <v>27.588000000000001</v>
      </c>
      <c r="O46" s="64">
        <v>2530</v>
      </c>
      <c r="P46" s="65">
        <f>Table224578910112345678910111213141516171819202122232425262728293031323334123536373839[[#This Row],[PEMBULATAN]]*O46</f>
        <v>69797.64</v>
      </c>
    </row>
    <row r="47" spans="1:16" ht="26.25" customHeight="1" x14ac:dyDescent="0.2">
      <c r="A47" s="14"/>
      <c r="B47" s="14"/>
      <c r="C47" s="73" t="s">
        <v>3936</v>
      </c>
      <c r="D47" s="78" t="s">
        <v>126</v>
      </c>
      <c r="E47" s="13">
        <v>44543</v>
      </c>
      <c r="F47" s="76" t="s">
        <v>3386</v>
      </c>
      <c r="G47" s="13">
        <v>44547</v>
      </c>
      <c r="H47" s="77" t="s">
        <v>3813</v>
      </c>
      <c r="I47" s="16">
        <v>61</v>
      </c>
      <c r="J47" s="16">
        <v>42</v>
      </c>
      <c r="K47" s="16">
        <v>22</v>
      </c>
      <c r="L47" s="16">
        <v>2</v>
      </c>
      <c r="M47" s="81">
        <v>14.090999999999999</v>
      </c>
      <c r="N47" s="96">
        <v>14.090999999999999</v>
      </c>
      <c r="O47" s="64">
        <v>2530</v>
      </c>
      <c r="P47" s="65">
        <f>Table224578910112345678910111213141516171819202122232425262728293031323334123536373839[[#This Row],[PEMBULATAN]]*O47</f>
        <v>35650.229999999996</v>
      </c>
    </row>
    <row r="48" spans="1:16" ht="26.25" customHeight="1" x14ac:dyDescent="0.2">
      <c r="A48" s="14"/>
      <c r="B48" s="14"/>
      <c r="C48" s="73" t="s">
        <v>3937</v>
      </c>
      <c r="D48" s="78" t="s">
        <v>126</v>
      </c>
      <c r="E48" s="13">
        <v>44543</v>
      </c>
      <c r="F48" s="76" t="s">
        <v>3386</v>
      </c>
      <c r="G48" s="13">
        <v>44547</v>
      </c>
      <c r="H48" s="77" t="s">
        <v>3813</v>
      </c>
      <c r="I48" s="16">
        <v>45</v>
      </c>
      <c r="J48" s="16">
        <v>28</v>
      </c>
      <c r="K48" s="16">
        <v>23</v>
      </c>
      <c r="L48" s="16">
        <v>8</v>
      </c>
      <c r="M48" s="81">
        <v>7.2450000000000001</v>
      </c>
      <c r="N48" s="96">
        <v>8</v>
      </c>
      <c r="O48" s="64">
        <v>2530</v>
      </c>
      <c r="P48" s="65">
        <f>Table224578910112345678910111213141516171819202122232425262728293031323334123536373839[[#This Row],[PEMBULATAN]]*O48</f>
        <v>20240</v>
      </c>
    </row>
    <row r="49" spans="1:16" ht="26.25" customHeight="1" x14ac:dyDescent="0.2">
      <c r="A49" s="14"/>
      <c r="B49" s="14"/>
      <c r="C49" s="73" t="s">
        <v>3938</v>
      </c>
      <c r="D49" s="78" t="s">
        <v>126</v>
      </c>
      <c r="E49" s="13">
        <v>44543</v>
      </c>
      <c r="F49" s="76" t="s">
        <v>3386</v>
      </c>
      <c r="G49" s="13">
        <v>44547</v>
      </c>
      <c r="H49" s="77" t="s">
        <v>3813</v>
      </c>
      <c r="I49" s="16">
        <v>98</v>
      </c>
      <c r="J49" s="16">
        <v>27</v>
      </c>
      <c r="K49" s="16">
        <v>69</v>
      </c>
      <c r="L49" s="16">
        <v>6</v>
      </c>
      <c r="M49" s="81">
        <v>45.643500000000003</v>
      </c>
      <c r="N49" s="96">
        <v>45.643500000000003</v>
      </c>
      <c r="O49" s="64">
        <v>2530</v>
      </c>
      <c r="P49" s="65">
        <f>Table224578910112345678910111213141516171819202122232425262728293031323334123536373839[[#This Row],[PEMBULATAN]]*O49</f>
        <v>115478.05500000001</v>
      </c>
    </row>
    <row r="50" spans="1:16" ht="26.25" customHeight="1" x14ac:dyDescent="0.2">
      <c r="A50" s="14"/>
      <c r="B50" s="14"/>
      <c r="C50" s="73" t="s">
        <v>3939</v>
      </c>
      <c r="D50" s="78" t="s">
        <v>126</v>
      </c>
      <c r="E50" s="13">
        <v>44543</v>
      </c>
      <c r="F50" s="76" t="s">
        <v>3386</v>
      </c>
      <c r="G50" s="13">
        <v>44547</v>
      </c>
      <c r="H50" s="77" t="s">
        <v>3813</v>
      </c>
      <c r="I50" s="16">
        <v>32</v>
      </c>
      <c r="J50" s="16">
        <v>28</v>
      </c>
      <c r="K50" s="16">
        <v>24</v>
      </c>
      <c r="L50" s="16">
        <v>4</v>
      </c>
      <c r="M50" s="81">
        <v>5.3760000000000003</v>
      </c>
      <c r="N50" s="96">
        <v>6</v>
      </c>
      <c r="O50" s="64">
        <v>2530</v>
      </c>
      <c r="P50" s="65">
        <f>Table224578910112345678910111213141516171819202122232425262728293031323334123536373839[[#This Row],[PEMBULATAN]]*O50</f>
        <v>15180</v>
      </c>
    </row>
    <row r="51" spans="1:16" ht="26.25" customHeight="1" x14ac:dyDescent="0.2">
      <c r="A51" s="14"/>
      <c r="B51" s="14"/>
      <c r="C51" s="73" t="s">
        <v>3940</v>
      </c>
      <c r="D51" s="78" t="s">
        <v>126</v>
      </c>
      <c r="E51" s="13">
        <v>44543</v>
      </c>
      <c r="F51" s="76" t="s">
        <v>3386</v>
      </c>
      <c r="G51" s="13">
        <v>44547</v>
      </c>
      <c r="H51" s="77" t="s">
        <v>3813</v>
      </c>
      <c r="I51" s="16">
        <v>125</v>
      </c>
      <c r="J51" s="16">
        <v>16</v>
      </c>
      <c r="K51" s="16">
        <v>6</v>
      </c>
      <c r="L51" s="16">
        <v>1</v>
      </c>
      <c r="M51" s="81">
        <v>3</v>
      </c>
      <c r="N51" s="96">
        <v>3</v>
      </c>
      <c r="O51" s="64">
        <v>2530</v>
      </c>
      <c r="P51" s="65">
        <f>Table224578910112345678910111213141516171819202122232425262728293031323334123536373839[[#This Row],[PEMBULATAN]]*O51</f>
        <v>7590</v>
      </c>
    </row>
    <row r="52" spans="1:16" ht="26.25" customHeight="1" x14ac:dyDescent="0.2">
      <c r="A52" s="14"/>
      <c r="B52" s="14"/>
      <c r="C52" s="73" t="s">
        <v>3941</v>
      </c>
      <c r="D52" s="78" t="s">
        <v>126</v>
      </c>
      <c r="E52" s="13">
        <v>44543</v>
      </c>
      <c r="F52" s="76" t="s">
        <v>3386</v>
      </c>
      <c r="G52" s="13">
        <v>44547</v>
      </c>
      <c r="H52" s="77" t="s">
        <v>3813</v>
      </c>
      <c r="I52" s="16">
        <v>40</v>
      </c>
      <c r="J52" s="16">
        <v>27</v>
      </c>
      <c r="K52" s="16">
        <v>27</v>
      </c>
      <c r="L52" s="16">
        <v>5</v>
      </c>
      <c r="M52" s="81">
        <v>7.29</v>
      </c>
      <c r="N52" s="96">
        <v>7.29</v>
      </c>
      <c r="O52" s="64">
        <v>2530</v>
      </c>
      <c r="P52" s="65">
        <f>Table224578910112345678910111213141516171819202122232425262728293031323334123536373839[[#This Row],[PEMBULATAN]]*O52</f>
        <v>18443.7</v>
      </c>
    </row>
    <row r="53" spans="1:16" ht="26.25" customHeight="1" x14ac:dyDescent="0.2">
      <c r="A53" s="14"/>
      <c r="B53" s="14"/>
      <c r="C53" s="73" t="s">
        <v>3942</v>
      </c>
      <c r="D53" s="78" t="s">
        <v>126</v>
      </c>
      <c r="E53" s="13">
        <v>44543</v>
      </c>
      <c r="F53" s="76" t="s">
        <v>3386</v>
      </c>
      <c r="G53" s="13">
        <v>44547</v>
      </c>
      <c r="H53" s="77" t="s">
        <v>3813</v>
      </c>
      <c r="I53" s="16">
        <v>38</v>
      </c>
      <c r="J53" s="16">
        <v>27</v>
      </c>
      <c r="K53" s="16">
        <v>27</v>
      </c>
      <c r="L53" s="16">
        <v>8</v>
      </c>
      <c r="M53" s="81">
        <v>6.9255000000000004</v>
      </c>
      <c r="N53" s="96">
        <v>8</v>
      </c>
      <c r="O53" s="64">
        <v>2530</v>
      </c>
      <c r="P53" s="65">
        <f>Table224578910112345678910111213141516171819202122232425262728293031323334123536373839[[#This Row],[PEMBULATAN]]*O53</f>
        <v>20240</v>
      </c>
    </row>
    <row r="54" spans="1:16" ht="26.25" customHeight="1" x14ac:dyDescent="0.2">
      <c r="A54" s="14"/>
      <c r="B54" s="14"/>
      <c r="C54" s="73" t="s">
        <v>3943</v>
      </c>
      <c r="D54" s="78" t="s">
        <v>126</v>
      </c>
      <c r="E54" s="13">
        <v>44543</v>
      </c>
      <c r="F54" s="76" t="s">
        <v>3386</v>
      </c>
      <c r="G54" s="13">
        <v>44547</v>
      </c>
      <c r="H54" s="77" t="s">
        <v>3813</v>
      </c>
      <c r="I54" s="16">
        <v>42</v>
      </c>
      <c r="J54" s="16">
        <v>26</v>
      </c>
      <c r="K54" s="16">
        <v>27</v>
      </c>
      <c r="L54" s="16">
        <v>21</v>
      </c>
      <c r="M54" s="81">
        <v>7.3710000000000004</v>
      </c>
      <c r="N54" s="96">
        <v>22</v>
      </c>
      <c r="O54" s="64">
        <v>2530</v>
      </c>
      <c r="P54" s="65">
        <f>Table224578910112345678910111213141516171819202122232425262728293031323334123536373839[[#This Row],[PEMBULATAN]]*O54</f>
        <v>55660</v>
      </c>
    </row>
    <row r="55" spans="1:16" ht="26.25" customHeight="1" x14ac:dyDescent="0.2">
      <c r="A55" s="14"/>
      <c r="B55" s="14"/>
      <c r="C55" s="73" t="s">
        <v>3944</v>
      </c>
      <c r="D55" s="78" t="s">
        <v>126</v>
      </c>
      <c r="E55" s="13">
        <v>44543</v>
      </c>
      <c r="F55" s="76" t="s">
        <v>3386</v>
      </c>
      <c r="G55" s="13">
        <v>44547</v>
      </c>
      <c r="H55" s="77" t="s">
        <v>3813</v>
      </c>
      <c r="I55" s="16">
        <v>90</v>
      </c>
      <c r="J55" s="16">
        <v>40</v>
      </c>
      <c r="K55" s="16">
        <v>12</v>
      </c>
      <c r="L55" s="16">
        <v>1</v>
      </c>
      <c r="M55" s="81">
        <v>10.8</v>
      </c>
      <c r="N55" s="96">
        <v>10.8</v>
      </c>
      <c r="O55" s="64">
        <v>2530</v>
      </c>
      <c r="P55" s="65">
        <f>Table224578910112345678910111213141516171819202122232425262728293031323334123536373839[[#This Row],[PEMBULATAN]]*O55</f>
        <v>27324</v>
      </c>
    </row>
    <row r="56" spans="1:16" ht="26.25" customHeight="1" x14ac:dyDescent="0.2">
      <c r="A56" s="14"/>
      <c r="B56" s="14"/>
      <c r="C56" s="73" t="s">
        <v>3945</v>
      </c>
      <c r="D56" s="78" t="s">
        <v>126</v>
      </c>
      <c r="E56" s="13">
        <v>44543</v>
      </c>
      <c r="F56" s="76" t="s">
        <v>3386</v>
      </c>
      <c r="G56" s="13">
        <v>44547</v>
      </c>
      <c r="H56" s="77" t="s">
        <v>3813</v>
      </c>
      <c r="I56" s="16">
        <v>76</v>
      </c>
      <c r="J56" s="16">
        <v>14</v>
      </c>
      <c r="K56" s="16">
        <v>8</v>
      </c>
      <c r="L56" s="16">
        <v>1</v>
      </c>
      <c r="M56" s="81">
        <v>2.1280000000000001</v>
      </c>
      <c r="N56" s="96">
        <v>2.1280000000000001</v>
      </c>
      <c r="O56" s="64">
        <v>2530</v>
      </c>
      <c r="P56" s="65">
        <f>Table224578910112345678910111213141516171819202122232425262728293031323334123536373839[[#This Row],[PEMBULATAN]]*O56</f>
        <v>5383.84</v>
      </c>
    </row>
    <row r="57" spans="1:16" ht="26.25" customHeight="1" x14ac:dyDescent="0.2">
      <c r="A57" s="14"/>
      <c r="B57" s="14"/>
      <c r="C57" s="73" t="s">
        <v>3946</v>
      </c>
      <c r="D57" s="78" t="s">
        <v>126</v>
      </c>
      <c r="E57" s="13">
        <v>44543</v>
      </c>
      <c r="F57" s="76" t="s">
        <v>3386</v>
      </c>
      <c r="G57" s="13">
        <v>44547</v>
      </c>
      <c r="H57" s="77" t="s">
        <v>3813</v>
      </c>
      <c r="I57" s="16">
        <v>88</v>
      </c>
      <c r="J57" s="16">
        <v>32</v>
      </c>
      <c r="K57" s="16">
        <v>32</v>
      </c>
      <c r="L57" s="16">
        <v>2</v>
      </c>
      <c r="M57" s="81">
        <v>22.527999999999999</v>
      </c>
      <c r="N57" s="96">
        <v>22.527999999999999</v>
      </c>
      <c r="O57" s="64">
        <v>2530</v>
      </c>
      <c r="P57" s="65">
        <f>Table224578910112345678910111213141516171819202122232425262728293031323334123536373839[[#This Row],[PEMBULATAN]]*O57</f>
        <v>56995.839999999997</v>
      </c>
    </row>
    <row r="58" spans="1:16" ht="26.25" customHeight="1" x14ac:dyDescent="0.2">
      <c r="A58" s="14"/>
      <c r="B58" s="14"/>
      <c r="C58" s="73" t="s">
        <v>3947</v>
      </c>
      <c r="D58" s="78" t="s">
        <v>126</v>
      </c>
      <c r="E58" s="13">
        <v>44543</v>
      </c>
      <c r="F58" s="76" t="s">
        <v>3386</v>
      </c>
      <c r="G58" s="13">
        <v>44547</v>
      </c>
      <c r="H58" s="77" t="s">
        <v>3813</v>
      </c>
      <c r="I58" s="16">
        <v>110</v>
      </c>
      <c r="J58" s="16">
        <v>30</v>
      </c>
      <c r="K58" s="16">
        <v>30</v>
      </c>
      <c r="L58" s="16">
        <v>6</v>
      </c>
      <c r="M58" s="81">
        <v>24.75</v>
      </c>
      <c r="N58" s="96">
        <v>24.75</v>
      </c>
      <c r="O58" s="64">
        <v>2530</v>
      </c>
      <c r="P58" s="65">
        <f>Table224578910112345678910111213141516171819202122232425262728293031323334123536373839[[#This Row],[PEMBULATAN]]*O58</f>
        <v>62617.5</v>
      </c>
    </row>
    <row r="59" spans="1:16" ht="26.25" customHeight="1" x14ac:dyDescent="0.2">
      <c r="A59" s="14"/>
      <c r="B59" s="14"/>
      <c r="C59" s="73" t="s">
        <v>3948</v>
      </c>
      <c r="D59" s="78" t="s">
        <v>126</v>
      </c>
      <c r="E59" s="13">
        <v>44543</v>
      </c>
      <c r="F59" s="76" t="s">
        <v>3386</v>
      </c>
      <c r="G59" s="13">
        <v>44547</v>
      </c>
      <c r="H59" s="77" t="s">
        <v>3813</v>
      </c>
      <c r="I59" s="16">
        <v>30</v>
      </c>
      <c r="J59" s="16">
        <v>25</v>
      </c>
      <c r="K59" s="16">
        <v>9</v>
      </c>
      <c r="L59" s="16">
        <v>7</v>
      </c>
      <c r="M59" s="81">
        <v>1.6875</v>
      </c>
      <c r="N59" s="96">
        <v>7</v>
      </c>
      <c r="O59" s="64">
        <v>2530</v>
      </c>
      <c r="P59" s="65">
        <f>Table224578910112345678910111213141516171819202122232425262728293031323334123536373839[[#This Row],[PEMBULATAN]]*O59</f>
        <v>17710</v>
      </c>
    </row>
    <row r="60" spans="1:16" ht="26.25" customHeight="1" x14ac:dyDescent="0.2">
      <c r="A60" s="14"/>
      <c r="B60" s="14"/>
      <c r="C60" s="73" t="s">
        <v>3949</v>
      </c>
      <c r="D60" s="78" t="s">
        <v>126</v>
      </c>
      <c r="E60" s="13">
        <v>44543</v>
      </c>
      <c r="F60" s="76" t="s">
        <v>3386</v>
      </c>
      <c r="G60" s="13">
        <v>44547</v>
      </c>
      <c r="H60" s="77" t="s">
        <v>3813</v>
      </c>
      <c r="I60" s="16">
        <v>90</v>
      </c>
      <c r="J60" s="16">
        <v>52</v>
      </c>
      <c r="K60" s="16">
        <v>32</v>
      </c>
      <c r="L60" s="16">
        <v>24</v>
      </c>
      <c r="M60" s="81">
        <v>37.44</v>
      </c>
      <c r="N60" s="96">
        <v>38</v>
      </c>
      <c r="O60" s="64">
        <v>2530</v>
      </c>
      <c r="P60" s="65">
        <f>Table224578910112345678910111213141516171819202122232425262728293031323334123536373839[[#This Row],[PEMBULATAN]]*O60</f>
        <v>96140</v>
      </c>
    </row>
    <row r="61" spans="1:16" ht="26.25" customHeight="1" x14ac:dyDescent="0.2">
      <c r="A61" s="14"/>
      <c r="B61" s="14"/>
      <c r="C61" s="73" t="s">
        <v>3950</v>
      </c>
      <c r="D61" s="78" t="s">
        <v>126</v>
      </c>
      <c r="E61" s="13">
        <v>44543</v>
      </c>
      <c r="F61" s="76" t="s">
        <v>3386</v>
      </c>
      <c r="G61" s="13">
        <v>44547</v>
      </c>
      <c r="H61" s="77" t="s">
        <v>3813</v>
      </c>
      <c r="I61" s="16">
        <v>85</v>
      </c>
      <c r="J61" s="16">
        <v>30</v>
      </c>
      <c r="K61" s="16">
        <v>18</v>
      </c>
      <c r="L61" s="16">
        <v>3</v>
      </c>
      <c r="M61" s="81">
        <v>11.475</v>
      </c>
      <c r="N61" s="96">
        <v>12</v>
      </c>
      <c r="O61" s="64">
        <v>2530</v>
      </c>
      <c r="P61" s="65">
        <f>Table224578910112345678910111213141516171819202122232425262728293031323334123536373839[[#This Row],[PEMBULATAN]]*O61</f>
        <v>30360</v>
      </c>
    </row>
    <row r="62" spans="1:16" ht="26.25" customHeight="1" x14ac:dyDescent="0.2">
      <c r="A62" s="14"/>
      <c r="B62" s="14"/>
      <c r="C62" s="73" t="s">
        <v>3951</v>
      </c>
      <c r="D62" s="78" t="s">
        <v>126</v>
      </c>
      <c r="E62" s="13">
        <v>44543</v>
      </c>
      <c r="F62" s="76" t="s">
        <v>3386</v>
      </c>
      <c r="G62" s="13">
        <v>44547</v>
      </c>
      <c r="H62" s="77" t="s">
        <v>3813</v>
      </c>
      <c r="I62" s="16">
        <v>55</v>
      </c>
      <c r="J62" s="16">
        <v>19</v>
      </c>
      <c r="K62" s="16">
        <v>24</v>
      </c>
      <c r="L62" s="16">
        <v>4</v>
      </c>
      <c r="M62" s="81">
        <v>6.27</v>
      </c>
      <c r="N62" s="96">
        <v>6.27</v>
      </c>
      <c r="O62" s="64">
        <v>2530</v>
      </c>
      <c r="P62" s="65">
        <f>Table224578910112345678910111213141516171819202122232425262728293031323334123536373839[[#This Row],[PEMBULATAN]]*O62</f>
        <v>15863.099999999999</v>
      </c>
    </row>
    <row r="63" spans="1:16" ht="26.25" customHeight="1" x14ac:dyDescent="0.2">
      <c r="A63" s="14"/>
      <c r="B63" s="14"/>
      <c r="C63" s="73" t="s">
        <v>3952</v>
      </c>
      <c r="D63" s="78" t="s">
        <v>126</v>
      </c>
      <c r="E63" s="13">
        <v>44543</v>
      </c>
      <c r="F63" s="76" t="s">
        <v>3386</v>
      </c>
      <c r="G63" s="13">
        <v>44547</v>
      </c>
      <c r="H63" s="77" t="s">
        <v>3813</v>
      </c>
      <c r="I63" s="16">
        <v>83</v>
      </c>
      <c r="J63" s="16">
        <v>12</v>
      </c>
      <c r="K63" s="16">
        <v>12</v>
      </c>
      <c r="L63" s="16">
        <v>1</v>
      </c>
      <c r="M63" s="81">
        <v>2.988</v>
      </c>
      <c r="N63" s="96">
        <v>2.988</v>
      </c>
      <c r="O63" s="64">
        <v>2530</v>
      </c>
      <c r="P63" s="65">
        <f>Table224578910112345678910111213141516171819202122232425262728293031323334123536373839[[#This Row],[PEMBULATAN]]*O63</f>
        <v>7559.64</v>
      </c>
    </row>
    <row r="64" spans="1:16" ht="26.25" customHeight="1" x14ac:dyDescent="0.2">
      <c r="A64" s="14"/>
      <c r="B64" s="14"/>
      <c r="C64" s="73" t="s">
        <v>3953</v>
      </c>
      <c r="D64" s="78" t="s">
        <v>126</v>
      </c>
      <c r="E64" s="13">
        <v>44543</v>
      </c>
      <c r="F64" s="76" t="s">
        <v>3386</v>
      </c>
      <c r="G64" s="13">
        <v>44547</v>
      </c>
      <c r="H64" s="77" t="s">
        <v>3813</v>
      </c>
      <c r="I64" s="16">
        <v>38</v>
      </c>
      <c r="J64" s="16">
        <v>38</v>
      </c>
      <c r="K64" s="16">
        <v>30</v>
      </c>
      <c r="L64" s="16">
        <v>5</v>
      </c>
      <c r="M64" s="81">
        <v>10.83</v>
      </c>
      <c r="N64" s="96">
        <v>10.83</v>
      </c>
      <c r="O64" s="64">
        <v>2530</v>
      </c>
      <c r="P64" s="65">
        <f>Table224578910112345678910111213141516171819202122232425262728293031323334123536373839[[#This Row],[PEMBULATAN]]*O64</f>
        <v>27399.9</v>
      </c>
    </row>
    <row r="65" spans="1:16" ht="26.25" customHeight="1" x14ac:dyDescent="0.2">
      <c r="A65" s="14"/>
      <c r="B65" s="14"/>
      <c r="C65" s="73" t="s">
        <v>3954</v>
      </c>
      <c r="D65" s="78" t="s">
        <v>126</v>
      </c>
      <c r="E65" s="13">
        <v>44543</v>
      </c>
      <c r="F65" s="76" t="s">
        <v>3386</v>
      </c>
      <c r="G65" s="13">
        <v>44547</v>
      </c>
      <c r="H65" s="77" t="s">
        <v>3813</v>
      </c>
      <c r="I65" s="16">
        <v>88</v>
      </c>
      <c r="J65" s="16">
        <v>24</v>
      </c>
      <c r="K65" s="16">
        <v>15</v>
      </c>
      <c r="L65" s="16">
        <v>6</v>
      </c>
      <c r="M65" s="81">
        <v>7.92</v>
      </c>
      <c r="N65" s="96">
        <v>7.92</v>
      </c>
      <c r="O65" s="64">
        <v>2530</v>
      </c>
      <c r="P65" s="65">
        <f>Table224578910112345678910111213141516171819202122232425262728293031323334123536373839[[#This Row],[PEMBULATAN]]*O65</f>
        <v>20037.599999999999</v>
      </c>
    </row>
    <row r="66" spans="1:16" ht="26.25" customHeight="1" x14ac:dyDescent="0.2">
      <c r="A66" s="14"/>
      <c r="B66" s="14"/>
      <c r="C66" s="73" t="s">
        <v>3955</v>
      </c>
      <c r="D66" s="78" t="s">
        <v>126</v>
      </c>
      <c r="E66" s="13">
        <v>44543</v>
      </c>
      <c r="F66" s="76" t="s">
        <v>3386</v>
      </c>
      <c r="G66" s="13">
        <v>44547</v>
      </c>
      <c r="H66" s="77" t="s">
        <v>3813</v>
      </c>
      <c r="I66" s="16">
        <v>28</v>
      </c>
      <c r="J66" s="16">
        <v>35</v>
      </c>
      <c r="K66" s="16">
        <v>35</v>
      </c>
      <c r="L66" s="16">
        <v>6</v>
      </c>
      <c r="M66" s="81">
        <v>8.5749999999999993</v>
      </c>
      <c r="N66" s="96">
        <v>8.5749999999999993</v>
      </c>
      <c r="O66" s="64">
        <v>2530</v>
      </c>
      <c r="P66" s="65">
        <f>Table224578910112345678910111213141516171819202122232425262728293031323334123536373839[[#This Row],[PEMBULATAN]]*O66</f>
        <v>21694.75</v>
      </c>
    </row>
    <row r="67" spans="1:16" ht="26.25" customHeight="1" x14ac:dyDescent="0.2">
      <c r="A67" s="14"/>
      <c r="B67" s="14"/>
      <c r="C67" s="73" t="s">
        <v>3956</v>
      </c>
      <c r="D67" s="78" t="s">
        <v>126</v>
      </c>
      <c r="E67" s="13">
        <v>44543</v>
      </c>
      <c r="F67" s="76" t="s">
        <v>3386</v>
      </c>
      <c r="G67" s="13">
        <v>44547</v>
      </c>
      <c r="H67" s="77" t="s">
        <v>3813</v>
      </c>
      <c r="I67" s="16">
        <v>25</v>
      </c>
      <c r="J67" s="16">
        <v>17</v>
      </c>
      <c r="K67" s="16">
        <v>12</v>
      </c>
      <c r="L67" s="16">
        <v>1</v>
      </c>
      <c r="M67" s="81">
        <v>1.2749999999999999</v>
      </c>
      <c r="N67" s="96">
        <v>1.2749999999999999</v>
      </c>
      <c r="O67" s="64">
        <v>2530</v>
      </c>
      <c r="P67" s="65">
        <f>Table224578910112345678910111213141516171819202122232425262728293031323334123536373839[[#This Row],[PEMBULATAN]]*O67</f>
        <v>3225.75</v>
      </c>
    </row>
    <row r="68" spans="1:16" ht="26.25" customHeight="1" x14ac:dyDescent="0.2">
      <c r="A68" s="14"/>
      <c r="B68" s="14"/>
      <c r="C68" s="73" t="s">
        <v>3957</v>
      </c>
      <c r="D68" s="78" t="s">
        <v>126</v>
      </c>
      <c r="E68" s="13">
        <v>44543</v>
      </c>
      <c r="F68" s="76" t="s">
        <v>3386</v>
      </c>
      <c r="G68" s="13">
        <v>44547</v>
      </c>
      <c r="H68" s="77" t="s">
        <v>3813</v>
      </c>
      <c r="I68" s="16">
        <v>107</v>
      </c>
      <c r="J68" s="16">
        <v>60</v>
      </c>
      <c r="K68" s="16">
        <v>26</v>
      </c>
      <c r="L68" s="16">
        <v>16</v>
      </c>
      <c r="M68" s="81">
        <v>41.73</v>
      </c>
      <c r="N68" s="96">
        <v>41.73</v>
      </c>
      <c r="O68" s="64">
        <v>2530</v>
      </c>
      <c r="P68" s="65">
        <f>Table224578910112345678910111213141516171819202122232425262728293031323334123536373839[[#This Row],[PEMBULATAN]]*O68</f>
        <v>105576.9</v>
      </c>
    </row>
    <row r="69" spans="1:16" ht="26.25" customHeight="1" x14ac:dyDescent="0.2">
      <c r="A69" s="14"/>
      <c r="B69" s="14"/>
      <c r="C69" s="73" t="s">
        <v>3958</v>
      </c>
      <c r="D69" s="78" t="s">
        <v>126</v>
      </c>
      <c r="E69" s="13">
        <v>44543</v>
      </c>
      <c r="F69" s="76" t="s">
        <v>3386</v>
      </c>
      <c r="G69" s="13">
        <v>44547</v>
      </c>
      <c r="H69" s="77" t="s">
        <v>3813</v>
      </c>
      <c r="I69" s="16">
        <v>77</v>
      </c>
      <c r="J69" s="16">
        <v>90</v>
      </c>
      <c r="K69" s="16">
        <v>27</v>
      </c>
      <c r="L69" s="16">
        <v>15</v>
      </c>
      <c r="M69" s="81">
        <v>46.777500000000003</v>
      </c>
      <c r="N69" s="96">
        <v>46.777500000000003</v>
      </c>
      <c r="O69" s="64">
        <v>2530</v>
      </c>
      <c r="P69" s="65">
        <f>Table224578910112345678910111213141516171819202122232425262728293031323334123536373839[[#This Row],[PEMBULATAN]]*O69</f>
        <v>118347.07500000001</v>
      </c>
    </row>
    <row r="70" spans="1:16" ht="26.25" customHeight="1" x14ac:dyDescent="0.2">
      <c r="A70" s="14"/>
      <c r="B70" s="14"/>
      <c r="C70" s="73" t="s">
        <v>3959</v>
      </c>
      <c r="D70" s="78" t="s">
        <v>126</v>
      </c>
      <c r="E70" s="13">
        <v>44543</v>
      </c>
      <c r="F70" s="76" t="s">
        <v>3386</v>
      </c>
      <c r="G70" s="13">
        <v>44547</v>
      </c>
      <c r="H70" s="77" t="s">
        <v>3813</v>
      </c>
      <c r="I70" s="16">
        <v>36</v>
      </c>
      <c r="J70" s="16">
        <v>28</v>
      </c>
      <c r="K70" s="16">
        <v>24</v>
      </c>
      <c r="L70" s="16">
        <v>11</v>
      </c>
      <c r="M70" s="81">
        <v>6.048</v>
      </c>
      <c r="N70" s="96">
        <v>11</v>
      </c>
      <c r="O70" s="64">
        <v>2530</v>
      </c>
      <c r="P70" s="65">
        <f>Table224578910112345678910111213141516171819202122232425262728293031323334123536373839[[#This Row],[PEMBULATAN]]*O70</f>
        <v>27830</v>
      </c>
    </row>
    <row r="71" spans="1:16" ht="26.25" customHeight="1" x14ac:dyDescent="0.2">
      <c r="A71" s="14"/>
      <c r="B71" s="14"/>
      <c r="C71" s="73" t="s">
        <v>3960</v>
      </c>
      <c r="D71" s="78" t="s">
        <v>126</v>
      </c>
      <c r="E71" s="13">
        <v>44543</v>
      </c>
      <c r="F71" s="76" t="s">
        <v>3386</v>
      </c>
      <c r="G71" s="13">
        <v>44547</v>
      </c>
      <c r="H71" s="77" t="s">
        <v>3813</v>
      </c>
      <c r="I71" s="16">
        <v>110</v>
      </c>
      <c r="J71" s="16">
        <v>37</v>
      </c>
      <c r="K71" s="16">
        <v>37</v>
      </c>
      <c r="L71" s="16">
        <v>25</v>
      </c>
      <c r="M71" s="81">
        <v>37.647500000000001</v>
      </c>
      <c r="N71" s="96">
        <v>37.647500000000001</v>
      </c>
      <c r="O71" s="64">
        <v>2530</v>
      </c>
      <c r="P71" s="65">
        <f>Table224578910112345678910111213141516171819202122232425262728293031323334123536373839[[#This Row],[PEMBULATAN]]*O71</f>
        <v>95248.175000000003</v>
      </c>
    </row>
    <row r="72" spans="1:16" ht="26.25" customHeight="1" x14ac:dyDescent="0.2">
      <c r="A72" s="14"/>
      <c r="B72" s="14"/>
      <c r="C72" s="73" t="s">
        <v>3961</v>
      </c>
      <c r="D72" s="78" t="s">
        <v>126</v>
      </c>
      <c r="E72" s="13">
        <v>44543</v>
      </c>
      <c r="F72" s="76" t="s">
        <v>3386</v>
      </c>
      <c r="G72" s="13">
        <v>44547</v>
      </c>
      <c r="H72" s="77" t="s">
        <v>3813</v>
      </c>
      <c r="I72" s="16">
        <v>50</v>
      </c>
      <c r="J72" s="16">
        <v>10</v>
      </c>
      <c r="K72" s="16">
        <v>10</v>
      </c>
      <c r="L72" s="16">
        <v>2</v>
      </c>
      <c r="M72" s="81">
        <v>1.25</v>
      </c>
      <c r="N72" s="96">
        <v>2</v>
      </c>
      <c r="O72" s="64">
        <v>2530</v>
      </c>
      <c r="P72" s="65">
        <f>Table224578910112345678910111213141516171819202122232425262728293031323334123536373839[[#This Row],[PEMBULATAN]]*O72</f>
        <v>5060</v>
      </c>
    </row>
    <row r="73" spans="1:16" ht="26.25" customHeight="1" x14ac:dyDescent="0.2">
      <c r="A73" s="14"/>
      <c r="B73" s="14"/>
      <c r="C73" s="73" t="s">
        <v>3962</v>
      </c>
      <c r="D73" s="78" t="s">
        <v>126</v>
      </c>
      <c r="E73" s="13">
        <v>44543</v>
      </c>
      <c r="F73" s="76" t="s">
        <v>3386</v>
      </c>
      <c r="G73" s="13">
        <v>44547</v>
      </c>
      <c r="H73" s="77" t="s">
        <v>3813</v>
      </c>
      <c r="I73" s="16">
        <v>28</v>
      </c>
      <c r="J73" s="16">
        <v>16</v>
      </c>
      <c r="K73" s="16">
        <v>16</v>
      </c>
      <c r="L73" s="16">
        <v>8</v>
      </c>
      <c r="M73" s="81">
        <v>1.792</v>
      </c>
      <c r="N73" s="96">
        <v>8</v>
      </c>
      <c r="O73" s="64">
        <v>2530</v>
      </c>
      <c r="P73" s="65">
        <f>Table224578910112345678910111213141516171819202122232425262728293031323334123536373839[[#This Row],[PEMBULATAN]]*O73</f>
        <v>20240</v>
      </c>
    </row>
    <row r="74" spans="1:16" ht="26.25" customHeight="1" x14ac:dyDescent="0.2">
      <c r="A74" s="14"/>
      <c r="B74" s="14"/>
      <c r="C74" s="73" t="s">
        <v>3963</v>
      </c>
      <c r="D74" s="78" t="s">
        <v>126</v>
      </c>
      <c r="E74" s="13">
        <v>44543</v>
      </c>
      <c r="F74" s="76" t="s">
        <v>3386</v>
      </c>
      <c r="G74" s="13">
        <v>44547</v>
      </c>
      <c r="H74" s="77" t="s">
        <v>3813</v>
      </c>
      <c r="I74" s="16">
        <v>26</v>
      </c>
      <c r="J74" s="16">
        <v>26</v>
      </c>
      <c r="K74" s="16">
        <v>13</v>
      </c>
      <c r="L74" s="16">
        <v>35</v>
      </c>
      <c r="M74" s="81">
        <v>2.1970000000000001</v>
      </c>
      <c r="N74" s="96">
        <v>35</v>
      </c>
      <c r="O74" s="64">
        <v>2530</v>
      </c>
      <c r="P74" s="65">
        <f>Table224578910112345678910111213141516171819202122232425262728293031323334123536373839[[#This Row],[PEMBULATAN]]*O74</f>
        <v>88550</v>
      </c>
    </row>
    <row r="75" spans="1:16" ht="26.25" customHeight="1" x14ac:dyDescent="0.2">
      <c r="A75" s="14"/>
      <c r="B75" s="14"/>
      <c r="C75" s="73" t="s">
        <v>3964</v>
      </c>
      <c r="D75" s="78" t="s">
        <v>126</v>
      </c>
      <c r="E75" s="13">
        <v>44543</v>
      </c>
      <c r="F75" s="76" t="s">
        <v>3386</v>
      </c>
      <c r="G75" s="13">
        <v>44547</v>
      </c>
      <c r="H75" s="77" t="s">
        <v>3813</v>
      </c>
      <c r="I75" s="16">
        <v>54</v>
      </c>
      <c r="J75" s="16">
        <v>33</v>
      </c>
      <c r="K75" s="16">
        <v>34</v>
      </c>
      <c r="L75" s="16">
        <v>10</v>
      </c>
      <c r="M75" s="81">
        <v>15.147</v>
      </c>
      <c r="N75" s="96">
        <v>15.147</v>
      </c>
      <c r="O75" s="64">
        <v>2530</v>
      </c>
      <c r="P75" s="65">
        <f>Table224578910112345678910111213141516171819202122232425262728293031323334123536373839[[#This Row],[PEMBULATAN]]*O75</f>
        <v>38321.910000000003</v>
      </c>
    </row>
    <row r="76" spans="1:16" ht="26.25" customHeight="1" x14ac:dyDescent="0.2">
      <c r="A76" s="14"/>
      <c r="B76" s="14"/>
      <c r="C76" s="73" t="s">
        <v>3965</v>
      </c>
      <c r="D76" s="78" t="s">
        <v>126</v>
      </c>
      <c r="E76" s="13">
        <v>44543</v>
      </c>
      <c r="F76" s="76" t="s">
        <v>3386</v>
      </c>
      <c r="G76" s="13">
        <v>44547</v>
      </c>
      <c r="H76" s="77" t="s">
        <v>3813</v>
      </c>
      <c r="I76" s="16">
        <v>30</v>
      </c>
      <c r="J76" s="16">
        <v>48</v>
      </c>
      <c r="K76" s="16">
        <v>33</v>
      </c>
      <c r="L76" s="16">
        <v>11</v>
      </c>
      <c r="M76" s="81">
        <v>11.88</v>
      </c>
      <c r="N76" s="96">
        <v>11.88</v>
      </c>
      <c r="O76" s="64">
        <v>2530</v>
      </c>
      <c r="P76" s="65">
        <f>Table224578910112345678910111213141516171819202122232425262728293031323334123536373839[[#This Row],[PEMBULATAN]]*O76</f>
        <v>30056.400000000001</v>
      </c>
    </row>
    <row r="77" spans="1:16" ht="26.25" customHeight="1" x14ac:dyDescent="0.2">
      <c r="A77" s="14"/>
      <c r="B77" s="14"/>
      <c r="C77" s="73" t="s">
        <v>3966</v>
      </c>
      <c r="D77" s="78" t="s">
        <v>126</v>
      </c>
      <c r="E77" s="13">
        <v>44543</v>
      </c>
      <c r="F77" s="76" t="s">
        <v>3386</v>
      </c>
      <c r="G77" s="13">
        <v>44547</v>
      </c>
      <c r="H77" s="77" t="s">
        <v>3813</v>
      </c>
      <c r="I77" s="16">
        <v>44</v>
      </c>
      <c r="J77" s="16">
        <v>30</v>
      </c>
      <c r="K77" s="16">
        <v>37</v>
      </c>
      <c r="L77" s="16">
        <v>8</v>
      </c>
      <c r="M77" s="81">
        <v>12.21</v>
      </c>
      <c r="N77" s="96">
        <v>12.21</v>
      </c>
      <c r="O77" s="64">
        <v>2530</v>
      </c>
      <c r="P77" s="65">
        <f>Table224578910112345678910111213141516171819202122232425262728293031323334123536373839[[#This Row],[PEMBULATAN]]*O77</f>
        <v>30891.300000000003</v>
      </c>
    </row>
    <row r="78" spans="1:16" ht="26.25" customHeight="1" x14ac:dyDescent="0.2">
      <c r="A78" s="14"/>
      <c r="B78" s="14"/>
      <c r="C78" s="73" t="s">
        <v>3967</v>
      </c>
      <c r="D78" s="78" t="s">
        <v>126</v>
      </c>
      <c r="E78" s="13">
        <v>44543</v>
      </c>
      <c r="F78" s="76" t="s">
        <v>3386</v>
      </c>
      <c r="G78" s="13">
        <v>44547</v>
      </c>
      <c r="H78" s="77" t="s">
        <v>3813</v>
      </c>
      <c r="I78" s="16">
        <v>57</v>
      </c>
      <c r="J78" s="16">
        <v>34</v>
      </c>
      <c r="K78" s="16">
        <v>12</v>
      </c>
      <c r="L78" s="16">
        <v>7</v>
      </c>
      <c r="M78" s="81">
        <v>5.8140000000000001</v>
      </c>
      <c r="N78" s="96">
        <v>7</v>
      </c>
      <c r="O78" s="64">
        <v>2530</v>
      </c>
      <c r="P78" s="65">
        <f>Table224578910112345678910111213141516171819202122232425262728293031323334123536373839[[#This Row],[PEMBULATAN]]*O78</f>
        <v>17710</v>
      </c>
    </row>
    <row r="79" spans="1:16" ht="26.25" customHeight="1" x14ac:dyDescent="0.2">
      <c r="A79" s="14"/>
      <c r="B79" s="14"/>
      <c r="C79" s="73" t="s">
        <v>3968</v>
      </c>
      <c r="D79" s="78" t="s">
        <v>126</v>
      </c>
      <c r="E79" s="13">
        <v>44543</v>
      </c>
      <c r="F79" s="76" t="s">
        <v>3386</v>
      </c>
      <c r="G79" s="13">
        <v>44547</v>
      </c>
      <c r="H79" s="77" t="s">
        <v>3813</v>
      </c>
      <c r="I79" s="16">
        <v>42</v>
      </c>
      <c r="J79" s="16">
        <v>30</v>
      </c>
      <c r="K79" s="16">
        <v>34</v>
      </c>
      <c r="L79" s="16">
        <v>5</v>
      </c>
      <c r="M79" s="81">
        <v>10.71</v>
      </c>
      <c r="N79" s="96">
        <v>10.71</v>
      </c>
      <c r="O79" s="64">
        <v>2530</v>
      </c>
      <c r="P79" s="65">
        <f>Table224578910112345678910111213141516171819202122232425262728293031323334123536373839[[#This Row],[PEMBULATAN]]*O79</f>
        <v>27096.300000000003</v>
      </c>
    </row>
    <row r="80" spans="1:16" ht="26.25" customHeight="1" x14ac:dyDescent="0.2">
      <c r="A80" s="14"/>
      <c r="B80" s="14"/>
      <c r="C80" s="73" t="s">
        <v>3969</v>
      </c>
      <c r="D80" s="78" t="s">
        <v>126</v>
      </c>
      <c r="E80" s="13">
        <v>44543</v>
      </c>
      <c r="F80" s="76" t="s">
        <v>3386</v>
      </c>
      <c r="G80" s="13">
        <v>44547</v>
      </c>
      <c r="H80" s="77" t="s">
        <v>3813</v>
      </c>
      <c r="I80" s="16">
        <v>38</v>
      </c>
      <c r="J80" s="16">
        <v>28</v>
      </c>
      <c r="K80" s="16">
        <v>30</v>
      </c>
      <c r="L80" s="16">
        <v>4</v>
      </c>
      <c r="M80" s="81">
        <v>7.98</v>
      </c>
      <c r="N80" s="96">
        <v>7.98</v>
      </c>
      <c r="O80" s="64">
        <v>2530</v>
      </c>
      <c r="P80" s="65">
        <f>Table224578910112345678910111213141516171819202122232425262728293031323334123536373839[[#This Row],[PEMBULATAN]]*O80</f>
        <v>20189.400000000001</v>
      </c>
    </row>
    <row r="81" spans="1:16" ht="26.25" customHeight="1" x14ac:dyDescent="0.2">
      <c r="A81" s="14"/>
      <c r="B81" s="14"/>
      <c r="C81" s="73" t="s">
        <v>3970</v>
      </c>
      <c r="D81" s="78" t="s">
        <v>126</v>
      </c>
      <c r="E81" s="13">
        <v>44543</v>
      </c>
      <c r="F81" s="76" t="s">
        <v>3386</v>
      </c>
      <c r="G81" s="13">
        <v>44547</v>
      </c>
      <c r="H81" s="77" t="s">
        <v>3813</v>
      </c>
      <c r="I81" s="16">
        <v>75</v>
      </c>
      <c r="J81" s="16">
        <v>56</v>
      </c>
      <c r="K81" s="16">
        <v>26</v>
      </c>
      <c r="L81" s="16">
        <v>10</v>
      </c>
      <c r="M81" s="81">
        <v>27.3</v>
      </c>
      <c r="N81" s="96">
        <v>28</v>
      </c>
      <c r="O81" s="64">
        <v>2530</v>
      </c>
      <c r="P81" s="65">
        <f>Table224578910112345678910111213141516171819202122232425262728293031323334123536373839[[#This Row],[PEMBULATAN]]*O81</f>
        <v>70840</v>
      </c>
    </row>
    <row r="82" spans="1:16" ht="26.25" customHeight="1" x14ac:dyDescent="0.2">
      <c r="A82" s="14"/>
      <c r="B82" s="14"/>
      <c r="C82" s="73" t="s">
        <v>3971</v>
      </c>
      <c r="D82" s="78" t="s">
        <v>126</v>
      </c>
      <c r="E82" s="13">
        <v>44543</v>
      </c>
      <c r="F82" s="76" t="s">
        <v>3386</v>
      </c>
      <c r="G82" s="13">
        <v>44547</v>
      </c>
      <c r="H82" s="77" t="s">
        <v>3813</v>
      </c>
      <c r="I82" s="16">
        <v>62</v>
      </c>
      <c r="J82" s="16">
        <v>52</v>
      </c>
      <c r="K82" s="16">
        <v>21</v>
      </c>
      <c r="L82" s="16">
        <v>5</v>
      </c>
      <c r="M82" s="81">
        <v>16.925999999999998</v>
      </c>
      <c r="N82" s="96">
        <v>16.925999999999998</v>
      </c>
      <c r="O82" s="64">
        <v>2530</v>
      </c>
      <c r="P82" s="65">
        <f>Table224578910112345678910111213141516171819202122232425262728293031323334123536373839[[#This Row],[PEMBULATAN]]*O82</f>
        <v>42822.78</v>
      </c>
    </row>
    <row r="83" spans="1:16" ht="26.25" customHeight="1" x14ac:dyDescent="0.2">
      <c r="A83" s="14"/>
      <c r="B83" s="14"/>
      <c r="C83" s="73" t="s">
        <v>3972</v>
      </c>
      <c r="D83" s="78" t="s">
        <v>126</v>
      </c>
      <c r="E83" s="13">
        <v>44543</v>
      </c>
      <c r="F83" s="76" t="s">
        <v>3386</v>
      </c>
      <c r="G83" s="13">
        <v>44547</v>
      </c>
      <c r="H83" s="77" t="s">
        <v>3813</v>
      </c>
      <c r="I83" s="16">
        <v>55</v>
      </c>
      <c r="J83" s="16">
        <v>47</v>
      </c>
      <c r="K83" s="16">
        <v>34</v>
      </c>
      <c r="L83" s="16">
        <v>1</v>
      </c>
      <c r="M83" s="81">
        <v>21.9725</v>
      </c>
      <c r="N83" s="96">
        <v>21.9725</v>
      </c>
      <c r="O83" s="64">
        <v>2530</v>
      </c>
      <c r="P83" s="65">
        <f>Table224578910112345678910111213141516171819202122232425262728293031323334123536373839[[#This Row],[PEMBULATAN]]*O83</f>
        <v>55590.425000000003</v>
      </c>
    </row>
    <row r="84" spans="1:16" ht="26.25" customHeight="1" x14ac:dyDescent="0.2">
      <c r="A84" s="14"/>
      <c r="B84" s="14"/>
      <c r="C84" s="73" t="s">
        <v>3973</v>
      </c>
      <c r="D84" s="78" t="s">
        <v>126</v>
      </c>
      <c r="E84" s="13">
        <v>44543</v>
      </c>
      <c r="F84" s="76" t="s">
        <v>3386</v>
      </c>
      <c r="G84" s="13">
        <v>44547</v>
      </c>
      <c r="H84" s="77" t="s">
        <v>3813</v>
      </c>
      <c r="I84" s="16">
        <v>52</v>
      </c>
      <c r="J84" s="16">
        <v>46</v>
      </c>
      <c r="K84" s="16">
        <v>8</v>
      </c>
      <c r="L84" s="16">
        <v>2</v>
      </c>
      <c r="M84" s="81">
        <v>4.7839999999999998</v>
      </c>
      <c r="N84" s="96">
        <v>4.7839999999999998</v>
      </c>
      <c r="O84" s="64">
        <v>2530</v>
      </c>
      <c r="P84" s="65">
        <f>Table224578910112345678910111213141516171819202122232425262728293031323334123536373839[[#This Row],[PEMBULATAN]]*O84</f>
        <v>12103.519999999999</v>
      </c>
    </row>
    <row r="85" spans="1:16" ht="26.25" customHeight="1" x14ac:dyDescent="0.2">
      <c r="A85" s="14"/>
      <c r="B85" s="14"/>
      <c r="C85" s="73" t="s">
        <v>3974</v>
      </c>
      <c r="D85" s="78" t="s">
        <v>126</v>
      </c>
      <c r="E85" s="13">
        <v>44543</v>
      </c>
      <c r="F85" s="76" t="s">
        <v>3386</v>
      </c>
      <c r="G85" s="13">
        <v>44547</v>
      </c>
      <c r="H85" s="77" t="s">
        <v>3813</v>
      </c>
      <c r="I85" s="16">
        <v>49</v>
      </c>
      <c r="J85" s="16">
        <v>49</v>
      </c>
      <c r="K85" s="16">
        <v>23</v>
      </c>
      <c r="L85" s="16">
        <v>3</v>
      </c>
      <c r="M85" s="81">
        <v>13.80575</v>
      </c>
      <c r="N85" s="96">
        <v>13.80575</v>
      </c>
      <c r="O85" s="64">
        <v>2530</v>
      </c>
      <c r="P85" s="65">
        <f>Table224578910112345678910111213141516171819202122232425262728293031323334123536373839[[#This Row],[PEMBULATAN]]*O85</f>
        <v>34928.547500000001</v>
      </c>
    </row>
    <row r="86" spans="1:16" ht="26.25" customHeight="1" x14ac:dyDescent="0.2">
      <c r="A86" s="14"/>
      <c r="B86" s="14"/>
      <c r="C86" s="73" t="s">
        <v>3975</v>
      </c>
      <c r="D86" s="78" t="s">
        <v>126</v>
      </c>
      <c r="E86" s="13">
        <v>44543</v>
      </c>
      <c r="F86" s="76" t="s">
        <v>3386</v>
      </c>
      <c r="G86" s="13">
        <v>44547</v>
      </c>
      <c r="H86" s="77" t="s">
        <v>3813</v>
      </c>
      <c r="I86" s="16">
        <v>67</v>
      </c>
      <c r="J86" s="16">
        <v>37</v>
      </c>
      <c r="K86" s="16">
        <v>12</v>
      </c>
      <c r="L86" s="16">
        <v>3</v>
      </c>
      <c r="M86" s="81">
        <v>7.4370000000000003</v>
      </c>
      <c r="N86" s="96">
        <v>8</v>
      </c>
      <c r="O86" s="64">
        <v>2530</v>
      </c>
      <c r="P86" s="65">
        <f>Table224578910112345678910111213141516171819202122232425262728293031323334123536373839[[#This Row],[PEMBULATAN]]*O86</f>
        <v>20240</v>
      </c>
    </row>
    <row r="87" spans="1:16" ht="26.25" customHeight="1" x14ac:dyDescent="0.2">
      <c r="A87" s="14"/>
      <c r="B87" s="14"/>
      <c r="C87" s="73" t="s">
        <v>3976</v>
      </c>
      <c r="D87" s="78" t="s">
        <v>126</v>
      </c>
      <c r="E87" s="13">
        <v>44543</v>
      </c>
      <c r="F87" s="76" t="s">
        <v>3386</v>
      </c>
      <c r="G87" s="13">
        <v>44547</v>
      </c>
      <c r="H87" s="77" t="s">
        <v>3813</v>
      </c>
      <c r="I87" s="16">
        <v>50</v>
      </c>
      <c r="J87" s="16">
        <v>38</v>
      </c>
      <c r="K87" s="16">
        <v>35</v>
      </c>
      <c r="L87" s="16">
        <v>9</v>
      </c>
      <c r="M87" s="81">
        <v>16.625</v>
      </c>
      <c r="N87" s="96">
        <v>16.625</v>
      </c>
      <c r="O87" s="64">
        <v>2530</v>
      </c>
      <c r="P87" s="65">
        <f>Table224578910112345678910111213141516171819202122232425262728293031323334123536373839[[#This Row],[PEMBULATAN]]*O87</f>
        <v>42061.25</v>
      </c>
    </row>
    <row r="88" spans="1:16" ht="26.25" customHeight="1" x14ac:dyDescent="0.2">
      <c r="A88" s="14"/>
      <c r="B88" s="14"/>
      <c r="C88" s="73" t="s">
        <v>3977</v>
      </c>
      <c r="D88" s="78" t="s">
        <v>126</v>
      </c>
      <c r="E88" s="13">
        <v>44543</v>
      </c>
      <c r="F88" s="76" t="s">
        <v>3386</v>
      </c>
      <c r="G88" s="13">
        <v>44547</v>
      </c>
      <c r="H88" s="77" t="s">
        <v>3813</v>
      </c>
      <c r="I88" s="16">
        <v>55</v>
      </c>
      <c r="J88" s="16">
        <v>40</v>
      </c>
      <c r="K88" s="16">
        <v>28</v>
      </c>
      <c r="L88" s="16">
        <v>13</v>
      </c>
      <c r="M88" s="81">
        <v>15.4</v>
      </c>
      <c r="N88" s="96">
        <v>16</v>
      </c>
      <c r="O88" s="64">
        <v>2530</v>
      </c>
      <c r="P88" s="65">
        <f>Table224578910112345678910111213141516171819202122232425262728293031323334123536373839[[#This Row],[PEMBULATAN]]*O88</f>
        <v>40480</v>
      </c>
    </row>
    <row r="89" spans="1:16" ht="26.25" customHeight="1" x14ac:dyDescent="0.2">
      <c r="A89" s="14"/>
      <c r="B89" s="14"/>
      <c r="C89" s="73" t="s">
        <v>3978</v>
      </c>
      <c r="D89" s="78" t="s">
        <v>126</v>
      </c>
      <c r="E89" s="13">
        <v>44543</v>
      </c>
      <c r="F89" s="76" t="s">
        <v>3386</v>
      </c>
      <c r="G89" s="13">
        <v>44547</v>
      </c>
      <c r="H89" s="77" t="s">
        <v>3813</v>
      </c>
      <c r="I89" s="16">
        <v>65</v>
      </c>
      <c r="J89" s="16">
        <v>63</v>
      </c>
      <c r="K89" s="16">
        <v>10</v>
      </c>
      <c r="L89" s="16">
        <v>5</v>
      </c>
      <c r="M89" s="81">
        <v>10.237500000000001</v>
      </c>
      <c r="N89" s="96">
        <v>10.237500000000001</v>
      </c>
      <c r="O89" s="64">
        <v>2530</v>
      </c>
      <c r="P89" s="65">
        <f>Table224578910112345678910111213141516171819202122232425262728293031323334123536373839[[#This Row],[PEMBULATAN]]*O89</f>
        <v>25900.875</v>
      </c>
    </row>
    <row r="90" spans="1:16" ht="26.25" customHeight="1" x14ac:dyDescent="0.2">
      <c r="A90" s="14"/>
      <c r="B90" s="14"/>
      <c r="C90" s="73" t="s">
        <v>3979</v>
      </c>
      <c r="D90" s="78" t="s">
        <v>126</v>
      </c>
      <c r="E90" s="13">
        <v>44543</v>
      </c>
      <c r="F90" s="76" t="s">
        <v>3386</v>
      </c>
      <c r="G90" s="13">
        <v>44547</v>
      </c>
      <c r="H90" s="77" t="s">
        <v>3813</v>
      </c>
      <c r="I90" s="16">
        <v>50</v>
      </c>
      <c r="J90" s="16">
        <v>40</v>
      </c>
      <c r="K90" s="16">
        <v>30</v>
      </c>
      <c r="L90" s="16">
        <v>7</v>
      </c>
      <c r="M90" s="81">
        <v>15</v>
      </c>
      <c r="N90" s="96">
        <v>15</v>
      </c>
      <c r="O90" s="64">
        <v>2530</v>
      </c>
      <c r="P90" s="65">
        <f>Table224578910112345678910111213141516171819202122232425262728293031323334123536373839[[#This Row],[PEMBULATAN]]*O90</f>
        <v>37950</v>
      </c>
    </row>
    <row r="91" spans="1:16" ht="26.25" customHeight="1" x14ac:dyDescent="0.2">
      <c r="A91" s="14"/>
      <c r="B91" s="14"/>
      <c r="C91" s="73" t="s">
        <v>3980</v>
      </c>
      <c r="D91" s="78" t="s">
        <v>126</v>
      </c>
      <c r="E91" s="13">
        <v>44543</v>
      </c>
      <c r="F91" s="76" t="s">
        <v>3386</v>
      </c>
      <c r="G91" s="13">
        <v>44547</v>
      </c>
      <c r="H91" s="77" t="s">
        <v>3813</v>
      </c>
      <c r="I91" s="16">
        <v>81</v>
      </c>
      <c r="J91" s="16">
        <v>51</v>
      </c>
      <c r="K91" s="16">
        <v>12</v>
      </c>
      <c r="L91" s="16">
        <v>13</v>
      </c>
      <c r="M91" s="81">
        <v>12.393000000000001</v>
      </c>
      <c r="N91" s="96">
        <v>14</v>
      </c>
      <c r="O91" s="64">
        <v>2530</v>
      </c>
      <c r="P91" s="65">
        <f>Table224578910112345678910111213141516171819202122232425262728293031323334123536373839[[#This Row],[PEMBULATAN]]*O91</f>
        <v>35420</v>
      </c>
    </row>
    <row r="92" spans="1:16" ht="26.25" customHeight="1" x14ac:dyDescent="0.2">
      <c r="A92" s="14"/>
      <c r="B92" s="14"/>
      <c r="C92" s="73" t="s">
        <v>3981</v>
      </c>
      <c r="D92" s="78" t="s">
        <v>126</v>
      </c>
      <c r="E92" s="13">
        <v>44543</v>
      </c>
      <c r="F92" s="76" t="s">
        <v>3386</v>
      </c>
      <c r="G92" s="13">
        <v>44547</v>
      </c>
      <c r="H92" s="77" t="s">
        <v>3813</v>
      </c>
      <c r="I92" s="16">
        <v>57</v>
      </c>
      <c r="J92" s="16">
        <v>40</v>
      </c>
      <c r="K92" s="16">
        <v>30</v>
      </c>
      <c r="L92" s="16">
        <v>13</v>
      </c>
      <c r="M92" s="81">
        <v>17.100000000000001</v>
      </c>
      <c r="N92" s="96">
        <v>17.100000000000001</v>
      </c>
      <c r="O92" s="64">
        <v>2530</v>
      </c>
      <c r="P92" s="65">
        <f>Table224578910112345678910111213141516171819202122232425262728293031323334123536373839[[#This Row],[PEMBULATAN]]*O92</f>
        <v>43263</v>
      </c>
    </row>
    <row r="93" spans="1:16" ht="26.25" customHeight="1" x14ac:dyDescent="0.2">
      <c r="A93" s="14"/>
      <c r="B93" s="14"/>
      <c r="C93" s="73" t="s">
        <v>3982</v>
      </c>
      <c r="D93" s="78" t="s">
        <v>126</v>
      </c>
      <c r="E93" s="13">
        <v>44543</v>
      </c>
      <c r="F93" s="76" t="s">
        <v>3386</v>
      </c>
      <c r="G93" s="13">
        <v>44547</v>
      </c>
      <c r="H93" s="77" t="s">
        <v>3813</v>
      </c>
      <c r="I93" s="16">
        <v>72</v>
      </c>
      <c r="J93" s="16">
        <v>52</v>
      </c>
      <c r="K93" s="16">
        <v>32</v>
      </c>
      <c r="L93" s="16">
        <v>4</v>
      </c>
      <c r="M93" s="81">
        <v>29.952000000000002</v>
      </c>
      <c r="N93" s="96">
        <v>29.952000000000002</v>
      </c>
      <c r="O93" s="64">
        <v>2530</v>
      </c>
      <c r="P93" s="65">
        <f>Table224578910112345678910111213141516171819202122232425262728293031323334123536373839[[#This Row],[PEMBULATAN]]*O93</f>
        <v>75778.559999999998</v>
      </c>
    </row>
    <row r="94" spans="1:16" ht="26.25" customHeight="1" x14ac:dyDescent="0.2">
      <c r="A94" s="14"/>
      <c r="B94" s="14"/>
      <c r="C94" s="73" t="s">
        <v>3983</v>
      </c>
      <c r="D94" s="78" t="s">
        <v>126</v>
      </c>
      <c r="E94" s="13">
        <v>44543</v>
      </c>
      <c r="F94" s="76" t="s">
        <v>3386</v>
      </c>
      <c r="G94" s="13">
        <v>44547</v>
      </c>
      <c r="H94" s="77" t="s">
        <v>3813</v>
      </c>
      <c r="I94" s="16">
        <v>65</v>
      </c>
      <c r="J94" s="16">
        <v>30</v>
      </c>
      <c r="K94" s="16">
        <v>32</v>
      </c>
      <c r="L94" s="16">
        <v>12</v>
      </c>
      <c r="M94" s="81">
        <v>15.6</v>
      </c>
      <c r="N94" s="96">
        <v>15.6</v>
      </c>
      <c r="O94" s="64">
        <v>2530</v>
      </c>
      <c r="P94" s="65">
        <f>Table224578910112345678910111213141516171819202122232425262728293031323334123536373839[[#This Row],[PEMBULATAN]]*O94</f>
        <v>39468</v>
      </c>
    </row>
    <row r="95" spans="1:16" ht="26.25" customHeight="1" x14ac:dyDescent="0.2">
      <c r="A95" s="14"/>
      <c r="B95" s="14"/>
      <c r="C95" s="73" t="s">
        <v>3984</v>
      </c>
      <c r="D95" s="78" t="s">
        <v>126</v>
      </c>
      <c r="E95" s="13">
        <v>44543</v>
      </c>
      <c r="F95" s="76" t="s">
        <v>3386</v>
      </c>
      <c r="G95" s="13">
        <v>44547</v>
      </c>
      <c r="H95" s="77" t="s">
        <v>3813</v>
      </c>
      <c r="I95" s="16">
        <v>63</v>
      </c>
      <c r="J95" s="16">
        <v>52</v>
      </c>
      <c r="K95" s="16">
        <v>30</v>
      </c>
      <c r="L95" s="16">
        <v>4</v>
      </c>
      <c r="M95" s="81">
        <v>24.57</v>
      </c>
      <c r="N95" s="96">
        <v>24.57</v>
      </c>
      <c r="O95" s="64">
        <v>2530</v>
      </c>
      <c r="P95" s="65">
        <f>Table224578910112345678910111213141516171819202122232425262728293031323334123536373839[[#This Row],[PEMBULATAN]]*O95</f>
        <v>62162.1</v>
      </c>
    </row>
    <row r="96" spans="1:16" ht="26.25" customHeight="1" x14ac:dyDescent="0.2">
      <c r="A96" s="14"/>
      <c r="B96" s="14"/>
      <c r="C96" s="73" t="s">
        <v>3985</v>
      </c>
      <c r="D96" s="78" t="s">
        <v>126</v>
      </c>
      <c r="E96" s="13">
        <v>44543</v>
      </c>
      <c r="F96" s="76" t="s">
        <v>3386</v>
      </c>
      <c r="G96" s="13">
        <v>44547</v>
      </c>
      <c r="H96" s="77" t="s">
        <v>3813</v>
      </c>
      <c r="I96" s="16">
        <v>54</v>
      </c>
      <c r="J96" s="16">
        <v>30</v>
      </c>
      <c r="K96" s="16">
        <v>34</v>
      </c>
      <c r="L96" s="16">
        <v>5</v>
      </c>
      <c r="M96" s="81">
        <v>13.77</v>
      </c>
      <c r="N96" s="96">
        <v>13.77</v>
      </c>
      <c r="O96" s="64">
        <v>2530</v>
      </c>
      <c r="P96" s="65">
        <f>Table224578910112345678910111213141516171819202122232425262728293031323334123536373839[[#This Row],[PEMBULATAN]]*O96</f>
        <v>34838.1</v>
      </c>
    </row>
    <row r="97" spans="1:16" ht="26.25" customHeight="1" x14ac:dyDescent="0.2">
      <c r="A97" s="14"/>
      <c r="B97" s="14"/>
      <c r="C97" s="73" t="s">
        <v>3986</v>
      </c>
      <c r="D97" s="78" t="s">
        <v>126</v>
      </c>
      <c r="E97" s="13">
        <v>44543</v>
      </c>
      <c r="F97" s="76" t="s">
        <v>3386</v>
      </c>
      <c r="G97" s="13">
        <v>44547</v>
      </c>
      <c r="H97" s="77" t="s">
        <v>3813</v>
      </c>
      <c r="I97" s="16">
        <v>97</v>
      </c>
      <c r="J97" s="16">
        <v>62</v>
      </c>
      <c r="K97" s="16">
        <v>13</v>
      </c>
      <c r="L97" s="16">
        <v>10</v>
      </c>
      <c r="M97" s="81">
        <v>19.545500000000001</v>
      </c>
      <c r="N97" s="96">
        <v>19.545500000000001</v>
      </c>
      <c r="O97" s="64">
        <v>2530</v>
      </c>
      <c r="P97" s="65">
        <f>Table224578910112345678910111213141516171819202122232425262728293031323334123536373839[[#This Row],[PEMBULATAN]]*O97</f>
        <v>49450.114999999998</v>
      </c>
    </row>
    <row r="98" spans="1:16" ht="26.25" customHeight="1" x14ac:dyDescent="0.2">
      <c r="A98" s="14"/>
      <c r="B98" s="14"/>
      <c r="C98" s="73" t="s">
        <v>3987</v>
      </c>
      <c r="D98" s="78" t="s">
        <v>126</v>
      </c>
      <c r="E98" s="13">
        <v>44543</v>
      </c>
      <c r="F98" s="76" t="s">
        <v>3386</v>
      </c>
      <c r="G98" s="13">
        <v>44547</v>
      </c>
      <c r="H98" s="77" t="s">
        <v>3813</v>
      </c>
      <c r="I98" s="16">
        <v>68</v>
      </c>
      <c r="J98" s="16">
        <v>53</v>
      </c>
      <c r="K98" s="16">
        <v>20</v>
      </c>
      <c r="L98" s="16">
        <v>4</v>
      </c>
      <c r="M98" s="81">
        <v>18.02</v>
      </c>
      <c r="N98" s="96">
        <v>18.02</v>
      </c>
      <c r="O98" s="64">
        <v>2530</v>
      </c>
      <c r="P98" s="65">
        <f>Table224578910112345678910111213141516171819202122232425262728293031323334123536373839[[#This Row],[PEMBULATAN]]*O98</f>
        <v>45590.6</v>
      </c>
    </row>
    <row r="99" spans="1:16" ht="26.25" customHeight="1" x14ac:dyDescent="0.2">
      <c r="A99" s="14"/>
      <c r="B99" s="14"/>
      <c r="C99" s="73" t="s">
        <v>3988</v>
      </c>
      <c r="D99" s="78" t="s">
        <v>126</v>
      </c>
      <c r="E99" s="13">
        <v>44543</v>
      </c>
      <c r="F99" s="76" t="s">
        <v>3386</v>
      </c>
      <c r="G99" s="13">
        <v>44547</v>
      </c>
      <c r="H99" s="77" t="s">
        <v>3813</v>
      </c>
      <c r="I99" s="16">
        <v>86</v>
      </c>
      <c r="J99" s="16">
        <v>33</v>
      </c>
      <c r="K99" s="16">
        <v>24</v>
      </c>
      <c r="L99" s="16">
        <v>8</v>
      </c>
      <c r="M99" s="81">
        <v>17.027999999999999</v>
      </c>
      <c r="N99" s="96">
        <v>17.027999999999999</v>
      </c>
      <c r="O99" s="64">
        <v>2530</v>
      </c>
      <c r="P99" s="65">
        <f>Table224578910112345678910111213141516171819202122232425262728293031323334123536373839[[#This Row],[PEMBULATAN]]*O99</f>
        <v>43080.84</v>
      </c>
    </row>
    <row r="100" spans="1:16" ht="26.25" customHeight="1" x14ac:dyDescent="0.2">
      <c r="A100" s="14"/>
      <c r="B100" s="14"/>
      <c r="C100" s="73" t="s">
        <v>3989</v>
      </c>
      <c r="D100" s="78" t="s">
        <v>126</v>
      </c>
      <c r="E100" s="13">
        <v>44543</v>
      </c>
      <c r="F100" s="76" t="s">
        <v>3386</v>
      </c>
      <c r="G100" s="13">
        <v>44547</v>
      </c>
      <c r="H100" s="77" t="s">
        <v>3813</v>
      </c>
      <c r="I100" s="16">
        <v>63</v>
      </c>
      <c r="J100" s="16">
        <v>64</v>
      </c>
      <c r="K100" s="16">
        <v>16</v>
      </c>
      <c r="L100" s="16">
        <v>7</v>
      </c>
      <c r="M100" s="81">
        <v>16.128</v>
      </c>
      <c r="N100" s="96">
        <v>16.128</v>
      </c>
      <c r="O100" s="64">
        <v>2530</v>
      </c>
      <c r="P100" s="65">
        <f>Table224578910112345678910111213141516171819202122232425262728293031323334123536373839[[#This Row],[PEMBULATAN]]*O100</f>
        <v>40803.840000000004</v>
      </c>
    </row>
    <row r="101" spans="1:16" ht="26.25" customHeight="1" x14ac:dyDescent="0.2">
      <c r="A101" s="14"/>
      <c r="B101" s="14"/>
      <c r="C101" s="73" t="s">
        <v>3990</v>
      </c>
      <c r="D101" s="78" t="s">
        <v>126</v>
      </c>
      <c r="E101" s="13">
        <v>44543</v>
      </c>
      <c r="F101" s="76" t="s">
        <v>3386</v>
      </c>
      <c r="G101" s="13">
        <v>44547</v>
      </c>
      <c r="H101" s="77" t="s">
        <v>3813</v>
      </c>
      <c r="I101" s="16">
        <v>65</v>
      </c>
      <c r="J101" s="16">
        <v>56</v>
      </c>
      <c r="K101" s="16">
        <v>27</v>
      </c>
      <c r="L101" s="16">
        <v>5</v>
      </c>
      <c r="M101" s="81">
        <v>24.57</v>
      </c>
      <c r="N101" s="96">
        <v>24.57</v>
      </c>
      <c r="O101" s="64">
        <v>2530</v>
      </c>
      <c r="P101" s="65">
        <f>Table224578910112345678910111213141516171819202122232425262728293031323334123536373839[[#This Row],[PEMBULATAN]]*O101</f>
        <v>62162.1</v>
      </c>
    </row>
    <row r="102" spans="1:16" ht="26.25" customHeight="1" x14ac:dyDescent="0.2">
      <c r="A102" s="14"/>
      <c r="B102" s="14"/>
      <c r="C102" s="73" t="s">
        <v>3991</v>
      </c>
      <c r="D102" s="78" t="s">
        <v>126</v>
      </c>
      <c r="E102" s="13">
        <v>44543</v>
      </c>
      <c r="F102" s="76" t="s">
        <v>3386</v>
      </c>
      <c r="G102" s="13">
        <v>44547</v>
      </c>
      <c r="H102" s="77" t="s">
        <v>3813</v>
      </c>
      <c r="I102" s="16">
        <v>70</v>
      </c>
      <c r="J102" s="16">
        <v>67</v>
      </c>
      <c r="K102" s="16">
        <v>28</v>
      </c>
      <c r="L102" s="16">
        <v>7</v>
      </c>
      <c r="M102" s="81">
        <v>32.83</v>
      </c>
      <c r="N102" s="96">
        <v>32.83</v>
      </c>
      <c r="O102" s="64">
        <v>2530</v>
      </c>
      <c r="P102" s="65">
        <f>Table224578910112345678910111213141516171819202122232425262728293031323334123536373839[[#This Row],[PEMBULATAN]]*O102</f>
        <v>83059.899999999994</v>
      </c>
    </row>
    <row r="103" spans="1:16" ht="26.25" customHeight="1" x14ac:dyDescent="0.2">
      <c r="A103" s="14"/>
      <c r="B103" s="14"/>
      <c r="C103" s="73" t="s">
        <v>3992</v>
      </c>
      <c r="D103" s="78" t="s">
        <v>126</v>
      </c>
      <c r="E103" s="13">
        <v>44543</v>
      </c>
      <c r="F103" s="76" t="s">
        <v>3386</v>
      </c>
      <c r="G103" s="13">
        <v>44547</v>
      </c>
      <c r="H103" s="77" t="s">
        <v>3813</v>
      </c>
      <c r="I103" s="16">
        <v>67</v>
      </c>
      <c r="J103" s="16">
        <v>65</v>
      </c>
      <c r="K103" s="16">
        <v>17</v>
      </c>
      <c r="L103" s="16">
        <v>10</v>
      </c>
      <c r="M103" s="81">
        <v>18.508749999999999</v>
      </c>
      <c r="N103" s="96">
        <v>18.508749999999999</v>
      </c>
      <c r="O103" s="64">
        <v>2530</v>
      </c>
      <c r="P103" s="65">
        <f>Table224578910112345678910111213141516171819202122232425262728293031323334123536373839[[#This Row],[PEMBULATAN]]*O103</f>
        <v>46827.137499999997</v>
      </c>
    </row>
    <row r="104" spans="1:16" ht="26.25" customHeight="1" x14ac:dyDescent="0.2">
      <c r="A104" s="14"/>
      <c r="B104" s="14"/>
      <c r="C104" s="73" t="s">
        <v>3993</v>
      </c>
      <c r="D104" s="78" t="s">
        <v>126</v>
      </c>
      <c r="E104" s="13">
        <v>44543</v>
      </c>
      <c r="F104" s="76" t="s">
        <v>3386</v>
      </c>
      <c r="G104" s="13">
        <v>44547</v>
      </c>
      <c r="H104" s="77" t="s">
        <v>3813</v>
      </c>
      <c r="I104" s="16">
        <v>103</v>
      </c>
      <c r="J104" s="16">
        <v>54</v>
      </c>
      <c r="K104" s="16">
        <v>48</v>
      </c>
      <c r="L104" s="16">
        <v>14</v>
      </c>
      <c r="M104" s="81">
        <v>66.744</v>
      </c>
      <c r="N104" s="96">
        <v>66.744</v>
      </c>
      <c r="O104" s="64">
        <v>2530</v>
      </c>
      <c r="P104" s="65">
        <f>Table224578910112345678910111213141516171819202122232425262728293031323334123536373839[[#This Row],[PEMBULATAN]]*O104</f>
        <v>168862.32</v>
      </c>
    </row>
    <row r="105" spans="1:16" ht="26.25" customHeight="1" x14ac:dyDescent="0.2">
      <c r="A105" s="14"/>
      <c r="B105" s="14"/>
      <c r="C105" s="73" t="s">
        <v>3994</v>
      </c>
      <c r="D105" s="78" t="s">
        <v>126</v>
      </c>
      <c r="E105" s="13">
        <v>44543</v>
      </c>
      <c r="F105" s="76" t="s">
        <v>3386</v>
      </c>
      <c r="G105" s="13">
        <v>44547</v>
      </c>
      <c r="H105" s="77" t="s">
        <v>3813</v>
      </c>
      <c r="I105" s="16">
        <v>50</v>
      </c>
      <c r="J105" s="16">
        <v>35</v>
      </c>
      <c r="K105" s="16">
        <v>11</v>
      </c>
      <c r="L105" s="16">
        <v>3</v>
      </c>
      <c r="M105" s="81">
        <v>4.8125</v>
      </c>
      <c r="N105" s="96">
        <v>4.8125</v>
      </c>
      <c r="O105" s="64">
        <v>2530</v>
      </c>
      <c r="P105" s="65">
        <f>Table224578910112345678910111213141516171819202122232425262728293031323334123536373839[[#This Row],[PEMBULATAN]]*O105</f>
        <v>12175.625</v>
      </c>
    </row>
    <row r="106" spans="1:16" ht="26.25" customHeight="1" x14ac:dyDescent="0.2">
      <c r="A106" s="14"/>
      <c r="B106" s="14"/>
      <c r="C106" s="73" t="s">
        <v>3995</v>
      </c>
      <c r="D106" s="78" t="s">
        <v>126</v>
      </c>
      <c r="E106" s="13">
        <v>44543</v>
      </c>
      <c r="F106" s="76" t="s">
        <v>3386</v>
      </c>
      <c r="G106" s="13">
        <v>44547</v>
      </c>
      <c r="H106" s="77" t="s">
        <v>3813</v>
      </c>
      <c r="I106" s="16">
        <v>77</v>
      </c>
      <c r="J106" s="16">
        <v>54</v>
      </c>
      <c r="K106" s="16">
        <v>31</v>
      </c>
      <c r="L106" s="16">
        <v>8</v>
      </c>
      <c r="M106" s="81">
        <v>32.224499999999999</v>
      </c>
      <c r="N106" s="96">
        <v>32.224499999999999</v>
      </c>
      <c r="O106" s="64">
        <v>2530</v>
      </c>
      <c r="P106" s="65">
        <f>Table224578910112345678910111213141516171819202122232425262728293031323334123536373839[[#This Row],[PEMBULATAN]]*O106</f>
        <v>81527.985000000001</v>
      </c>
    </row>
    <row r="107" spans="1:16" ht="26.25" customHeight="1" x14ac:dyDescent="0.2">
      <c r="A107" s="14"/>
      <c r="B107" s="14"/>
      <c r="C107" s="73" t="s">
        <v>3996</v>
      </c>
      <c r="D107" s="78" t="s">
        <v>126</v>
      </c>
      <c r="E107" s="13">
        <v>44543</v>
      </c>
      <c r="F107" s="76" t="s">
        <v>3386</v>
      </c>
      <c r="G107" s="13">
        <v>44547</v>
      </c>
      <c r="H107" s="77" t="s">
        <v>3813</v>
      </c>
      <c r="I107" s="16">
        <v>72</v>
      </c>
      <c r="J107" s="16">
        <v>57</v>
      </c>
      <c r="K107" s="16">
        <v>22</v>
      </c>
      <c r="L107" s="16">
        <v>16</v>
      </c>
      <c r="M107" s="81">
        <v>22.571999999999999</v>
      </c>
      <c r="N107" s="96">
        <v>22.571999999999999</v>
      </c>
      <c r="O107" s="64">
        <v>2530</v>
      </c>
      <c r="P107" s="65">
        <f>Table224578910112345678910111213141516171819202122232425262728293031323334123536373839[[#This Row],[PEMBULATAN]]*O107</f>
        <v>57107.159999999996</v>
      </c>
    </row>
    <row r="108" spans="1:16" ht="26.25" customHeight="1" x14ac:dyDescent="0.2">
      <c r="A108" s="14"/>
      <c r="B108" s="14"/>
      <c r="C108" s="73" t="s">
        <v>3997</v>
      </c>
      <c r="D108" s="78" t="s">
        <v>126</v>
      </c>
      <c r="E108" s="13">
        <v>44543</v>
      </c>
      <c r="F108" s="76" t="s">
        <v>3386</v>
      </c>
      <c r="G108" s="13">
        <v>44547</v>
      </c>
      <c r="H108" s="77" t="s">
        <v>3813</v>
      </c>
      <c r="I108" s="16">
        <v>60</v>
      </c>
      <c r="J108" s="16">
        <v>53</v>
      </c>
      <c r="K108" s="16">
        <v>20</v>
      </c>
      <c r="L108" s="16">
        <v>5</v>
      </c>
      <c r="M108" s="81">
        <v>15.9</v>
      </c>
      <c r="N108" s="96">
        <v>15.9</v>
      </c>
      <c r="O108" s="64">
        <v>2530</v>
      </c>
      <c r="P108" s="65">
        <f>Table224578910112345678910111213141516171819202122232425262728293031323334123536373839[[#This Row],[PEMBULATAN]]*O108</f>
        <v>40227</v>
      </c>
    </row>
    <row r="109" spans="1:16" ht="26.25" customHeight="1" x14ac:dyDescent="0.2">
      <c r="A109" s="14"/>
      <c r="B109" s="14"/>
      <c r="C109" s="73" t="s">
        <v>3998</v>
      </c>
      <c r="D109" s="78" t="s">
        <v>126</v>
      </c>
      <c r="E109" s="13">
        <v>44543</v>
      </c>
      <c r="F109" s="76" t="s">
        <v>3386</v>
      </c>
      <c r="G109" s="13">
        <v>44547</v>
      </c>
      <c r="H109" s="77" t="s">
        <v>3813</v>
      </c>
      <c r="I109" s="16">
        <v>66</v>
      </c>
      <c r="J109" s="16">
        <v>65</v>
      </c>
      <c r="K109" s="16">
        <v>21</v>
      </c>
      <c r="L109" s="16">
        <v>9</v>
      </c>
      <c r="M109" s="81">
        <v>22.522500000000001</v>
      </c>
      <c r="N109" s="96">
        <v>22.522500000000001</v>
      </c>
      <c r="O109" s="64">
        <v>2530</v>
      </c>
      <c r="P109" s="65">
        <f>Table224578910112345678910111213141516171819202122232425262728293031323334123536373839[[#This Row],[PEMBULATAN]]*O109</f>
        <v>56981.925000000003</v>
      </c>
    </row>
    <row r="110" spans="1:16" ht="26.25" customHeight="1" x14ac:dyDescent="0.2">
      <c r="A110" s="14"/>
      <c r="B110" s="14"/>
      <c r="C110" s="73" t="s">
        <v>3999</v>
      </c>
      <c r="D110" s="78" t="s">
        <v>126</v>
      </c>
      <c r="E110" s="13">
        <v>44543</v>
      </c>
      <c r="F110" s="76" t="s">
        <v>3386</v>
      </c>
      <c r="G110" s="13">
        <v>44547</v>
      </c>
      <c r="H110" s="77" t="s">
        <v>3813</v>
      </c>
      <c r="I110" s="16">
        <v>88</v>
      </c>
      <c r="J110" s="16">
        <v>46</v>
      </c>
      <c r="K110" s="16">
        <v>27</v>
      </c>
      <c r="L110" s="16">
        <v>9</v>
      </c>
      <c r="M110" s="81">
        <v>27.324000000000002</v>
      </c>
      <c r="N110" s="96">
        <v>28</v>
      </c>
      <c r="O110" s="64">
        <v>2530</v>
      </c>
      <c r="P110" s="65">
        <f>Table224578910112345678910111213141516171819202122232425262728293031323334123536373839[[#This Row],[PEMBULATAN]]*O110</f>
        <v>70840</v>
      </c>
    </row>
    <row r="111" spans="1:16" ht="26.25" customHeight="1" x14ac:dyDescent="0.2">
      <c r="A111" s="14"/>
      <c r="B111" s="14"/>
      <c r="C111" s="73" t="s">
        <v>4000</v>
      </c>
      <c r="D111" s="78" t="s">
        <v>126</v>
      </c>
      <c r="E111" s="13">
        <v>44543</v>
      </c>
      <c r="F111" s="76" t="s">
        <v>3386</v>
      </c>
      <c r="G111" s="13">
        <v>44547</v>
      </c>
      <c r="H111" s="77" t="s">
        <v>3813</v>
      </c>
      <c r="I111" s="16">
        <v>78</v>
      </c>
      <c r="J111" s="16">
        <v>58</v>
      </c>
      <c r="K111" s="16">
        <v>27</v>
      </c>
      <c r="L111" s="16">
        <v>9</v>
      </c>
      <c r="M111" s="81">
        <v>30.536999999999999</v>
      </c>
      <c r="N111" s="96">
        <v>30.536999999999999</v>
      </c>
      <c r="O111" s="64">
        <v>2530</v>
      </c>
      <c r="P111" s="65">
        <f>Table224578910112345678910111213141516171819202122232425262728293031323334123536373839[[#This Row],[PEMBULATAN]]*O111</f>
        <v>77258.61</v>
      </c>
    </row>
    <row r="112" spans="1:16" ht="26.25" customHeight="1" x14ac:dyDescent="0.2">
      <c r="A112" s="14"/>
      <c r="B112" s="14"/>
      <c r="C112" s="73" t="s">
        <v>4001</v>
      </c>
      <c r="D112" s="78" t="s">
        <v>126</v>
      </c>
      <c r="E112" s="13">
        <v>44543</v>
      </c>
      <c r="F112" s="76" t="s">
        <v>3386</v>
      </c>
      <c r="G112" s="13">
        <v>44547</v>
      </c>
      <c r="H112" s="77" t="s">
        <v>3813</v>
      </c>
      <c r="I112" s="16">
        <v>64</v>
      </c>
      <c r="J112" s="16">
        <v>65</v>
      </c>
      <c r="K112" s="16">
        <v>17</v>
      </c>
      <c r="L112" s="16">
        <v>9</v>
      </c>
      <c r="M112" s="81">
        <v>17.68</v>
      </c>
      <c r="N112" s="96">
        <v>17.68</v>
      </c>
      <c r="O112" s="64">
        <v>2530</v>
      </c>
      <c r="P112" s="65">
        <f>Table224578910112345678910111213141516171819202122232425262728293031323334123536373839[[#This Row],[PEMBULATAN]]*O112</f>
        <v>44730.400000000001</v>
      </c>
    </row>
    <row r="113" spans="1:16" ht="26.25" customHeight="1" x14ac:dyDescent="0.2">
      <c r="A113" s="14"/>
      <c r="B113" s="14"/>
      <c r="C113" s="73" t="s">
        <v>4002</v>
      </c>
      <c r="D113" s="78" t="s">
        <v>126</v>
      </c>
      <c r="E113" s="13">
        <v>44543</v>
      </c>
      <c r="F113" s="76" t="s">
        <v>3386</v>
      </c>
      <c r="G113" s="13">
        <v>44547</v>
      </c>
      <c r="H113" s="77" t="s">
        <v>3813</v>
      </c>
      <c r="I113" s="16">
        <v>92</v>
      </c>
      <c r="J113" s="16">
        <v>52</v>
      </c>
      <c r="K113" s="16">
        <v>32</v>
      </c>
      <c r="L113" s="16">
        <v>28</v>
      </c>
      <c r="M113" s="81">
        <v>38.271999999999998</v>
      </c>
      <c r="N113" s="96">
        <v>38.271999999999998</v>
      </c>
      <c r="O113" s="64">
        <v>2530</v>
      </c>
      <c r="P113" s="65">
        <f>Table224578910112345678910111213141516171819202122232425262728293031323334123536373839[[#This Row],[PEMBULATAN]]*O113</f>
        <v>96828.159999999989</v>
      </c>
    </row>
    <row r="114" spans="1:16" ht="26.25" customHeight="1" x14ac:dyDescent="0.2">
      <c r="A114" s="14"/>
      <c r="B114" s="14"/>
      <c r="C114" s="73" t="s">
        <v>4003</v>
      </c>
      <c r="D114" s="78" t="s">
        <v>126</v>
      </c>
      <c r="E114" s="13">
        <v>44543</v>
      </c>
      <c r="F114" s="76" t="s">
        <v>3386</v>
      </c>
      <c r="G114" s="13">
        <v>44547</v>
      </c>
      <c r="H114" s="77" t="s">
        <v>3813</v>
      </c>
      <c r="I114" s="16">
        <v>92</v>
      </c>
      <c r="J114" s="16">
        <v>46</v>
      </c>
      <c r="K114" s="16">
        <v>33</v>
      </c>
      <c r="L114" s="16">
        <v>29</v>
      </c>
      <c r="M114" s="81">
        <v>34.914000000000001</v>
      </c>
      <c r="N114" s="96">
        <v>34.914000000000001</v>
      </c>
      <c r="O114" s="64">
        <v>2530</v>
      </c>
      <c r="P114" s="65">
        <f>Table224578910112345678910111213141516171819202122232425262728293031323334123536373839[[#This Row],[PEMBULATAN]]*O114</f>
        <v>88332.42</v>
      </c>
    </row>
    <row r="115" spans="1:16" ht="26.25" customHeight="1" x14ac:dyDescent="0.2">
      <c r="A115" s="14"/>
      <c r="B115" s="14"/>
      <c r="C115" s="73" t="s">
        <v>4004</v>
      </c>
      <c r="D115" s="78" t="s">
        <v>126</v>
      </c>
      <c r="E115" s="13">
        <v>44543</v>
      </c>
      <c r="F115" s="76" t="s">
        <v>3386</v>
      </c>
      <c r="G115" s="13">
        <v>44547</v>
      </c>
      <c r="H115" s="77" t="s">
        <v>3813</v>
      </c>
      <c r="I115" s="16">
        <v>92</v>
      </c>
      <c r="J115" s="16">
        <v>53</v>
      </c>
      <c r="K115" s="16">
        <v>33</v>
      </c>
      <c r="L115" s="16">
        <v>21</v>
      </c>
      <c r="M115" s="81">
        <v>40.226999999999997</v>
      </c>
      <c r="N115" s="96">
        <v>40.226999999999997</v>
      </c>
      <c r="O115" s="64">
        <v>2530</v>
      </c>
      <c r="P115" s="65">
        <f>Table224578910112345678910111213141516171819202122232425262728293031323334123536373839[[#This Row],[PEMBULATAN]]*O115</f>
        <v>101774.31</v>
      </c>
    </row>
    <row r="116" spans="1:16" ht="26.25" customHeight="1" x14ac:dyDescent="0.2">
      <c r="A116" s="14"/>
      <c r="B116" s="14"/>
      <c r="C116" s="73" t="s">
        <v>4005</v>
      </c>
      <c r="D116" s="78" t="s">
        <v>126</v>
      </c>
      <c r="E116" s="13">
        <v>44543</v>
      </c>
      <c r="F116" s="76" t="s">
        <v>3386</v>
      </c>
      <c r="G116" s="13">
        <v>44547</v>
      </c>
      <c r="H116" s="77" t="s">
        <v>3813</v>
      </c>
      <c r="I116" s="16">
        <v>74</v>
      </c>
      <c r="J116" s="16">
        <v>52</v>
      </c>
      <c r="K116" s="16">
        <v>22</v>
      </c>
      <c r="L116" s="16">
        <v>6</v>
      </c>
      <c r="M116" s="81">
        <v>21.164000000000001</v>
      </c>
      <c r="N116" s="96">
        <v>21.164000000000001</v>
      </c>
      <c r="O116" s="64">
        <v>2530</v>
      </c>
      <c r="P116" s="65">
        <f>Table224578910112345678910111213141516171819202122232425262728293031323334123536373839[[#This Row],[PEMBULATAN]]*O116</f>
        <v>53544.920000000006</v>
      </c>
    </row>
    <row r="117" spans="1:16" ht="26.25" customHeight="1" x14ac:dyDescent="0.2">
      <c r="A117" s="14"/>
      <c r="B117" s="14"/>
      <c r="C117" s="73" t="s">
        <v>4006</v>
      </c>
      <c r="D117" s="78" t="s">
        <v>126</v>
      </c>
      <c r="E117" s="13">
        <v>44543</v>
      </c>
      <c r="F117" s="76" t="s">
        <v>3386</v>
      </c>
      <c r="G117" s="13">
        <v>44547</v>
      </c>
      <c r="H117" s="77" t="s">
        <v>3813</v>
      </c>
      <c r="I117" s="16">
        <v>91</v>
      </c>
      <c r="J117" s="16">
        <v>58</v>
      </c>
      <c r="K117" s="16">
        <v>23</v>
      </c>
      <c r="L117" s="16">
        <v>57</v>
      </c>
      <c r="M117" s="81">
        <v>30.348500000000001</v>
      </c>
      <c r="N117" s="96">
        <v>58</v>
      </c>
      <c r="O117" s="64">
        <v>2530</v>
      </c>
      <c r="P117" s="65">
        <f>Table224578910112345678910111213141516171819202122232425262728293031323334123536373839[[#This Row],[PEMBULATAN]]*O117</f>
        <v>146740</v>
      </c>
    </row>
    <row r="118" spans="1:16" ht="26.25" customHeight="1" x14ac:dyDescent="0.2">
      <c r="A118" s="14"/>
      <c r="B118" s="14"/>
      <c r="C118" s="73" t="s">
        <v>4007</v>
      </c>
      <c r="D118" s="78" t="s">
        <v>126</v>
      </c>
      <c r="E118" s="13">
        <v>44543</v>
      </c>
      <c r="F118" s="76" t="s">
        <v>3386</v>
      </c>
      <c r="G118" s="13">
        <v>44547</v>
      </c>
      <c r="H118" s="77" t="s">
        <v>3813</v>
      </c>
      <c r="I118" s="16">
        <v>64</v>
      </c>
      <c r="J118" s="16">
        <v>54</v>
      </c>
      <c r="K118" s="16">
        <v>13</v>
      </c>
      <c r="L118" s="16">
        <v>5</v>
      </c>
      <c r="M118" s="81">
        <v>11.231999999999999</v>
      </c>
      <c r="N118" s="96">
        <v>11.231999999999999</v>
      </c>
      <c r="O118" s="64">
        <v>2530</v>
      </c>
      <c r="P118" s="65">
        <f>Table224578910112345678910111213141516171819202122232425262728293031323334123536373839[[#This Row],[PEMBULATAN]]*O118</f>
        <v>28416.959999999999</v>
      </c>
    </row>
    <row r="119" spans="1:16" ht="26.25" customHeight="1" x14ac:dyDescent="0.2">
      <c r="A119" s="14"/>
      <c r="B119" s="14"/>
      <c r="C119" s="73" t="s">
        <v>4008</v>
      </c>
      <c r="D119" s="78" t="s">
        <v>126</v>
      </c>
      <c r="E119" s="13">
        <v>44543</v>
      </c>
      <c r="F119" s="76" t="s">
        <v>3386</v>
      </c>
      <c r="G119" s="13">
        <v>44547</v>
      </c>
      <c r="H119" s="77" t="s">
        <v>3813</v>
      </c>
      <c r="I119" s="16">
        <v>64</v>
      </c>
      <c r="J119" s="16">
        <v>48</v>
      </c>
      <c r="K119" s="16">
        <v>23</v>
      </c>
      <c r="L119" s="16">
        <v>12</v>
      </c>
      <c r="M119" s="81">
        <v>17.664000000000001</v>
      </c>
      <c r="N119" s="96">
        <v>17.664000000000001</v>
      </c>
      <c r="O119" s="64">
        <v>2530</v>
      </c>
      <c r="P119" s="65">
        <f>Table224578910112345678910111213141516171819202122232425262728293031323334123536373839[[#This Row],[PEMBULATAN]]*O119</f>
        <v>44689.920000000006</v>
      </c>
    </row>
    <row r="120" spans="1:16" ht="26.25" customHeight="1" x14ac:dyDescent="0.2">
      <c r="A120" s="14"/>
      <c r="B120" s="14"/>
      <c r="C120" s="73" t="s">
        <v>4009</v>
      </c>
      <c r="D120" s="78" t="s">
        <v>126</v>
      </c>
      <c r="E120" s="13">
        <v>44543</v>
      </c>
      <c r="F120" s="76" t="s">
        <v>3386</v>
      </c>
      <c r="G120" s="13">
        <v>44547</v>
      </c>
      <c r="H120" s="77" t="s">
        <v>3813</v>
      </c>
      <c r="I120" s="16">
        <v>67</v>
      </c>
      <c r="J120" s="16">
        <v>61</v>
      </c>
      <c r="K120" s="16">
        <v>15</v>
      </c>
      <c r="L120" s="16">
        <v>9</v>
      </c>
      <c r="M120" s="81">
        <v>15.32625</v>
      </c>
      <c r="N120" s="96">
        <v>16</v>
      </c>
      <c r="O120" s="64">
        <v>2530</v>
      </c>
      <c r="P120" s="65">
        <f>Table224578910112345678910111213141516171819202122232425262728293031323334123536373839[[#This Row],[PEMBULATAN]]*O120</f>
        <v>40480</v>
      </c>
    </row>
    <row r="121" spans="1:16" ht="26.25" customHeight="1" x14ac:dyDescent="0.2">
      <c r="A121" s="14"/>
      <c r="B121" s="14"/>
      <c r="C121" s="73" t="s">
        <v>4010</v>
      </c>
      <c r="D121" s="78" t="s">
        <v>126</v>
      </c>
      <c r="E121" s="13">
        <v>44543</v>
      </c>
      <c r="F121" s="76" t="s">
        <v>3386</v>
      </c>
      <c r="G121" s="13">
        <v>44547</v>
      </c>
      <c r="H121" s="77" t="s">
        <v>3813</v>
      </c>
      <c r="I121" s="16">
        <v>54</v>
      </c>
      <c r="J121" s="16">
        <v>54</v>
      </c>
      <c r="K121" s="16">
        <v>15</v>
      </c>
      <c r="L121" s="16">
        <v>4</v>
      </c>
      <c r="M121" s="81">
        <v>10.935</v>
      </c>
      <c r="N121" s="96">
        <v>10.935</v>
      </c>
      <c r="O121" s="64">
        <v>2530</v>
      </c>
      <c r="P121" s="65">
        <f>Table224578910112345678910111213141516171819202122232425262728293031323334123536373839[[#This Row],[PEMBULATAN]]*O121</f>
        <v>27665.550000000003</v>
      </c>
    </row>
    <row r="122" spans="1:16" ht="26.25" customHeight="1" x14ac:dyDescent="0.2">
      <c r="A122" s="14"/>
      <c r="B122" s="14"/>
      <c r="C122" s="73" t="s">
        <v>4011</v>
      </c>
      <c r="D122" s="78" t="s">
        <v>126</v>
      </c>
      <c r="E122" s="13">
        <v>44543</v>
      </c>
      <c r="F122" s="76" t="s">
        <v>3386</v>
      </c>
      <c r="G122" s="13">
        <v>44547</v>
      </c>
      <c r="H122" s="77" t="s">
        <v>3813</v>
      </c>
      <c r="I122" s="16">
        <v>95</v>
      </c>
      <c r="J122" s="16">
        <v>54</v>
      </c>
      <c r="K122" s="16">
        <v>35</v>
      </c>
      <c r="L122" s="16">
        <v>19</v>
      </c>
      <c r="M122" s="81">
        <v>44.887500000000003</v>
      </c>
      <c r="N122" s="96">
        <v>44.887500000000003</v>
      </c>
      <c r="O122" s="64">
        <v>2530</v>
      </c>
      <c r="P122" s="65">
        <f>Table224578910112345678910111213141516171819202122232425262728293031323334123536373839[[#This Row],[PEMBULATAN]]*O122</f>
        <v>113565.375</v>
      </c>
    </row>
    <row r="123" spans="1:16" ht="26.25" customHeight="1" x14ac:dyDescent="0.2">
      <c r="A123" s="14"/>
      <c r="B123" s="14"/>
      <c r="C123" s="73" t="s">
        <v>4012</v>
      </c>
      <c r="D123" s="78" t="s">
        <v>126</v>
      </c>
      <c r="E123" s="13">
        <v>44543</v>
      </c>
      <c r="F123" s="76" t="s">
        <v>3386</v>
      </c>
      <c r="G123" s="13">
        <v>44547</v>
      </c>
      <c r="H123" s="77" t="s">
        <v>3813</v>
      </c>
      <c r="I123" s="16">
        <v>61</v>
      </c>
      <c r="J123" s="16">
        <v>51</v>
      </c>
      <c r="K123" s="16">
        <v>23</v>
      </c>
      <c r="L123" s="16">
        <v>7</v>
      </c>
      <c r="M123" s="81">
        <v>17.888249999999999</v>
      </c>
      <c r="N123" s="96">
        <v>17.888249999999999</v>
      </c>
      <c r="O123" s="64">
        <v>2530</v>
      </c>
      <c r="P123" s="65">
        <f>Table224578910112345678910111213141516171819202122232425262728293031323334123536373839[[#This Row],[PEMBULATAN]]*O123</f>
        <v>45257.272499999999</v>
      </c>
    </row>
    <row r="124" spans="1:16" ht="26.25" customHeight="1" x14ac:dyDescent="0.2">
      <c r="A124" s="14"/>
      <c r="B124" s="14"/>
      <c r="C124" s="73" t="s">
        <v>4013</v>
      </c>
      <c r="D124" s="78" t="s">
        <v>126</v>
      </c>
      <c r="E124" s="13">
        <v>44543</v>
      </c>
      <c r="F124" s="76" t="s">
        <v>3386</v>
      </c>
      <c r="G124" s="13">
        <v>44547</v>
      </c>
      <c r="H124" s="77" t="s">
        <v>3813</v>
      </c>
      <c r="I124" s="16">
        <v>58</v>
      </c>
      <c r="J124" s="16">
        <v>61</v>
      </c>
      <c r="K124" s="16">
        <v>22</v>
      </c>
      <c r="L124" s="16">
        <v>12</v>
      </c>
      <c r="M124" s="81">
        <v>19.459</v>
      </c>
      <c r="N124" s="96">
        <v>20</v>
      </c>
      <c r="O124" s="64">
        <v>2530</v>
      </c>
      <c r="P124" s="65">
        <f>Table224578910112345678910111213141516171819202122232425262728293031323334123536373839[[#This Row],[PEMBULATAN]]*O124</f>
        <v>50600</v>
      </c>
    </row>
    <row r="125" spans="1:16" ht="26.25" customHeight="1" x14ac:dyDescent="0.2">
      <c r="A125" s="14"/>
      <c r="B125" s="14"/>
      <c r="C125" s="73" t="s">
        <v>4014</v>
      </c>
      <c r="D125" s="78" t="s">
        <v>126</v>
      </c>
      <c r="E125" s="13">
        <v>44543</v>
      </c>
      <c r="F125" s="76" t="s">
        <v>3386</v>
      </c>
      <c r="G125" s="13">
        <v>44547</v>
      </c>
      <c r="H125" s="77" t="s">
        <v>3813</v>
      </c>
      <c r="I125" s="16">
        <v>31</v>
      </c>
      <c r="J125" s="16">
        <v>27</v>
      </c>
      <c r="K125" s="16">
        <v>14</v>
      </c>
      <c r="L125" s="16">
        <v>1</v>
      </c>
      <c r="M125" s="81">
        <v>2.9295</v>
      </c>
      <c r="N125" s="96">
        <v>2.9295</v>
      </c>
      <c r="O125" s="64">
        <v>2530</v>
      </c>
      <c r="P125" s="65">
        <f>Table224578910112345678910111213141516171819202122232425262728293031323334123536373839[[#This Row],[PEMBULATAN]]*O125</f>
        <v>7411.6350000000002</v>
      </c>
    </row>
    <row r="126" spans="1:16" ht="26.25" customHeight="1" x14ac:dyDescent="0.2">
      <c r="A126" s="14"/>
      <c r="B126" s="14"/>
      <c r="C126" s="73" t="s">
        <v>4015</v>
      </c>
      <c r="D126" s="78" t="s">
        <v>126</v>
      </c>
      <c r="E126" s="13">
        <v>44543</v>
      </c>
      <c r="F126" s="76" t="s">
        <v>3386</v>
      </c>
      <c r="G126" s="13">
        <v>44547</v>
      </c>
      <c r="H126" s="77" t="s">
        <v>3813</v>
      </c>
      <c r="I126" s="16">
        <v>80</v>
      </c>
      <c r="J126" s="16">
        <v>49</v>
      </c>
      <c r="K126" s="16">
        <v>18</v>
      </c>
      <c r="L126" s="16">
        <v>8</v>
      </c>
      <c r="M126" s="81">
        <v>17.64</v>
      </c>
      <c r="N126" s="96">
        <v>17.64</v>
      </c>
      <c r="O126" s="64">
        <v>2530</v>
      </c>
      <c r="P126" s="65">
        <f>Table224578910112345678910111213141516171819202122232425262728293031323334123536373839[[#This Row],[PEMBULATAN]]*O126</f>
        <v>44629.200000000004</v>
      </c>
    </row>
    <row r="127" spans="1:16" ht="26.25" customHeight="1" x14ac:dyDescent="0.2">
      <c r="A127" s="14"/>
      <c r="B127" s="14"/>
      <c r="C127" s="73" t="s">
        <v>4016</v>
      </c>
      <c r="D127" s="78" t="s">
        <v>126</v>
      </c>
      <c r="E127" s="13">
        <v>44543</v>
      </c>
      <c r="F127" s="76" t="s">
        <v>3386</v>
      </c>
      <c r="G127" s="13">
        <v>44547</v>
      </c>
      <c r="H127" s="77" t="s">
        <v>3813</v>
      </c>
      <c r="I127" s="16">
        <v>51</v>
      </c>
      <c r="J127" s="16">
        <v>49</v>
      </c>
      <c r="K127" s="16">
        <v>15</v>
      </c>
      <c r="L127" s="16">
        <v>7</v>
      </c>
      <c r="M127" s="81">
        <v>9.3712499999999999</v>
      </c>
      <c r="N127" s="96">
        <v>10</v>
      </c>
      <c r="O127" s="64">
        <v>2530</v>
      </c>
      <c r="P127" s="65">
        <f>Table224578910112345678910111213141516171819202122232425262728293031323334123536373839[[#This Row],[PEMBULATAN]]*O127</f>
        <v>25300</v>
      </c>
    </row>
    <row r="128" spans="1:16" ht="26.25" customHeight="1" x14ac:dyDescent="0.2">
      <c r="A128" s="14"/>
      <c r="B128" s="14"/>
      <c r="C128" s="73" t="s">
        <v>4017</v>
      </c>
      <c r="D128" s="78" t="s">
        <v>126</v>
      </c>
      <c r="E128" s="13">
        <v>44543</v>
      </c>
      <c r="F128" s="76" t="s">
        <v>3386</v>
      </c>
      <c r="G128" s="13">
        <v>44547</v>
      </c>
      <c r="H128" s="77" t="s">
        <v>3813</v>
      </c>
      <c r="I128" s="16">
        <v>93</v>
      </c>
      <c r="J128" s="16">
        <v>54</v>
      </c>
      <c r="K128" s="16">
        <v>33</v>
      </c>
      <c r="L128" s="16">
        <v>14</v>
      </c>
      <c r="M128" s="81">
        <v>41.4315</v>
      </c>
      <c r="N128" s="96">
        <v>42</v>
      </c>
      <c r="O128" s="64">
        <v>2530</v>
      </c>
      <c r="P128" s="65">
        <f>Table224578910112345678910111213141516171819202122232425262728293031323334123536373839[[#This Row],[PEMBULATAN]]*O128</f>
        <v>106260</v>
      </c>
    </row>
    <row r="129" spans="1:16" ht="26.25" customHeight="1" x14ac:dyDescent="0.2">
      <c r="A129" s="14"/>
      <c r="B129" s="14"/>
      <c r="C129" s="73" t="s">
        <v>4018</v>
      </c>
      <c r="D129" s="78" t="s">
        <v>126</v>
      </c>
      <c r="E129" s="13">
        <v>44543</v>
      </c>
      <c r="F129" s="76" t="s">
        <v>3386</v>
      </c>
      <c r="G129" s="13">
        <v>44547</v>
      </c>
      <c r="H129" s="77" t="s">
        <v>3813</v>
      </c>
      <c r="I129" s="16">
        <v>98</v>
      </c>
      <c r="J129" s="16">
        <v>56</v>
      </c>
      <c r="K129" s="16">
        <v>28</v>
      </c>
      <c r="L129" s="16">
        <v>12</v>
      </c>
      <c r="M129" s="81">
        <v>38.415999999999997</v>
      </c>
      <c r="N129" s="96">
        <v>39</v>
      </c>
      <c r="O129" s="64">
        <v>2530</v>
      </c>
      <c r="P129" s="65">
        <f>Table224578910112345678910111213141516171819202122232425262728293031323334123536373839[[#This Row],[PEMBULATAN]]*O129</f>
        <v>98670</v>
      </c>
    </row>
    <row r="130" spans="1:16" ht="26.25" customHeight="1" x14ac:dyDescent="0.2">
      <c r="A130" s="14"/>
      <c r="B130" s="14"/>
      <c r="C130" s="73" t="s">
        <v>4019</v>
      </c>
      <c r="D130" s="78" t="s">
        <v>126</v>
      </c>
      <c r="E130" s="13">
        <v>44543</v>
      </c>
      <c r="F130" s="76" t="s">
        <v>3386</v>
      </c>
      <c r="G130" s="13">
        <v>44547</v>
      </c>
      <c r="H130" s="77" t="s">
        <v>3813</v>
      </c>
      <c r="I130" s="16">
        <v>82</v>
      </c>
      <c r="J130" s="16">
        <v>57</v>
      </c>
      <c r="K130" s="16">
        <v>28</v>
      </c>
      <c r="L130" s="16">
        <v>24</v>
      </c>
      <c r="M130" s="81">
        <v>32.718000000000004</v>
      </c>
      <c r="N130" s="96">
        <v>32.718000000000004</v>
      </c>
      <c r="O130" s="64">
        <v>2530</v>
      </c>
      <c r="P130" s="65">
        <f>Table224578910112345678910111213141516171819202122232425262728293031323334123536373839[[#This Row],[PEMBULATAN]]*O130</f>
        <v>82776.540000000008</v>
      </c>
    </row>
    <row r="131" spans="1:16" ht="26.25" customHeight="1" x14ac:dyDescent="0.2">
      <c r="A131" s="14"/>
      <c r="B131" s="14"/>
      <c r="C131" s="73" t="s">
        <v>4020</v>
      </c>
      <c r="D131" s="78" t="s">
        <v>126</v>
      </c>
      <c r="E131" s="13">
        <v>44543</v>
      </c>
      <c r="F131" s="76" t="s">
        <v>3386</v>
      </c>
      <c r="G131" s="13">
        <v>44547</v>
      </c>
      <c r="H131" s="77" t="s">
        <v>3813</v>
      </c>
      <c r="I131" s="16">
        <v>61</v>
      </c>
      <c r="J131" s="16">
        <v>51</v>
      </c>
      <c r="K131" s="16">
        <v>19</v>
      </c>
      <c r="L131" s="16">
        <v>9</v>
      </c>
      <c r="M131" s="81">
        <v>14.77725</v>
      </c>
      <c r="N131" s="96">
        <v>14.77725</v>
      </c>
      <c r="O131" s="64">
        <v>2530</v>
      </c>
      <c r="P131" s="65">
        <f>Table224578910112345678910111213141516171819202122232425262728293031323334123536373839[[#This Row],[PEMBULATAN]]*O131</f>
        <v>37386.442500000005</v>
      </c>
    </row>
    <row r="132" spans="1:16" ht="26.25" customHeight="1" x14ac:dyDescent="0.2">
      <c r="A132" s="14"/>
      <c r="B132" s="14"/>
      <c r="C132" s="73" t="s">
        <v>4021</v>
      </c>
      <c r="D132" s="78" t="s">
        <v>126</v>
      </c>
      <c r="E132" s="13">
        <v>44543</v>
      </c>
      <c r="F132" s="76" t="s">
        <v>3386</v>
      </c>
      <c r="G132" s="13">
        <v>44547</v>
      </c>
      <c r="H132" s="77" t="s">
        <v>3813</v>
      </c>
      <c r="I132" s="16">
        <v>72</v>
      </c>
      <c r="J132" s="16">
        <v>58</v>
      </c>
      <c r="K132" s="16">
        <v>13</v>
      </c>
      <c r="L132" s="16">
        <v>11</v>
      </c>
      <c r="M132" s="81">
        <v>13.571999999999999</v>
      </c>
      <c r="N132" s="96">
        <v>13.571999999999999</v>
      </c>
      <c r="O132" s="64">
        <v>2530</v>
      </c>
      <c r="P132" s="65">
        <f>Table224578910112345678910111213141516171819202122232425262728293031323334123536373839[[#This Row],[PEMBULATAN]]*O132</f>
        <v>34337.159999999996</v>
      </c>
    </row>
    <row r="133" spans="1:16" ht="26.25" customHeight="1" x14ac:dyDescent="0.2">
      <c r="A133" s="14"/>
      <c r="B133" s="14"/>
      <c r="C133" s="73" t="s">
        <v>4022</v>
      </c>
      <c r="D133" s="78" t="s">
        <v>126</v>
      </c>
      <c r="E133" s="13">
        <v>44543</v>
      </c>
      <c r="F133" s="76" t="s">
        <v>3386</v>
      </c>
      <c r="G133" s="13">
        <v>44547</v>
      </c>
      <c r="H133" s="77" t="s">
        <v>3813</v>
      </c>
      <c r="I133" s="16">
        <v>87</v>
      </c>
      <c r="J133" s="16">
        <v>63</v>
      </c>
      <c r="K133" s="16">
        <v>28</v>
      </c>
      <c r="L133" s="16">
        <v>32</v>
      </c>
      <c r="M133" s="81">
        <v>38.366999999999997</v>
      </c>
      <c r="N133" s="96">
        <v>39</v>
      </c>
      <c r="O133" s="64">
        <v>2530</v>
      </c>
      <c r="P133" s="65">
        <f>Table224578910112345678910111213141516171819202122232425262728293031323334123536373839[[#This Row],[PEMBULATAN]]*O133</f>
        <v>98670</v>
      </c>
    </row>
    <row r="134" spans="1:16" ht="26.25" customHeight="1" x14ac:dyDescent="0.2">
      <c r="A134" s="14"/>
      <c r="B134" s="14"/>
      <c r="C134" s="73" t="s">
        <v>4023</v>
      </c>
      <c r="D134" s="78" t="s">
        <v>126</v>
      </c>
      <c r="E134" s="13">
        <v>44543</v>
      </c>
      <c r="F134" s="76" t="s">
        <v>3386</v>
      </c>
      <c r="G134" s="13">
        <v>44547</v>
      </c>
      <c r="H134" s="77" t="s">
        <v>3813</v>
      </c>
      <c r="I134" s="16">
        <v>90</v>
      </c>
      <c r="J134" s="16">
        <v>57</v>
      </c>
      <c r="K134" s="16">
        <v>33</v>
      </c>
      <c r="L134" s="16">
        <v>28</v>
      </c>
      <c r="M134" s="81">
        <v>42.322499999999998</v>
      </c>
      <c r="N134" s="96">
        <v>43</v>
      </c>
      <c r="O134" s="64">
        <v>2530</v>
      </c>
      <c r="P134" s="65">
        <f>Table224578910112345678910111213141516171819202122232425262728293031323334123536373839[[#This Row],[PEMBULATAN]]*O134</f>
        <v>108790</v>
      </c>
    </row>
    <row r="135" spans="1:16" ht="26.25" customHeight="1" x14ac:dyDescent="0.2">
      <c r="A135" s="14"/>
      <c r="B135" s="14"/>
      <c r="C135" s="73" t="s">
        <v>4024</v>
      </c>
      <c r="D135" s="78" t="s">
        <v>126</v>
      </c>
      <c r="E135" s="13">
        <v>44543</v>
      </c>
      <c r="F135" s="76" t="s">
        <v>3386</v>
      </c>
      <c r="G135" s="13">
        <v>44547</v>
      </c>
      <c r="H135" s="77" t="s">
        <v>3813</v>
      </c>
      <c r="I135" s="16">
        <v>56</v>
      </c>
      <c r="J135" s="16">
        <v>43</v>
      </c>
      <c r="K135" s="16">
        <v>20</v>
      </c>
      <c r="L135" s="16">
        <v>8</v>
      </c>
      <c r="M135" s="81">
        <v>12.04</v>
      </c>
      <c r="N135" s="96">
        <v>12.04</v>
      </c>
      <c r="O135" s="64">
        <v>2530</v>
      </c>
      <c r="P135" s="65">
        <f>Table224578910112345678910111213141516171819202122232425262728293031323334123536373839[[#This Row],[PEMBULATAN]]*O135</f>
        <v>30461.199999999997</v>
      </c>
    </row>
    <row r="136" spans="1:16" ht="26.25" customHeight="1" x14ac:dyDescent="0.2">
      <c r="A136" s="14"/>
      <c r="B136" s="14"/>
      <c r="C136" s="73" t="s">
        <v>4025</v>
      </c>
      <c r="D136" s="78" t="s">
        <v>126</v>
      </c>
      <c r="E136" s="13">
        <v>44543</v>
      </c>
      <c r="F136" s="76" t="s">
        <v>3386</v>
      </c>
      <c r="G136" s="13">
        <v>44547</v>
      </c>
      <c r="H136" s="77" t="s">
        <v>3813</v>
      </c>
      <c r="I136" s="16">
        <v>87</v>
      </c>
      <c r="J136" s="16">
        <v>61</v>
      </c>
      <c r="K136" s="16">
        <v>32</v>
      </c>
      <c r="L136" s="16">
        <v>16</v>
      </c>
      <c r="M136" s="81">
        <v>42.456000000000003</v>
      </c>
      <c r="N136" s="96">
        <v>43</v>
      </c>
      <c r="O136" s="64">
        <v>2530</v>
      </c>
      <c r="P136" s="65">
        <f>Table224578910112345678910111213141516171819202122232425262728293031323334123536373839[[#This Row],[PEMBULATAN]]*O136</f>
        <v>108790</v>
      </c>
    </row>
    <row r="137" spans="1:16" ht="26.25" customHeight="1" x14ac:dyDescent="0.2">
      <c r="A137" s="14"/>
      <c r="B137" s="14"/>
      <c r="C137" s="73" t="s">
        <v>4026</v>
      </c>
      <c r="D137" s="78" t="s">
        <v>126</v>
      </c>
      <c r="E137" s="13">
        <v>44543</v>
      </c>
      <c r="F137" s="76" t="s">
        <v>3386</v>
      </c>
      <c r="G137" s="13">
        <v>44547</v>
      </c>
      <c r="H137" s="77" t="s">
        <v>3813</v>
      </c>
      <c r="I137" s="16">
        <v>100</v>
      </c>
      <c r="J137" s="16">
        <v>67</v>
      </c>
      <c r="K137" s="16">
        <v>32</v>
      </c>
      <c r="L137" s="16">
        <v>16</v>
      </c>
      <c r="M137" s="81">
        <v>53.6</v>
      </c>
      <c r="N137" s="96">
        <v>53.6</v>
      </c>
      <c r="O137" s="64">
        <v>2530</v>
      </c>
      <c r="P137" s="65">
        <f>Table224578910112345678910111213141516171819202122232425262728293031323334123536373839[[#This Row],[PEMBULATAN]]*O137</f>
        <v>135608</v>
      </c>
    </row>
    <row r="138" spans="1:16" ht="26.25" customHeight="1" x14ac:dyDescent="0.2">
      <c r="A138" s="14"/>
      <c r="B138" s="14"/>
      <c r="C138" s="73" t="s">
        <v>4027</v>
      </c>
      <c r="D138" s="78" t="s">
        <v>126</v>
      </c>
      <c r="E138" s="13">
        <v>44543</v>
      </c>
      <c r="F138" s="76" t="s">
        <v>3386</v>
      </c>
      <c r="G138" s="13">
        <v>44547</v>
      </c>
      <c r="H138" s="77" t="s">
        <v>3813</v>
      </c>
      <c r="I138" s="16">
        <v>84</v>
      </c>
      <c r="J138" s="16">
        <v>58</v>
      </c>
      <c r="K138" s="16">
        <v>21</v>
      </c>
      <c r="L138" s="16">
        <v>15</v>
      </c>
      <c r="M138" s="81">
        <v>25.577999999999999</v>
      </c>
      <c r="N138" s="96">
        <v>25.577999999999999</v>
      </c>
      <c r="O138" s="64">
        <v>2530</v>
      </c>
      <c r="P138" s="65">
        <f>Table224578910112345678910111213141516171819202122232425262728293031323334123536373839[[#This Row],[PEMBULATAN]]*O138</f>
        <v>64712.34</v>
      </c>
    </row>
    <row r="139" spans="1:16" ht="26.25" customHeight="1" x14ac:dyDescent="0.2">
      <c r="A139" s="14"/>
      <c r="B139" s="14"/>
      <c r="C139" s="73" t="s">
        <v>4028</v>
      </c>
      <c r="D139" s="78" t="s">
        <v>126</v>
      </c>
      <c r="E139" s="13">
        <v>44543</v>
      </c>
      <c r="F139" s="76" t="s">
        <v>3386</v>
      </c>
      <c r="G139" s="13">
        <v>44547</v>
      </c>
      <c r="H139" s="77" t="s">
        <v>3813</v>
      </c>
      <c r="I139" s="16">
        <v>88</v>
      </c>
      <c r="J139" s="16">
        <v>62</v>
      </c>
      <c r="K139" s="16">
        <v>20</v>
      </c>
      <c r="L139" s="16">
        <v>11</v>
      </c>
      <c r="M139" s="81">
        <v>27.28</v>
      </c>
      <c r="N139" s="96">
        <v>27.28</v>
      </c>
      <c r="O139" s="64">
        <v>2530</v>
      </c>
      <c r="P139" s="65">
        <f>Table224578910112345678910111213141516171819202122232425262728293031323334123536373839[[#This Row],[PEMBULATAN]]*O139</f>
        <v>69018.400000000009</v>
      </c>
    </row>
    <row r="140" spans="1:16" ht="26.25" customHeight="1" x14ac:dyDescent="0.2">
      <c r="A140" s="14"/>
      <c r="B140" s="14"/>
      <c r="C140" s="73" t="s">
        <v>4029</v>
      </c>
      <c r="D140" s="78" t="s">
        <v>126</v>
      </c>
      <c r="E140" s="13">
        <v>44543</v>
      </c>
      <c r="F140" s="76" t="s">
        <v>3386</v>
      </c>
      <c r="G140" s="13">
        <v>44547</v>
      </c>
      <c r="H140" s="77" t="s">
        <v>3813</v>
      </c>
      <c r="I140" s="16">
        <v>41</v>
      </c>
      <c r="J140" s="16">
        <v>31</v>
      </c>
      <c r="K140" s="16">
        <v>45</v>
      </c>
      <c r="L140" s="16">
        <v>7</v>
      </c>
      <c r="M140" s="81">
        <v>14.29875</v>
      </c>
      <c r="N140" s="96">
        <v>15</v>
      </c>
      <c r="O140" s="64">
        <v>2530</v>
      </c>
      <c r="P140" s="65">
        <f>Table224578910112345678910111213141516171819202122232425262728293031323334123536373839[[#This Row],[PEMBULATAN]]*O140</f>
        <v>37950</v>
      </c>
    </row>
    <row r="141" spans="1:16" ht="26.25" customHeight="1" x14ac:dyDescent="0.2">
      <c r="A141" s="14"/>
      <c r="B141" s="14"/>
      <c r="C141" s="73" t="s">
        <v>4030</v>
      </c>
      <c r="D141" s="78" t="s">
        <v>126</v>
      </c>
      <c r="E141" s="13">
        <v>44543</v>
      </c>
      <c r="F141" s="76" t="s">
        <v>3386</v>
      </c>
      <c r="G141" s="13">
        <v>44547</v>
      </c>
      <c r="H141" s="77" t="s">
        <v>3813</v>
      </c>
      <c r="I141" s="16">
        <v>87</v>
      </c>
      <c r="J141" s="16">
        <v>53</v>
      </c>
      <c r="K141" s="16">
        <v>30</v>
      </c>
      <c r="L141" s="16">
        <v>14</v>
      </c>
      <c r="M141" s="81">
        <v>34.582500000000003</v>
      </c>
      <c r="N141" s="96">
        <v>34.582500000000003</v>
      </c>
      <c r="O141" s="64">
        <v>2530</v>
      </c>
      <c r="P141" s="65">
        <f>Table224578910112345678910111213141516171819202122232425262728293031323334123536373839[[#This Row],[PEMBULATAN]]*O141</f>
        <v>87493.725000000006</v>
      </c>
    </row>
    <row r="142" spans="1:16" ht="26.25" customHeight="1" x14ac:dyDescent="0.2">
      <c r="A142" s="14"/>
      <c r="B142" s="14"/>
      <c r="C142" s="73" t="s">
        <v>4031</v>
      </c>
      <c r="D142" s="78" t="s">
        <v>126</v>
      </c>
      <c r="E142" s="13">
        <v>44543</v>
      </c>
      <c r="F142" s="76" t="s">
        <v>3386</v>
      </c>
      <c r="G142" s="13">
        <v>44547</v>
      </c>
      <c r="H142" s="77" t="s">
        <v>3813</v>
      </c>
      <c r="I142" s="16">
        <v>87</v>
      </c>
      <c r="J142" s="16">
        <v>44</v>
      </c>
      <c r="K142" s="16">
        <v>26</v>
      </c>
      <c r="L142" s="16">
        <v>14</v>
      </c>
      <c r="M142" s="81">
        <v>24.882000000000001</v>
      </c>
      <c r="N142" s="96">
        <v>24.882000000000001</v>
      </c>
      <c r="O142" s="64">
        <v>2530</v>
      </c>
      <c r="P142" s="65">
        <f>Table224578910112345678910111213141516171819202122232425262728293031323334123536373839[[#This Row],[PEMBULATAN]]*O142</f>
        <v>62951.460000000006</v>
      </c>
    </row>
    <row r="143" spans="1:16" ht="26.25" customHeight="1" x14ac:dyDescent="0.2">
      <c r="A143" s="14"/>
      <c r="B143" s="14"/>
      <c r="C143" s="73" t="s">
        <v>4032</v>
      </c>
      <c r="D143" s="78" t="s">
        <v>126</v>
      </c>
      <c r="E143" s="13">
        <v>44543</v>
      </c>
      <c r="F143" s="76" t="s">
        <v>3386</v>
      </c>
      <c r="G143" s="13">
        <v>44547</v>
      </c>
      <c r="H143" s="77" t="s">
        <v>3813</v>
      </c>
      <c r="I143" s="16">
        <v>93</v>
      </c>
      <c r="J143" s="16">
        <v>63</v>
      </c>
      <c r="K143" s="16">
        <v>31</v>
      </c>
      <c r="L143" s="16">
        <v>20</v>
      </c>
      <c r="M143" s="81">
        <v>45.407249999999998</v>
      </c>
      <c r="N143" s="96">
        <v>46</v>
      </c>
      <c r="O143" s="64">
        <v>2530</v>
      </c>
      <c r="P143" s="65">
        <f>Table224578910112345678910111213141516171819202122232425262728293031323334123536373839[[#This Row],[PEMBULATAN]]*O143</f>
        <v>116380</v>
      </c>
    </row>
    <row r="144" spans="1:16" ht="26.25" customHeight="1" x14ac:dyDescent="0.2">
      <c r="A144" s="14"/>
      <c r="B144" s="14"/>
      <c r="C144" s="73" t="s">
        <v>4033</v>
      </c>
      <c r="D144" s="78" t="s">
        <v>126</v>
      </c>
      <c r="E144" s="13">
        <v>44543</v>
      </c>
      <c r="F144" s="76" t="s">
        <v>3386</v>
      </c>
      <c r="G144" s="13">
        <v>44547</v>
      </c>
      <c r="H144" s="77" t="s">
        <v>3813</v>
      </c>
      <c r="I144" s="16">
        <v>30</v>
      </c>
      <c r="J144" s="16">
        <v>28</v>
      </c>
      <c r="K144" s="16">
        <v>21</v>
      </c>
      <c r="L144" s="16">
        <v>14</v>
      </c>
      <c r="M144" s="81">
        <v>4.41</v>
      </c>
      <c r="N144" s="96">
        <v>15</v>
      </c>
      <c r="O144" s="64">
        <v>2530</v>
      </c>
      <c r="P144" s="65">
        <f>Table224578910112345678910111213141516171819202122232425262728293031323334123536373839[[#This Row],[PEMBULATAN]]*O144</f>
        <v>37950</v>
      </c>
    </row>
    <row r="145" spans="1:16" ht="26.25" customHeight="1" x14ac:dyDescent="0.2">
      <c r="A145" s="14"/>
      <c r="B145" s="14"/>
      <c r="C145" s="73" t="s">
        <v>4034</v>
      </c>
      <c r="D145" s="78" t="s">
        <v>126</v>
      </c>
      <c r="E145" s="13">
        <v>44543</v>
      </c>
      <c r="F145" s="76" t="s">
        <v>3386</v>
      </c>
      <c r="G145" s="13">
        <v>44547</v>
      </c>
      <c r="H145" s="77" t="s">
        <v>3813</v>
      </c>
      <c r="I145" s="16">
        <v>51</v>
      </c>
      <c r="J145" s="16">
        <v>51</v>
      </c>
      <c r="K145" s="16">
        <v>18</v>
      </c>
      <c r="L145" s="16">
        <v>8</v>
      </c>
      <c r="M145" s="81">
        <v>11.704499999999999</v>
      </c>
      <c r="N145" s="96">
        <v>11.704499999999999</v>
      </c>
      <c r="O145" s="64">
        <v>2530</v>
      </c>
      <c r="P145" s="65">
        <f>Table224578910112345678910111213141516171819202122232425262728293031323334123536373839[[#This Row],[PEMBULATAN]]*O145</f>
        <v>29612.384999999998</v>
      </c>
    </row>
    <row r="146" spans="1:16" ht="26.25" customHeight="1" x14ac:dyDescent="0.2">
      <c r="A146" s="14"/>
      <c r="B146" s="14"/>
      <c r="C146" s="73" t="s">
        <v>4035</v>
      </c>
      <c r="D146" s="78" t="s">
        <v>126</v>
      </c>
      <c r="E146" s="13">
        <v>44543</v>
      </c>
      <c r="F146" s="76" t="s">
        <v>3386</v>
      </c>
      <c r="G146" s="13">
        <v>44547</v>
      </c>
      <c r="H146" s="77" t="s">
        <v>3813</v>
      </c>
      <c r="I146" s="16">
        <v>51</v>
      </c>
      <c r="J146" s="16">
        <v>40</v>
      </c>
      <c r="K146" s="16">
        <v>12</v>
      </c>
      <c r="L146" s="16">
        <v>3</v>
      </c>
      <c r="M146" s="81">
        <v>6.12</v>
      </c>
      <c r="N146" s="96">
        <v>6.12</v>
      </c>
      <c r="O146" s="64">
        <v>2530</v>
      </c>
      <c r="P146" s="65">
        <f>Table224578910112345678910111213141516171819202122232425262728293031323334123536373839[[#This Row],[PEMBULATAN]]*O146</f>
        <v>15483.6</v>
      </c>
    </row>
    <row r="147" spans="1:16" ht="26.25" customHeight="1" x14ac:dyDescent="0.2">
      <c r="A147" s="14"/>
      <c r="B147" s="14"/>
      <c r="C147" s="73" t="s">
        <v>4036</v>
      </c>
      <c r="D147" s="78" t="s">
        <v>126</v>
      </c>
      <c r="E147" s="13">
        <v>44543</v>
      </c>
      <c r="F147" s="76" t="s">
        <v>3386</v>
      </c>
      <c r="G147" s="13">
        <v>44547</v>
      </c>
      <c r="H147" s="77" t="s">
        <v>3813</v>
      </c>
      <c r="I147" s="16">
        <v>60</v>
      </c>
      <c r="J147" s="16">
        <v>52</v>
      </c>
      <c r="K147" s="16">
        <v>22</v>
      </c>
      <c r="L147" s="16">
        <v>10</v>
      </c>
      <c r="M147" s="81">
        <v>17.16</v>
      </c>
      <c r="N147" s="96">
        <v>17.16</v>
      </c>
      <c r="O147" s="64">
        <v>2530</v>
      </c>
      <c r="P147" s="65">
        <f>Table224578910112345678910111213141516171819202122232425262728293031323334123536373839[[#This Row],[PEMBULATAN]]*O147</f>
        <v>43414.8</v>
      </c>
    </row>
    <row r="148" spans="1:16" ht="26.25" customHeight="1" x14ac:dyDescent="0.2">
      <c r="A148" s="14"/>
      <c r="B148" s="14"/>
      <c r="C148" s="73" t="s">
        <v>4037</v>
      </c>
      <c r="D148" s="78" t="s">
        <v>126</v>
      </c>
      <c r="E148" s="13">
        <v>44543</v>
      </c>
      <c r="F148" s="76" t="s">
        <v>3386</v>
      </c>
      <c r="G148" s="13">
        <v>44547</v>
      </c>
      <c r="H148" s="77" t="s">
        <v>3813</v>
      </c>
      <c r="I148" s="16">
        <v>83</v>
      </c>
      <c r="J148" s="16">
        <v>33</v>
      </c>
      <c r="K148" s="16">
        <v>64</v>
      </c>
      <c r="L148" s="16">
        <v>30</v>
      </c>
      <c r="M148" s="81">
        <v>43.823999999999998</v>
      </c>
      <c r="N148" s="96">
        <v>43.823999999999998</v>
      </c>
      <c r="O148" s="64">
        <v>2530</v>
      </c>
      <c r="P148" s="65">
        <f>Table224578910112345678910111213141516171819202122232425262728293031323334123536373839[[#This Row],[PEMBULATAN]]*O148</f>
        <v>110874.72</v>
      </c>
    </row>
    <row r="149" spans="1:16" ht="26.25" customHeight="1" x14ac:dyDescent="0.2">
      <c r="A149" s="14"/>
      <c r="B149" s="14"/>
      <c r="C149" s="73" t="s">
        <v>4038</v>
      </c>
      <c r="D149" s="78" t="s">
        <v>126</v>
      </c>
      <c r="E149" s="13">
        <v>44543</v>
      </c>
      <c r="F149" s="76" t="s">
        <v>3386</v>
      </c>
      <c r="G149" s="13">
        <v>44547</v>
      </c>
      <c r="H149" s="77" t="s">
        <v>3813</v>
      </c>
      <c r="I149" s="16">
        <v>72</v>
      </c>
      <c r="J149" s="16">
        <v>61</v>
      </c>
      <c r="K149" s="16">
        <v>14</v>
      </c>
      <c r="L149" s="16">
        <v>11</v>
      </c>
      <c r="M149" s="81">
        <v>15.372</v>
      </c>
      <c r="N149" s="96">
        <v>16</v>
      </c>
      <c r="O149" s="64">
        <v>2530</v>
      </c>
      <c r="P149" s="65">
        <f>Table224578910112345678910111213141516171819202122232425262728293031323334123536373839[[#This Row],[PEMBULATAN]]*O149</f>
        <v>40480</v>
      </c>
    </row>
    <row r="150" spans="1:16" ht="26.25" customHeight="1" x14ac:dyDescent="0.2">
      <c r="A150" s="14"/>
      <c r="B150" s="14"/>
      <c r="C150" s="73" t="s">
        <v>4039</v>
      </c>
      <c r="D150" s="78" t="s">
        <v>126</v>
      </c>
      <c r="E150" s="13">
        <v>44543</v>
      </c>
      <c r="F150" s="76" t="s">
        <v>3386</v>
      </c>
      <c r="G150" s="13">
        <v>44547</v>
      </c>
      <c r="H150" s="77" t="s">
        <v>3813</v>
      </c>
      <c r="I150" s="16">
        <v>75</v>
      </c>
      <c r="J150" s="16">
        <v>48</v>
      </c>
      <c r="K150" s="16">
        <v>13</v>
      </c>
      <c r="L150" s="16">
        <v>10</v>
      </c>
      <c r="M150" s="81">
        <v>11.7</v>
      </c>
      <c r="N150" s="96">
        <v>11.7</v>
      </c>
      <c r="O150" s="64">
        <v>2530</v>
      </c>
      <c r="P150" s="65">
        <f>Table224578910112345678910111213141516171819202122232425262728293031323334123536373839[[#This Row],[PEMBULATAN]]*O150</f>
        <v>29601</v>
      </c>
    </row>
    <row r="151" spans="1:16" ht="26.25" customHeight="1" x14ac:dyDescent="0.2">
      <c r="A151" s="14"/>
      <c r="B151" s="14"/>
      <c r="C151" s="73" t="s">
        <v>4040</v>
      </c>
      <c r="D151" s="78" t="s">
        <v>126</v>
      </c>
      <c r="E151" s="13">
        <v>44543</v>
      </c>
      <c r="F151" s="76" t="s">
        <v>3386</v>
      </c>
      <c r="G151" s="13">
        <v>44547</v>
      </c>
      <c r="H151" s="77" t="s">
        <v>3813</v>
      </c>
      <c r="I151" s="16">
        <v>68</v>
      </c>
      <c r="J151" s="16">
        <v>47</v>
      </c>
      <c r="K151" s="16">
        <v>25</v>
      </c>
      <c r="L151" s="16">
        <v>6</v>
      </c>
      <c r="M151" s="81">
        <v>19.975000000000001</v>
      </c>
      <c r="N151" s="96">
        <v>19.975000000000001</v>
      </c>
      <c r="O151" s="64">
        <v>2530</v>
      </c>
      <c r="P151" s="65">
        <f>Table224578910112345678910111213141516171819202122232425262728293031323334123536373839[[#This Row],[PEMBULATAN]]*O151</f>
        <v>50536.75</v>
      </c>
    </row>
    <row r="152" spans="1:16" ht="26.25" customHeight="1" x14ac:dyDescent="0.2">
      <c r="A152" s="14"/>
      <c r="B152" s="14"/>
      <c r="C152" s="73" t="s">
        <v>4041</v>
      </c>
      <c r="D152" s="78" t="s">
        <v>126</v>
      </c>
      <c r="E152" s="13">
        <v>44543</v>
      </c>
      <c r="F152" s="76" t="s">
        <v>3386</v>
      </c>
      <c r="G152" s="13">
        <v>44547</v>
      </c>
      <c r="H152" s="77" t="s">
        <v>3813</v>
      </c>
      <c r="I152" s="16">
        <v>61</v>
      </c>
      <c r="J152" s="16">
        <v>41</v>
      </c>
      <c r="K152" s="16">
        <v>28</v>
      </c>
      <c r="L152" s="16">
        <v>9</v>
      </c>
      <c r="M152" s="81">
        <v>17.507000000000001</v>
      </c>
      <c r="N152" s="96">
        <v>17.507000000000001</v>
      </c>
      <c r="O152" s="64">
        <v>2530</v>
      </c>
      <c r="P152" s="65">
        <f>Table224578910112345678910111213141516171819202122232425262728293031323334123536373839[[#This Row],[PEMBULATAN]]*O152</f>
        <v>44292.710000000006</v>
      </c>
    </row>
    <row r="153" spans="1:16" ht="26.25" customHeight="1" x14ac:dyDescent="0.2">
      <c r="A153" s="14"/>
      <c r="B153" s="14"/>
      <c r="C153" s="73" t="s">
        <v>4042</v>
      </c>
      <c r="D153" s="78" t="s">
        <v>126</v>
      </c>
      <c r="E153" s="13">
        <v>44543</v>
      </c>
      <c r="F153" s="76" t="s">
        <v>3386</v>
      </c>
      <c r="G153" s="13">
        <v>44547</v>
      </c>
      <c r="H153" s="77" t="s">
        <v>3813</v>
      </c>
      <c r="I153" s="16">
        <v>51</v>
      </c>
      <c r="J153" s="16">
        <v>49</v>
      </c>
      <c r="K153" s="16">
        <v>20</v>
      </c>
      <c r="L153" s="16">
        <v>7</v>
      </c>
      <c r="M153" s="81">
        <v>12.494999999999999</v>
      </c>
      <c r="N153" s="96">
        <v>13</v>
      </c>
      <c r="O153" s="64">
        <v>2530</v>
      </c>
      <c r="P153" s="65">
        <f>Table224578910112345678910111213141516171819202122232425262728293031323334123536373839[[#This Row],[PEMBULATAN]]*O153</f>
        <v>32890</v>
      </c>
    </row>
    <row r="154" spans="1:16" ht="26.25" customHeight="1" x14ac:dyDescent="0.2">
      <c r="A154" s="14"/>
      <c r="B154" s="14"/>
      <c r="C154" s="73" t="s">
        <v>4043</v>
      </c>
      <c r="D154" s="78" t="s">
        <v>126</v>
      </c>
      <c r="E154" s="13">
        <v>44543</v>
      </c>
      <c r="F154" s="76" t="s">
        <v>3386</v>
      </c>
      <c r="G154" s="13">
        <v>44547</v>
      </c>
      <c r="H154" s="77" t="s">
        <v>3813</v>
      </c>
      <c r="I154" s="16">
        <v>78</v>
      </c>
      <c r="J154" s="16">
        <v>53</v>
      </c>
      <c r="K154" s="16">
        <v>27</v>
      </c>
      <c r="L154" s="16">
        <v>18</v>
      </c>
      <c r="M154" s="81">
        <v>27.904499999999999</v>
      </c>
      <c r="N154" s="96">
        <v>27.904499999999999</v>
      </c>
      <c r="O154" s="64">
        <v>2530</v>
      </c>
      <c r="P154" s="65">
        <f>Table224578910112345678910111213141516171819202122232425262728293031323334123536373839[[#This Row],[PEMBULATAN]]*O154</f>
        <v>70598.384999999995</v>
      </c>
    </row>
    <row r="155" spans="1:16" ht="26.25" customHeight="1" x14ac:dyDescent="0.2">
      <c r="A155" s="14"/>
      <c r="B155" s="14"/>
      <c r="C155" s="73" t="s">
        <v>4044</v>
      </c>
      <c r="D155" s="78" t="s">
        <v>126</v>
      </c>
      <c r="E155" s="13">
        <v>44543</v>
      </c>
      <c r="F155" s="76" t="s">
        <v>3386</v>
      </c>
      <c r="G155" s="13">
        <v>44547</v>
      </c>
      <c r="H155" s="77" t="s">
        <v>3813</v>
      </c>
      <c r="I155" s="16">
        <v>61</v>
      </c>
      <c r="J155" s="16">
        <v>41</v>
      </c>
      <c r="K155" s="16">
        <v>28</v>
      </c>
      <c r="L155" s="16">
        <v>11</v>
      </c>
      <c r="M155" s="81">
        <v>17.507000000000001</v>
      </c>
      <c r="N155" s="96">
        <v>17.507000000000001</v>
      </c>
      <c r="O155" s="64">
        <v>2530</v>
      </c>
      <c r="P155" s="65">
        <f>Table224578910112345678910111213141516171819202122232425262728293031323334123536373839[[#This Row],[PEMBULATAN]]*O155</f>
        <v>44292.710000000006</v>
      </c>
    </row>
    <row r="156" spans="1:16" ht="26.25" customHeight="1" x14ac:dyDescent="0.2">
      <c r="A156" s="14"/>
      <c r="B156" s="14"/>
      <c r="C156" s="73" t="s">
        <v>4045</v>
      </c>
      <c r="D156" s="78" t="s">
        <v>126</v>
      </c>
      <c r="E156" s="13">
        <v>44543</v>
      </c>
      <c r="F156" s="76" t="s">
        <v>3386</v>
      </c>
      <c r="G156" s="13">
        <v>44547</v>
      </c>
      <c r="H156" s="77" t="s">
        <v>3813</v>
      </c>
      <c r="I156" s="16">
        <v>51</v>
      </c>
      <c r="J156" s="16">
        <v>42</v>
      </c>
      <c r="K156" s="16">
        <v>17</v>
      </c>
      <c r="L156" s="16">
        <v>4</v>
      </c>
      <c r="M156" s="81">
        <v>9.1035000000000004</v>
      </c>
      <c r="N156" s="96">
        <v>9.1035000000000004</v>
      </c>
      <c r="O156" s="64">
        <v>2530</v>
      </c>
      <c r="P156" s="65">
        <f>Table224578910112345678910111213141516171819202122232425262728293031323334123536373839[[#This Row],[PEMBULATAN]]*O156</f>
        <v>23031.855</v>
      </c>
    </row>
    <row r="157" spans="1:16" ht="26.25" customHeight="1" x14ac:dyDescent="0.2">
      <c r="A157" s="14"/>
      <c r="B157" s="14"/>
      <c r="C157" s="73" t="s">
        <v>4046</v>
      </c>
      <c r="D157" s="78" t="s">
        <v>126</v>
      </c>
      <c r="E157" s="13">
        <v>44543</v>
      </c>
      <c r="F157" s="76" t="s">
        <v>3386</v>
      </c>
      <c r="G157" s="13">
        <v>44547</v>
      </c>
      <c r="H157" s="77" t="s">
        <v>3813</v>
      </c>
      <c r="I157" s="16">
        <v>73</v>
      </c>
      <c r="J157" s="16">
        <v>41</v>
      </c>
      <c r="K157" s="16">
        <v>44</v>
      </c>
      <c r="L157" s="16">
        <v>10</v>
      </c>
      <c r="M157" s="81">
        <v>32.923000000000002</v>
      </c>
      <c r="N157" s="96">
        <v>32.923000000000002</v>
      </c>
      <c r="O157" s="64">
        <v>2530</v>
      </c>
      <c r="P157" s="65">
        <f>Table224578910112345678910111213141516171819202122232425262728293031323334123536373839[[#This Row],[PEMBULATAN]]*O157</f>
        <v>83295.19</v>
      </c>
    </row>
    <row r="158" spans="1:16" ht="26.25" customHeight="1" x14ac:dyDescent="0.2">
      <c r="A158" s="14"/>
      <c r="B158" s="14"/>
      <c r="C158" s="73" t="s">
        <v>4047</v>
      </c>
      <c r="D158" s="78" t="s">
        <v>126</v>
      </c>
      <c r="E158" s="13">
        <v>44543</v>
      </c>
      <c r="F158" s="76" t="s">
        <v>3386</v>
      </c>
      <c r="G158" s="13">
        <v>44547</v>
      </c>
      <c r="H158" s="77" t="s">
        <v>3813</v>
      </c>
      <c r="I158" s="16">
        <v>95</v>
      </c>
      <c r="J158" s="16">
        <v>61</v>
      </c>
      <c r="K158" s="16">
        <v>23</v>
      </c>
      <c r="L158" s="16">
        <v>12</v>
      </c>
      <c r="M158" s="81">
        <v>33.321249999999999</v>
      </c>
      <c r="N158" s="96">
        <v>34</v>
      </c>
      <c r="O158" s="64">
        <v>2530</v>
      </c>
      <c r="P158" s="65">
        <f>Table224578910112345678910111213141516171819202122232425262728293031323334123536373839[[#This Row],[PEMBULATAN]]*O158</f>
        <v>86020</v>
      </c>
    </row>
    <row r="159" spans="1:16" ht="26.25" customHeight="1" x14ac:dyDescent="0.2">
      <c r="A159" s="14"/>
      <c r="B159" s="14"/>
      <c r="C159" s="73" t="s">
        <v>4048</v>
      </c>
      <c r="D159" s="78" t="s">
        <v>126</v>
      </c>
      <c r="E159" s="13">
        <v>44543</v>
      </c>
      <c r="F159" s="76" t="s">
        <v>3386</v>
      </c>
      <c r="G159" s="13">
        <v>44547</v>
      </c>
      <c r="H159" s="77" t="s">
        <v>3813</v>
      </c>
      <c r="I159" s="16">
        <v>41</v>
      </c>
      <c r="J159" s="16">
        <v>33</v>
      </c>
      <c r="K159" s="16">
        <v>12</v>
      </c>
      <c r="L159" s="16">
        <v>4</v>
      </c>
      <c r="M159" s="81">
        <v>4.0590000000000002</v>
      </c>
      <c r="N159" s="96">
        <v>4.0590000000000002</v>
      </c>
      <c r="O159" s="64">
        <v>2530</v>
      </c>
      <c r="P159" s="65">
        <f>Table224578910112345678910111213141516171819202122232425262728293031323334123536373839[[#This Row],[PEMBULATAN]]*O159</f>
        <v>10269.27</v>
      </c>
    </row>
    <row r="160" spans="1:16" ht="26.25" customHeight="1" x14ac:dyDescent="0.2">
      <c r="A160" s="14"/>
      <c r="B160" s="14"/>
      <c r="C160" s="73" t="s">
        <v>4049</v>
      </c>
      <c r="D160" s="78" t="s">
        <v>126</v>
      </c>
      <c r="E160" s="13">
        <v>44543</v>
      </c>
      <c r="F160" s="76" t="s">
        <v>3386</v>
      </c>
      <c r="G160" s="13">
        <v>44547</v>
      </c>
      <c r="H160" s="77" t="s">
        <v>3813</v>
      </c>
      <c r="I160" s="16">
        <v>56</v>
      </c>
      <c r="J160" s="16">
        <v>51</v>
      </c>
      <c r="K160" s="16">
        <v>18</v>
      </c>
      <c r="L160" s="16">
        <v>10</v>
      </c>
      <c r="M160" s="81">
        <v>12.852</v>
      </c>
      <c r="N160" s="96">
        <v>12.852</v>
      </c>
      <c r="O160" s="64">
        <v>2530</v>
      </c>
      <c r="P160" s="65">
        <f>Table224578910112345678910111213141516171819202122232425262728293031323334123536373839[[#This Row],[PEMBULATAN]]*O160</f>
        <v>32515.56</v>
      </c>
    </row>
    <row r="161" spans="1:16" ht="26.25" customHeight="1" x14ac:dyDescent="0.2">
      <c r="A161" s="14"/>
      <c r="B161" s="14"/>
      <c r="C161" s="73" t="s">
        <v>4050</v>
      </c>
      <c r="D161" s="78" t="s">
        <v>126</v>
      </c>
      <c r="E161" s="13">
        <v>44543</v>
      </c>
      <c r="F161" s="76" t="s">
        <v>3386</v>
      </c>
      <c r="G161" s="13">
        <v>44547</v>
      </c>
      <c r="H161" s="77" t="s">
        <v>3813</v>
      </c>
      <c r="I161" s="16">
        <v>75</v>
      </c>
      <c r="J161" s="16">
        <v>58</v>
      </c>
      <c r="K161" s="16">
        <v>23</v>
      </c>
      <c r="L161" s="16">
        <v>11</v>
      </c>
      <c r="M161" s="81">
        <v>25.012499999999999</v>
      </c>
      <c r="N161" s="96">
        <v>25.012499999999999</v>
      </c>
      <c r="O161" s="64">
        <v>2530</v>
      </c>
      <c r="P161" s="65">
        <f>Table224578910112345678910111213141516171819202122232425262728293031323334123536373839[[#This Row],[PEMBULATAN]]*O161</f>
        <v>63281.625</v>
      </c>
    </row>
    <row r="162" spans="1:16" ht="26.25" customHeight="1" x14ac:dyDescent="0.2">
      <c r="A162" s="14"/>
      <c r="B162" s="14"/>
      <c r="C162" s="73" t="s">
        <v>4051</v>
      </c>
      <c r="D162" s="78" t="s">
        <v>126</v>
      </c>
      <c r="E162" s="13">
        <v>44543</v>
      </c>
      <c r="F162" s="76" t="s">
        <v>3386</v>
      </c>
      <c r="G162" s="13">
        <v>44547</v>
      </c>
      <c r="H162" s="77" t="s">
        <v>3813</v>
      </c>
      <c r="I162" s="16">
        <v>92</v>
      </c>
      <c r="J162" s="16">
        <v>53</v>
      </c>
      <c r="K162" s="16">
        <v>31</v>
      </c>
      <c r="L162" s="16">
        <v>19</v>
      </c>
      <c r="M162" s="81">
        <v>37.789000000000001</v>
      </c>
      <c r="N162" s="96">
        <v>37.789000000000001</v>
      </c>
      <c r="O162" s="64">
        <v>2530</v>
      </c>
      <c r="P162" s="65">
        <f>Table224578910112345678910111213141516171819202122232425262728293031323334123536373839[[#This Row],[PEMBULATAN]]*O162</f>
        <v>95606.17</v>
      </c>
    </row>
    <row r="163" spans="1:16" ht="26.25" customHeight="1" x14ac:dyDescent="0.2">
      <c r="A163" s="14"/>
      <c r="B163" s="14"/>
      <c r="C163" s="73" t="s">
        <v>4052</v>
      </c>
      <c r="D163" s="78" t="s">
        <v>126</v>
      </c>
      <c r="E163" s="13">
        <v>44543</v>
      </c>
      <c r="F163" s="76" t="s">
        <v>3386</v>
      </c>
      <c r="G163" s="13">
        <v>44547</v>
      </c>
      <c r="H163" s="77" t="s">
        <v>3813</v>
      </c>
      <c r="I163" s="16">
        <v>52</v>
      </c>
      <c r="J163" s="16">
        <v>32</v>
      </c>
      <c r="K163" s="16">
        <v>19</v>
      </c>
      <c r="L163" s="16">
        <v>5</v>
      </c>
      <c r="M163" s="81">
        <v>7.9039999999999999</v>
      </c>
      <c r="N163" s="96">
        <v>7.9039999999999999</v>
      </c>
      <c r="O163" s="64">
        <v>2530</v>
      </c>
      <c r="P163" s="65">
        <f>Table224578910112345678910111213141516171819202122232425262728293031323334123536373839[[#This Row],[PEMBULATAN]]*O163</f>
        <v>19997.12</v>
      </c>
    </row>
    <row r="164" spans="1:16" ht="26.25" customHeight="1" x14ac:dyDescent="0.2">
      <c r="A164" s="14"/>
      <c r="B164" s="14"/>
      <c r="C164" s="73" t="s">
        <v>4053</v>
      </c>
      <c r="D164" s="78" t="s">
        <v>126</v>
      </c>
      <c r="E164" s="13">
        <v>44543</v>
      </c>
      <c r="F164" s="76" t="s">
        <v>3386</v>
      </c>
      <c r="G164" s="13">
        <v>44547</v>
      </c>
      <c r="H164" s="77" t="s">
        <v>3813</v>
      </c>
      <c r="I164" s="16">
        <v>38</v>
      </c>
      <c r="J164" s="16">
        <v>35</v>
      </c>
      <c r="K164" s="16">
        <v>34</v>
      </c>
      <c r="L164" s="16">
        <v>16</v>
      </c>
      <c r="M164" s="81">
        <v>11.305</v>
      </c>
      <c r="N164" s="96">
        <v>17</v>
      </c>
      <c r="O164" s="64">
        <v>2530</v>
      </c>
      <c r="P164" s="65">
        <f>Table224578910112345678910111213141516171819202122232425262728293031323334123536373839[[#This Row],[PEMBULATAN]]*O164</f>
        <v>43010</v>
      </c>
    </row>
    <row r="165" spans="1:16" ht="26.25" customHeight="1" x14ac:dyDescent="0.2">
      <c r="A165" s="14"/>
      <c r="B165" s="14"/>
      <c r="C165" s="73" t="s">
        <v>4054</v>
      </c>
      <c r="D165" s="78" t="s">
        <v>126</v>
      </c>
      <c r="E165" s="13">
        <v>44543</v>
      </c>
      <c r="F165" s="76" t="s">
        <v>3386</v>
      </c>
      <c r="G165" s="13">
        <v>44547</v>
      </c>
      <c r="H165" s="77" t="s">
        <v>3813</v>
      </c>
      <c r="I165" s="16">
        <v>51</v>
      </c>
      <c r="J165" s="16">
        <v>42</v>
      </c>
      <c r="K165" s="16">
        <v>34</v>
      </c>
      <c r="L165" s="16">
        <v>12</v>
      </c>
      <c r="M165" s="81">
        <v>18.207000000000001</v>
      </c>
      <c r="N165" s="96">
        <v>18.207000000000001</v>
      </c>
      <c r="O165" s="64">
        <v>2530</v>
      </c>
      <c r="P165" s="65">
        <f>Table224578910112345678910111213141516171819202122232425262728293031323334123536373839[[#This Row],[PEMBULATAN]]*O165</f>
        <v>46063.71</v>
      </c>
    </row>
    <row r="166" spans="1:16" ht="26.25" customHeight="1" x14ac:dyDescent="0.2">
      <c r="A166" s="14"/>
      <c r="B166" s="14"/>
      <c r="C166" s="73" t="s">
        <v>4055</v>
      </c>
      <c r="D166" s="78" t="s">
        <v>126</v>
      </c>
      <c r="E166" s="13">
        <v>44543</v>
      </c>
      <c r="F166" s="76" t="s">
        <v>3386</v>
      </c>
      <c r="G166" s="13">
        <v>44547</v>
      </c>
      <c r="H166" s="77" t="s">
        <v>3813</v>
      </c>
      <c r="I166" s="16">
        <v>96</v>
      </c>
      <c r="J166" s="16">
        <v>53</v>
      </c>
      <c r="K166" s="16">
        <v>31</v>
      </c>
      <c r="L166" s="16">
        <v>14</v>
      </c>
      <c r="M166" s="81">
        <v>39.432000000000002</v>
      </c>
      <c r="N166" s="96">
        <v>40</v>
      </c>
      <c r="O166" s="64">
        <v>2530</v>
      </c>
      <c r="P166" s="65">
        <f>Table224578910112345678910111213141516171819202122232425262728293031323334123536373839[[#This Row],[PEMBULATAN]]*O166</f>
        <v>101200</v>
      </c>
    </row>
    <row r="167" spans="1:16" ht="26.25" customHeight="1" x14ac:dyDescent="0.2">
      <c r="A167" s="14"/>
      <c r="B167" s="14"/>
      <c r="C167" s="73" t="s">
        <v>4056</v>
      </c>
      <c r="D167" s="78" t="s">
        <v>126</v>
      </c>
      <c r="E167" s="13">
        <v>44543</v>
      </c>
      <c r="F167" s="76" t="s">
        <v>3386</v>
      </c>
      <c r="G167" s="13">
        <v>44547</v>
      </c>
      <c r="H167" s="77" t="s">
        <v>3813</v>
      </c>
      <c r="I167" s="16">
        <v>97</v>
      </c>
      <c r="J167" s="16">
        <v>55</v>
      </c>
      <c r="K167" s="16">
        <v>30</v>
      </c>
      <c r="L167" s="16">
        <v>25</v>
      </c>
      <c r="M167" s="81">
        <v>40.012500000000003</v>
      </c>
      <c r="N167" s="96">
        <v>40.012500000000003</v>
      </c>
      <c r="O167" s="64">
        <v>2530</v>
      </c>
      <c r="P167" s="65">
        <f>Table224578910112345678910111213141516171819202122232425262728293031323334123536373839[[#This Row],[PEMBULATAN]]*O167</f>
        <v>101231.625</v>
      </c>
    </row>
    <row r="168" spans="1:16" ht="26.25" customHeight="1" x14ac:dyDescent="0.2">
      <c r="A168" s="14"/>
      <c r="B168" s="14"/>
      <c r="C168" s="73" t="s">
        <v>4057</v>
      </c>
      <c r="D168" s="78" t="s">
        <v>126</v>
      </c>
      <c r="E168" s="13">
        <v>44543</v>
      </c>
      <c r="F168" s="76" t="s">
        <v>3386</v>
      </c>
      <c r="G168" s="13">
        <v>44547</v>
      </c>
      <c r="H168" s="77" t="s">
        <v>3813</v>
      </c>
      <c r="I168" s="16">
        <v>84</v>
      </c>
      <c r="J168" s="16">
        <v>57</v>
      </c>
      <c r="K168" s="16">
        <v>32</v>
      </c>
      <c r="L168" s="16">
        <v>22</v>
      </c>
      <c r="M168" s="81">
        <v>38.304000000000002</v>
      </c>
      <c r="N168" s="96">
        <v>39</v>
      </c>
      <c r="O168" s="64">
        <v>2530</v>
      </c>
      <c r="P168" s="65">
        <f>Table224578910112345678910111213141516171819202122232425262728293031323334123536373839[[#This Row],[PEMBULATAN]]*O168</f>
        <v>98670</v>
      </c>
    </row>
    <row r="169" spans="1:16" ht="26.25" customHeight="1" x14ac:dyDescent="0.2">
      <c r="A169" s="14"/>
      <c r="B169" s="14"/>
      <c r="C169" s="73" t="s">
        <v>4058</v>
      </c>
      <c r="D169" s="78" t="s">
        <v>126</v>
      </c>
      <c r="E169" s="13">
        <v>44543</v>
      </c>
      <c r="F169" s="76" t="s">
        <v>3386</v>
      </c>
      <c r="G169" s="13">
        <v>44547</v>
      </c>
      <c r="H169" s="77" t="s">
        <v>3813</v>
      </c>
      <c r="I169" s="16">
        <v>78</v>
      </c>
      <c r="J169" s="16">
        <v>55</v>
      </c>
      <c r="K169" s="16">
        <v>24</v>
      </c>
      <c r="L169" s="16">
        <v>10</v>
      </c>
      <c r="M169" s="81">
        <v>25.74</v>
      </c>
      <c r="N169" s="96">
        <v>25.74</v>
      </c>
      <c r="O169" s="64">
        <v>2530</v>
      </c>
      <c r="P169" s="65">
        <f>Table224578910112345678910111213141516171819202122232425262728293031323334123536373839[[#This Row],[PEMBULATAN]]*O169</f>
        <v>65122.2</v>
      </c>
    </row>
    <row r="170" spans="1:16" ht="26.25" customHeight="1" x14ac:dyDescent="0.2">
      <c r="A170" s="14"/>
      <c r="B170" s="14"/>
      <c r="C170" s="73" t="s">
        <v>4059</v>
      </c>
      <c r="D170" s="78" t="s">
        <v>126</v>
      </c>
      <c r="E170" s="13">
        <v>44543</v>
      </c>
      <c r="F170" s="76" t="s">
        <v>3386</v>
      </c>
      <c r="G170" s="13">
        <v>44547</v>
      </c>
      <c r="H170" s="77" t="s">
        <v>3813</v>
      </c>
      <c r="I170" s="16">
        <v>57</v>
      </c>
      <c r="J170" s="16">
        <v>46</v>
      </c>
      <c r="K170" s="16">
        <v>16</v>
      </c>
      <c r="L170" s="16">
        <v>8</v>
      </c>
      <c r="M170" s="81">
        <v>10.488</v>
      </c>
      <c r="N170" s="96">
        <v>11</v>
      </c>
      <c r="O170" s="64">
        <v>2530</v>
      </c>
      <c r="P170" s="65">
        <f>Table224578910112345678910111213141516171819202122232425262728293031323334123536373839[[#This Row],[PEMBULATAN]]*O170</f>
        <v>27830</v>
      </c>
    </row>
    <row r="171" spans="1:16" ht="26.25" customHeight="1" x14ac:dyDescent="0.2">
      <c r="A171" s="14"/>
      <c r="B171" s="14"/>
      <c r="C171" s="73" t="s">
        <v>4060</v>
      </c>
      <c r="D171" s="78" t="s">
        <v>126</v>
      </c>
      <c r="E171" s="13">
        <v>44543</v>
      </c>
      <c r="F171" s="76" t="s">
        <v>3386</v>
      </c>
      <c r="G171" s="13">
        <v>44547</v>
      </c>
      <c r="H171" s="77" t="s">
        <v>3813</v>
      </c>
      <c r="I171" s="16">
        <v>71</v>
      </c>
      <c r="J171" s="16">
        <v>49</v>
      </c>
      <c r="K171" s="16">
        <v>21</v>
      </c>
      <c r="L171" s="16">
        <v>7</v>
      </c>
      <c r="M171" s="81">
        <v>18.264749999999999</v>
      </c>
      <c r="N171" s="96">
        <v>18.264749999999999</v>
      </c>
      <c r="O171" s="64">
        <v>2530</v>
      </c>
      <c r="P171" s="65">
        <f>Table224578910112345678910111213141516171819202122232425262728293031323334123536373839[[#This Row],[PEMBULATAN]]*O171</f>
        <v>46209.817499999997</v>
      </c>
    </row>
    <row r="172" spans="1:16" ht="26.25" customHeight="1" x14ac:dyDescent="0.2">
      <c r="A172" s="14"/>
      <c r="B172" s="14"/>
      <c r="C172" s="73" t="s">
        <v>4061</v>
      </c>
      <c r="D172" s="78" t="s">
        <v>126</v>
      </c>
      <c r="E172" s="13">
        <v>44543</v>
      </c>
      <c r="F172" s="76" t="s">
        <v>3386</v>
      </c>
      <c r="G172" s="13">
        <v>44547</v>
      </c>
      <c r="H172" s="77" t="s">
        <v>3813</v>
      </c>
      <c r="I172" s="16">
        <v>72</v>
      </c>
      <c r="J172" s="16">
        <v>58</v>
      </c>
      <c r="K172" s="16">
        <v>20</v>
      </c>
      <c r="L172" s="16">
        <v>17</v>
      </c>
      <c r="M172" s="81">
        <v>20.88</v>
      </c>
      <c r="N172" s="96">
        <v>20.88</v>
      </c>
      <c r="O172" s="64">
        <v>2530</v>
      </c>
      <c r="P172" s="65">
        <f>Table224578910112345678910111213141516171819202122232425262728293031323334123536373839[[#This Row],[PEMBULATAN]]*O172</f>
        <v>52826.399999999994</v>
      </c>
    </row>
    <row r="173" spans="1:16" ht="26.25" customHeight="1" x14ac:dyDescent="0.2">
      <c r="A173" s="14"/>
      <c r="B173" s="14"/>
      <c r="C173" s="73" t="s">
        <v>4062</v>
      </c>
      <c r="D173" s="78" t="s">
        <v>126</v>
      </c>
      <c r="E173" s="13">
        <v>44543</v>
      </c>
      <c r="F173" s="76" t="s">
        <v>3386</v>
      </c>
      <c r="G173" s="13">
        <v>44547</v>
      </c>
      <c r="H173" s="77" t="s">
        <v>3813</v>
      </c>
      <c r="I173" s="16">
        <v>50</v>
      </c>
      <c r="J173" s="16">
        <v>48</v>
      </c>
      <c r="K173" s="16">
        <v>18</v>
      </c>
      <c r="L173" s="16">
        <v>4</v>
      </c>
      <c r="M173" s="81">
        <v>10.8</v>
      </c>
      <c r="N173" s="96">
        <v>10.8</v>
      </c>
      <c r="O173" s="64">
        <v>2530</v>
      </c>
      <c r="P173" s="65">
        <f>Table224578910112345678910111213141516171819202122232425262728293031323334123536373839[[#This Row],[PEMBULATAN]]*O173</f>
        <v>27324</v>
      </c>
    </row>
    <row r="174" spans="1:16" ht="26.25" customHeight="1" x14ac:dyDescent="0.2">
      <c r="A174" s="14"/>
      <c r="B174" s="14"/>
      <c r="C174" s="73" t="s">
        <v>4063</v>
      </c>
      <c r="D174" s="78" t="s">
        <v>126</v>
      </c>
      <c r="E174" s="13">
        <v>44543</v>
      </c>
      <c r="F174" s="76" t="s">
        <v>3386</v>
      </c>
      <c r="G174" s="13">
        <v>44547</v>
      </c>
      <c r="H174" s="77" t="s">
        <v>3813</v>
      </c>
      <c r="I174" s="16">
        <v>64</v>
      </c>
      <c r="J174" s="16">
        <v>45</v>
      </c>
      <c r="K174" s="16">
        <v>22</v>
      </c>
      <c r="L174" s="16">
        <v>9</v>
      </c>
      <c r="M174" s="81">
        <v>15.84</v>
      </c>
      <c r="N174" s="96">
        <v>15.84</v>
      </c>
      <c r="O174" s="64">
        <v>2530</v>
      </c>
      <c r="P174" s="65">
        <f>Table224578910112345678910111213141516171819202122232425262728293031323334123536373839[[#This Row],[PEMBULATAN]]*O174</f>
        <v>40075.199999999997</v>
      </c>
    </row>
    <row r="175" spans="1:16" ht="26.25" customHeight="1" x14ac:dyDescent="0.2">
      <c r="A175" s="14"/>
      <c r="B175" s="14"/>
      <c r="C175" s="73" t="s">
        <v>4064</v>
      </c>
      <c r="D175" s="78" t="s">
        <v>126</v>
      </c>
      <c r="E175" s="13">
        <v>44543</v>
      </c>
      <c r="F175" s="76" t="s">
        <v>3386</v>
      </c>
      <c r="G175" s="13">
        <v>44547</v>
      </c>
      <c r="H175" s="77" t="s">
        <v>3813</v>
      </c>
      <c r="I175" s="16">
        <v>106</v>
      </c>
      <c r="J175" s="16">
        <v>64</v>
      </c>
      <c r="K175" s="16">
        <v>24</v>
      </c>
      <c r="L175" s="16">
        <v>37</v>
      </c>
      <c r="M175" s="81">
        <v>40.704000000000001</v>
      </c>
      <c r="N175" s="96">
        <v>40.704000000000001</v>
      </c>
      <c r="O175" s="64">
        <v>2530</v>
      </c>
      <c r="P175" s="65">
        <f>Table224578910112345678910111213141516171819202122232425262728293031323334123536373839[[#This Row],[PEMBULATAN]]*O175</f>
        <v>102981.12</v>
      </c>
    </row>
    <row r="176" spans="1:16" ht="26.25" customHeight="1" x14ac:dyDescent="0.2">
      <c r="A176" s="14"/>
      <c r="B176" s="14"/>
      <c r="C176" s="73" t="s">
        <v>4065</v>
      </c>
      <c r="D176" s="78" t="s">
        <v>126</v>
      </c>
      <c r="E176" s="13">
        <v>44543</v>
      </c>
      <c r="F176" s="76" t="s">
        <v>3386</v>
      </c>
      <c r="G176" s="13">
        <v>44547</v>
      </c>
      <c r="H176" s="77" t="s">
        <v>3813</v>
      </c>
      <c r="I176" s="16">
        <v>95</v>
      </c>
      <c r="J176" s="16">
        <v>51</v>
      </c>
      <c r="K176" s="16">
        <v>28</v>
      </c>
      <c r="L176" s="16">
        <v>23</v>
      </c>
      <c r="M176" s="81">
        <v>33.914999999999999</v>
      </c>
      <c r="N176" s="96">
        <v>33.914999999999999</v>
      </c>
      <c r="O176" s="64">
        <v>2530</v>
      </c>
      <c r="P176" s="65">
        <f>Table224578910112345678910111213141516171819202122232425262728293031323334123536373839[[#This Row],[PEMBULATAN]]*O176</f>
        <v>85804.95</v>
      </c>
    </row>
    <row r="177" spans="1:16" ht="26.25" customHeight="1" x14ac:dyDescent="0.2">
      <c r="A177" s="14"/>
      <c r="B177" s="14"/>
      <c r="C177" s="73" t="s">
        <v>4066</v>
      </c>
      <c r="D177" s="78" t="s">
        <v>126</v>
      </c>
      <c r="E177" s="13">
        <v>44543</v>
      </c>
      <c r="F177" s="76" t="s">
        <v>3386</v>
      </c>
      <c r="G177" s="13">
        <v>44547</v>
      </c>
      <c r="H177" s="77" t="s">
        <v>3813</v>
      </c>
      <c r="I177" s="16">
        <v>52</v>
      </c>
      <c r="J177" s="16">
        <v>38</v>
      </c>
      <c r="K177" s="16">
        <v>11</v>
      </c>
      <c r="L177" s="16">
        <v>1</v>
      </c>
      <c r="M177" s="81">
        <v>5.4340000000000002</v>
      </c>
      <c r="N177" s="96">
        <v>6</v>
      </c>
      <c r="O177" s="64">
        <v>2530</v>
      </c>
      <c r="P177" s="65">
        <f>Table224578910112345678910111213141516171819202122232425262728293031323334123536373839[[#This Row],[PEMBULATAN]]*O177</f>
        <v>15180</v>
      </c>
    </row>
    <row r="178" spans="1:16" ht="26.25" customHeight="1" x14ac:dyDescent="0.2">
      <c r="A178" s="14"/>
      <c r="B178" s="14"/>
      <c r="C178" s="73" t="s">
        <v>4067</v>
      </c>
      <c r="D178" s="78" t="s">
        <v>126</v>
      </c>
      <c r="E178" s="13">
        <v>44543</v>
      </c>
      <c r="F178" s="76" t="s">
        <v>3386</v>
      </c>
      <c r="G178" s="13">
        <v>44547</v>
      </c>
      <c r="H178" s="77" t="s">
        <v>3813</v>
      </c>
      <c r="I178" s="16">
        <v>88</v>
      </c>
      <c r="J178" s="16">
        <v>51</v>
      </c>
      <c r="K178" s="16">
        <v>31</v>
      </c>
      <c r="L178" s="16">
        <v>23</v>
      </c>
      <c r="M178" s="81">
        <v>34.781999999999996</v>
      </c>
      <c r="N178" s="96">
        <v>34.781999999999996</v>
      </c>
      <c r="O178" s="64">
        <v>2530</v>
      </c>
      <c r="P178" s="65">
        <f>Table224578910112345678910111213141516171819202122232425262728293031323334123536373839[[#This Row],[PEMBULATAN]]*O178</f>
        <v>87998.459999999992</v>
      </c>
    </row>
    <row r="179" spans="1:16" ht="26.25" customHeight="1" x14ac:dyDescent="0.2">
      <c r="A179" s="14"/>
      <c r="B179" s="14"/>
      <c r="C179" s="73" t="s">
        <v>4068</v>
      </c>
      <c r="D179" s="78" t="s">
        <v>126</v>
      </c>
      <c r="E179" s="13">
        <v>44543</v>
      </c>
      <c r="F179" s="76" t="s">
        <v>3386</v>
      </c>
      <c r="G179" s="13">
        <v>44547</v>
      </c>
      <c r="H179" s="77" t="s">
        <v>3813</v>
      </c>
      <c r="I179" s="16">
        <v>102</v>
      </c>
      <c r="J179" s="16">
        <v>58</v>
      </c>
      <c r="K179" s="16">
        <v>23</v>
      </c>
      <c r="L179" s="16">
        <v>22</v>
      </c>
      <c r="M179" s="81">
        <v>34.017000000000003</v>
      </c>
      <c r="N179" s="96">
        <v>34.017000000000003</v>
      </c>
      <c r="O179" s="64">
        <v>2530</v>
      </c>
      <c r="P179" s="65">
        <f>Table224578910112345678910111213141516171819202122232425262728293031323334123536373839[[#This Row],[PEMBULATAN]]*O179</f>
        <v>86063.010000000009</v>
      </c>
    </row>
    <row r="180" spans="1:16" ht="26.25" customHeight="1" x14ac:dyDescent="0.2">
      <c r="A180" s="14"/>
      <c r="B180" s="14"/>
      <c r="C180" s="73" t="s">
        <v>4069</v>
      </c>
      <c r="D180" s="78" t="s">
        <v>126</v>
      </c>
      <c r="E180" s="13">
        <v>44543</v>
      </c>
      <c r="F180" s="76" t="s">
        <v>3386</v>
      </c>
      <c r="G180" s="13">
        <v>44547</v>
      </c>
      <c r="H180" s="77" t="s">
        <v>3813</v>
      </c>
      <c r="I180" s="16">
        <v>71</v>
      </c>
      <c r="J180" s="16">
        <v>58</v>
      </c>
      <c r="K180" s="16">
        <v>26</v>
      </c>
      <c r="L180" s="16">
        <v>28</v>
      </c>
      <c r="M180" s="81">
        <v>26.766999999999999</v>
      </c>
      <c r="N180" s="96">
        <v>28</v>
      </c>
      <c r="O180" s="64">
        <v>2530</v>
      </c>
      <c r="P180" s="65">
        <f>Table224578910112345678910111213141516171819202122232425262728293031323334123536373839[[#This Row],[PEMBULATAN]]*O180</f>
        <v>70840</v>
      </c>
    </row>
    <row r="181" spans="1:16" ht="26.25" customHeight="1" x14ac:dyDescent="0.2">
      <c r="A181" s="14"/>
      <c r="B181" s="14"/>
      <c r="C181" s="73" t="s">
        <v>4070</v>
      </c>
      <c r="D181" s="78" t="s">
        <v>126</v>
      </c>
      <c r="E181" s="13">
        <v>44543</v>
      </c>
      <c r="F181" s="76" t="s">
        <v>3386</v>
      </c>
      <c r="G181" s="13">
        <v>44547</v>
      </c>
      <c r="H181" s="77" t="s">
        <v>3813</v>
      </c>
      <c r="I181" s="16">
        <v>95</v>
      </c>
      <c r="J181" s="16">
        <v>55</v>
      </c>
      <c r="K181" s="16">
        <v>27</v>
      </c>
      <c r="L181" s="16">
        <v>22</v>
      </c>
      <c r="M181" s="81">
        <v>35.268749999999997</v>
      </c>
      <c r="N181" s="96">
        <v>35.268749999999997</v>
      </c>
      <c r="O181" s="64">
        <v>2530</v>
      </c>
      <c r="P181" s="65">
        <f>Table224578910112345678910111213141516171819202122232425262728293031323334123536373839[[#This Row],[PEMBULATAN]]*O181</f>
        <v>89229.9375</v>
      </c>
    </row>
    <row r="182" spans="1:16" ht="26.25" customHeight="1" x14ac:dyDescent="0.2">
      <c r="A182" s="14"/>
      <c r="B182" s="14"/>
      <c r="C182" s="73" t="s">
        <v>4071</v>
      </c>
      <c r="D182" s="78" t="s">
        <v>126</v>
      </c>
      <c r="E182" s="13">
        <v>44543</v>
      </c>
      <c r="F182" s="76" t="s">
        <v>3386</v>
      </c>
      <c r="G182" s="13">
        <v>44547</v>
      </c>
      <c r="H182" s="77" t="s">
        <v>3813</v>
      </c>
      <c r="I182" s="16">
        <v>78</v>
      </c>
      <c r="J182" s="16">
        <v>54</v>
      </c>
      <c r="K182" s="16">
        <v>18</v>
      </c>
      <c r="L182" s="16">
        <v>15</v>
      </c>
      <c r="M182" s="81">
        <v>18.954000000000001</v>
      </c>
      <c r="N182" s="96">
        <v>18.954000000000001</v>
      </c>
      <c r="O182" s="64">
        <v>2530</v>
      </c>
      <c r="P182" s="65">
        <f>Table224578910112345678910111213141516171819202122232425262728293031323334123536373839[[#This Row],[PEMBULATAN]]*O182</f>
        <v>47953.62</v>
      </c>
    </row>
    <row r="183" spans="1:16" ht="26.25" customHeight="1" x14ac:dyDescent="0.2">
      <c r="A183" s="14"/>
      <c r="B183" s="14"/>
      <c r="C183" s="73" t="s">
        <v>4072</v>
      </c>
      <c r="D183" s="78" t="s">
        <v>126</v>
      </c>
      <c r="E183" s="13">
        <v>44543</v>
      </c>
      <c r="F183" s="76" t="s">
        <v>3386</v>
      </c>
      <c r="G183" s="13">
        <v>44547</v>
      </c>
      <c r="H183" s="77" t="s">
        <v>3813</v>
      </c>
      <c r="I183" s="16">
        <v>95</v>
      </c>
      <c r="J183" s="16">
        <v>45</v>
      </c>
      <c r="K183" s="16">
        <v>28</v>
      </c>
      <c r="L183" s="16">
        <v>24</v>
      </c>
      <c r="M183" s="81">
        <v>29.925000000000001</v>
      </c>
      <c r="N183" s="96">
        <v>29.925000000000001</v>
      </c>
      <c r="O183" s="64">
        <v>2530</v>
      </c>
      <c r="P183" s="65">
        <f>Table224578910112345678910111213141516171819202122232425262728293031323334123536373839[[#This Row],[PEMBULATAN]]*O183</f>
        <v>75710.25</v>
      </c>
    </row>
    <row r="184" spans="1:16" ht="26.25" customHeight="1" x14ac:dyDescent="0.2">
      <c r="A184" s="14"/>
      <c r="B184" s="14"/>
      <c r="C184" s="73" t="s">
        <v>4073</v>
      </c>
      <c r="D184" s="78" t="s">
        <v>126</v>
      </c>
      <c r="E184" s="13">
        <v>44543</v>
      </c>
      <c r="F184" s="76" t="s">
        <v>3386</v>
      </c>
      <c r="G184" s="13">
        <v>44547</v>
      </c>
      <c r="H184" s="77" t="s">
        <v>3813</v>
      </c>
      <c r="I184" s="16">
        <v>40</v>
      </c>
      <c r="J184" s="16">
        <v>40</v>
      </c>
      <c r="K184" s="16">
        <v>10</v>
      </c>
      <c r="L184" s="16">
        <v>1</v>
      </c>
      <c r="M184" s="81">
        <v>4</v>
      </c>
      <c r="N184" s="96">
        <v>4</v>
      </c>
      <c r="O184" s="64">
        <v>2530</v>
      </c>
      <c r="P184" s="65">
        <f>Table224578910112345678910111213141516171819202122232425262728293031323334123536373839[[#This Row],[PEMBULATAN]]*O184</f>
        <v>10120</v>
      </c>
    </row>
    <row r="185" spans="1:16" ht="26.25" customHeight="1" x14ac:dyDescent="0.2">
      <c r="A185" s="14"/>
      <c r="B185" s="14"/>
      <c r="C185" s="73" t="s">
        <v>4074</v>
      </c>
      <c r="D185" s="78" t="s">
        <v>126</v>
      </c>
      <c r="E185" s="13">
        <v>44543</v>
      </c>
      <c r="F185" s="76" t="s">
        <v>3386</v>
      </c>
      <c r="G185" s="13">
        <v>44547</v>
      </c>
      <c r="H185" s="77" t="s">
        <v>3813</v>
      </c>
      <c r="I185" s="16">
        <v>74</v>
      </c>
      <c r="J185" s="16">
        <v>47</v>
      </c>
      <c r="K185" s="16">
        <v>22</v>
      </c>
      <c r="L185" s="16">
        <v>10</v>
      </c>
      <c r="M185" s="81">
        <v>19.129000000000001</v>
      </c>
      <c r="N185" s="96">
        <v>19.129000000000001</v>
      </c>
      <c r="O185" s="64">
        <v>2530</v>
      </c>
      <c r="P185" s="65">
        <f>Table224578910112345678910111213141516171819202122232425262728293031323334123536373839[[#This Row],[PEMBULATAN]]*O185</f>
        <v>48396.37</v>
      </c>
    </row>
    <row r="186" spans="1:16" ht="26.25" customHeight="1" x14ac:dyDescent="0.2">
      <c r="A186" s="14"/>
      <c r="B186" s="14"/>
      <c r="C186" s="73" t="s">
        <v>4075</v>
      </c>
      <c r="D186" s="78" t="s">
        <v>126</v>
      </c>
      <c r="E186" s="13">
        <v>44543</v>
      </c>
      <c r="F186" s="76" t="s">
        <v>3386</v>
      </c>
      <c r="G186" s="13">
        <v>44547</v>
      </c>
      <c r="H186" s="77" t="s">
        <v>3813</v>
      </c>
      <c r="I186" s="16">
        <v>101</v>
      </c>
      <c r="J186" s="16">
        <v>58</v>
      </c>
      <c r="K186" s="16">
        <v>26</v>
      </c>
      <c r="L186" s="16">
        <v>20</v>
      </c>
      <c r="M186" s="81">
        <v>38.076999999999998</v>
      </c>
      <c r="N186" s="96">
        <v>38.076999999999998</v>
      </c>
      <c r="O186" s="64">
        <v>2530</v>
      </c>
      <c r="P186" s="65">
        <f>Table224578910112345678910111213141516171819202122232425262728293031323334123536373839[[#This Row],[PEMBULATAN]]*O186</f>
        <v>96334.81</v>
      </c>
    </row>
    <row r="187" spans="1:16" ht="26.25" customHeight="1" x14ac:dyDescent="0.2">
      <c r="A187" s="14"/>
      <c r="B187" s="14"/>
      <c r="C187" s="73" t="s">
        <v>4076</v>
      </c>
      <c r="D187" s="78" t="s">
        <v>126</v>
      </c>
      <c r="E187" s="13">
        <v>44543</v>
      </c>
      <c r="F187" s="76" t="s">
        <v>3386</v>
      </c>
      <c r="G187" s="13">
        <v>44547</v>
      </c>
      <c r="H187" s="77" t="s">
        <v>3813</v>
      </c>
      <c r="I187" s="16">
        <v>85</v>
      </c>
      <c r="J187" s="16">
        <v>50</v>
      </c>
      <c r="K187" s="16">
        <v>32</v>
      </c>
      <c r="L187" s="16">
        <v>20</v>
      </c>
      <c r="M187" s="81">
        <v>34</v>
      </c>
      <c r="N187" s="96">
        <v>34</v>
      </c>
      <c r="O187" s="64">
        <v>2530</v>
      </c>
      <c r="P187" s="65">
        <f>Table224578910112345678910111213141516171819202122232425262728293031323334123536373839[[#This Row],[PEMBULATAN]]*O187</f>
        <v>86020</v>
      </c>
    </row>
    <row r="188" spans="1:16" ht="26.25" customHeight="1" x14ac:dyDescent="0.2">
      <c r="A188" s="14"/>
      <c r="B188" s="14"/>
      <c r="C188" s="73" t="s">
        <v>4077</v>
      </c>
      <c r="D188" s="78" t="s">
        <v>126</v>
      </c>
      <c r="E188" s="13">
        <v>44543</v>
      </c>
      <c r="F188" s="76" t="s">
        <v>3386</v>
      </c>
      <c r="G188" s="13">
        <v>44547</v>
      </c>
      <c r="H188" s="77" t="s">
        <v>3813</v>
      </c>
      <c r="I188" s="16">
        <v>90</v>
      </c>
      <c r="J188" s="16">
        <v>48</v>
      </c>
      <c r="K188" s="16">
        <v>24</v>
      </c>
      <c r="L188" s="16">
        <v>23</v>
      </c>
      <c r="M188" s="81">
        <v>25.92</v>
      </c>
      <c r="N188" s="96">
        <v>25.92</v>
      </c>
      <c r="O188" s="64">
        <v>2530</v>
      </c>
      <c r="P188" s="65">
        <f>Table224578910112345678910111213141516171819202122232425262728293031323334123536373839[[#This Row],[PEMBULATAN]]*O188</f>
        <v>65577.600000000006</v>
      </c>
    </row>
    <row r="189" spans="1:16" ht="26.25" customHeight="1" x14ac:dyDescent="0.2">
      <c r="A189" s="14"/>
      <c r="B189" s="14"/>
      <c r="C189" s="73" t="s">
        <v>4078</v>
      </c>
      <c r="D189" s="78" t="s">
        <v>126</v>
      </c>
      <c r="E189" s="13">
        <v>44543</v>
      </c>
      <c r="F189" s="76" t="s">
        <v>3386</v>
      </c>
      <c r="G189" s="13">
        <v>44547</v>
      </c>
      <c r="H189" s="77" t="s">
        <v>3813</v>
      </c>
      <c r="I189" s="16">
        <v>100</v>
      </c>
      <c r="J189" s="16">
        <v>50</v>
      </c>
      <c r="K189" s="16">
        <v>31</v>
      </c>
      <c r="L189" s="16">
        <v>21</v>
      </c>
      <c r="M189" s="81">
        <v>38.75</v>
      </c>
      <c r="N189" s="96">
        <v>38.75</v>
      </c>
      <c r="O189" s="64">
        <v>2530</v>
      </c>
      <c r="P189" s="65">
        <f>Table224578910112345678910111213141516171819202122232425262728293031323334123536373839[[#This Row],[PEMBULATAN]]*O189</f>
        <v>98037.5</v>
      </c>
    </row>
    <row r="190" spans="1:16" ht="26.25" customHeight="1" x14ac:dyDescent="0.2">
      <c r="A190" s="14"/>
      <c r="B190" s="14"/>
      <c r="C190" s="73" t="s">
        <v>4079</v>
      </c>
      <c r="D190" s="78" t="s">
        <v>126</v>
      </c>
      <c r="E190" s="13">
        <v>44543</v>
      </c>
      <c r="F190" s="76" t="s">
        <v>3386</v>
      </c>
      <c r="G190" s="13">
        <v>44547</v>
      </c>
      <c r="H190" s="77" t="s">
        <v>3813</v>
      </c>
      <c r="I190" s="16">
        <v>95</v>
      </c>
      <c r="J190" s="16">
        <v>55</v>
      </c>
      <c r="K190" s="16">
        <v>23</v>
      </c>
      <c r="L190" s="16">
        <v>22</v>
      </c>
      <c r="M190" s="81">
        <v>30.043749999999999</v>
      </c>
      <c r="N190" s="96">
        <v>30.043749999999999</v>
      </c>
      <c r="O190" s="64">
        <v>2530</v>
      </c>
      <c r="P190" s="65">
        <f>Table224578910112345678910111213141516171819202122232425262728293031323334123536373839[[#This Row],[PEMBULATAN]]*O190</f>
        <v>76010.6875</v>
      </c>
    </row>
    <row r="191" spans="1:16" ht="26.25" customHeight="1" x14ac:dyDescent="0.2">
      <c r="A191" s="14"/>
      <c r="B191" s="14"/>
      <c r="C191" s="73" t="s">
        <v>4080</v>
      </c>
      <c r="D191" s="78" t="s">
        <v>126</v>
      </c>
      <c r="E191" s="13">
        <v>44543</v>
      </c>
      <c r="F191" s="76" t="s">
        <v>3386</v>
      </c>
      <c r="G191" s="13">
        <v>44547</v>
      </c>
      <c r="H191" s="77" t="s">
        <v>3813</v>
      </c>
      <c r="I191" s="16">
        <v>61</v>
      </c>
      <c r="J191" s="16">
        <v>51</v>
      </c>
      <c r="K191" s="16">
        <v>15</v>
      </c>
      <c r="L191" s="16">
        <v>8</v>
      </c>
      <c r="M191" s="81">
        <v>11.66625</v>
      </c>
      <c r="N191" s="96">
        <v>11.66625</v>
      </c>
      <c r="O191" s="64">
        <v>2530</v>
      </c>
      <c r="P191" s="65">
        <f>Table224578910112345678910111213141516171819202122232425262728293031323334123536373839[[#This Row],[PEMBULATAN]]*O191</f>
        <v>29515.612499999999</v>
      </c>
    </row>
    <row r="192" spans="1:16" ht="26.25" customHeight="1" x14ac:dyDescent="0.2">
      <c r="A192" s="14"/>
      <c r="B192" s="14"/>
      <c r="C192" s="73" t="s">
        <v>4081</v>
      </c>
      <c r="D192" s="78" t="s">
        <v>126</v>
      </c>
      <c r="E192" s="13">
        <v>44543</v>
      </c>
      <c r="F192" s="76" t="s">
        <v>3386</v>
      </c>
      <c r="G192" s="13">
        <v>44547</v>
      </c>
      <c r="H192" s="77" t="s">
        <v>3813</v>
      </c>
      <c r="I192" s="16">
        <v>75</v>
      </c>
      <c r="J192" s="16">
        <v>45</v>
      </c>
      <c r="K192" s="16">
        <v>28</v>
      </c>
      <c r="L192" s="16">
        <v>10</v>
      </c>
      <c r="M192" s="81">
        <v>23.625</v>
      </c>
      <c r="N192" s="96">
        <v>23.625</v>
      </c>
      <c r="O192" s="64">
        <v>2530</v>
      </c>
      <c r="P192" s="65">
        <f>Table224578910112345678910111213141516171819202122232425262728293031323334123536373839[[#This Row],[PEMBULATAN]]*O192</f>
        <v>59771.25</v>
      </c>
    </row>
    <row r="193" spans="1:16" ht="26.25" customHeight="1" x14ac:dyDescent="0.2">
      <c r="A193" s="14"/>
      <c r="B193" s="14"/>
      <c r="C193" s="73" t="s">
        <v>4082</v>
      </c>
      <c r="D193" s="78" t="s">
        <v>126</v>
      </c>
      <c r="E193" s="13">
        <v>44543</v>
      </c>
      <c r="F193" s="76" t="s">
        <v>3386</v>
      </c>
      <c r="G193" s="13">
        <v>44547</v>
      </c>
      <c r="H193" s="77" t="s">
        <v>3813</v>
      </c>
      <c r="I193" s="16">
        <v>105</v>
      </c>
      <c r="J193" s="16">
        <v>64</v>
      </c>
      <c r="K193" s="16">
        <v>27</v>
      </c>
      <c r="L193" s="16">
        <v>23</v>
      </c>
      <c r="M193" s="81">
        <v>45.36</v>
      </c>
      <c r="N193" s="96">
        <v>46</v>
      </c>
      <c r="O193" s="64">
        <v>2530</v>
      </c>
      <c r="P193" s="65">
        <f>Table224578910112345678910111213141516171819202122232425262728293031323334123536373839[[#This Row],[PEMBULATAN]]*O193</f>
        <v>116380</v>
      </c>
    </row>
    <row r="194" spans="1:16" ht="26.25" customHeight="1" x14ac:dyDescent="0.2">
      <c r="A194" s="14"/>
      <c r="B194" s="14"/>
      <c r="C194" s="73" t="s">
        <v>4083</v>
      </c>
      <c r="D194" s="78" t="s">
        <v>126</v>
      </c>
      <c r="E194" s="13">
        <v>44543</v>
      </c>
      <c r="F194" s="76" t="s">
        <v>3386</v>
      </c>
      <c r="G194" s="13">
        <v>44547</v>
      </c>
      <c r="H194" s="77" t="s">
        <v>3813</v>
      </c>
      <c r="I194" s="16">
        <v>51</v>
      </c>
      <c r="J194" s="16">
        <v>38</v>
      </c>
      <c r="K194" s="16">
        <v>16</v>
      </c>
      <c r="L194" s="16">
        <v>5</v>
      </c>
      <c r="M194" s="81">
        <v>7.7519999999999998</v>
      </c>
      <c r="N194" s="96">
        <v>7.7519999999999998</v>
      </c>
      <c r="O194" s="64">
        <v>2530</v>
      </c>
      <c r="P194" s="65">
        <f>Table224578910112345678910111213141516171819202122232425262728293031323334123536373839[[#This Row],[PEMBULATAN]]*O194</f>
        <v>19612.559999999998</v>
      </c>
    </row>
    <row r="195" spans="1:16" ht="26.25" customHeight="1" x14ac:dyDescent="0.2">
      <c r="A195" s="14"/>
      <c r="B195" s="14"/>
      <c r="C195" s="73" t="s">
        <v>4084</v>
      </c>
      <c r="D195" s="78" t="s">
        <v>126</v>
      </c>
      <c r="E195" s="13">
        <v>44543</v>
      </c>
      <c r="F195" s="76" t="s">
        <v>3386</v>
      </c>
      <c r="G195" s="13">
        <v>44547</v>
      </c>
      <c r="H195" s="77" t="s">
        <v>3813</v>
      </c>
      <c r="I195" s="16">
        <v>53</v>
      </c>
      <c r="J195" s="16">
        <v>30</v>
      </c>
      <c r="K195" s="16">
        <v>25</v>
      </c>
      <c r="L195" s="16">
        <v>4</v>
      </c>
      <c r="M195" s="81">
        <v>9.9375</v>
      </c>
      <c r="N195" s="96">
        <v>9.9375</v>
      </c>
      <c r="O195" s="64">
        <v>2530</v>
      </c>
      <c r="P195" s="65">
        <f>Table224578910112345678910111213141516171819202122232425262728293031323334123536373839[[#This Row],[PEMBULATAN]]*O195</f>
        <v>25141.875</v>
      </c>
    </row>
    <row r="196" spans="1:16" ht="26.25" customHeight="1" x14ac:dyDescent="0.2">
      <c r="A196" s="14"/>
      <c r="B196" s="14"/>
      <c r="C196" s="73" t="s">
        <v>4085</v>
      </c>
      <c r="D196" s="78" t="s">
        <v>126</v>
      </c>
      <c r="E196" s="13">
        <v>44543</v>
      </c>
      <c r="F196" s="76" t="s">
        <v>3386</v>
      </c>
      <c r="G196" s="13">
        <v>44547</v>
      </c>
      <c r="H196" s="77" t="s">
        <v>3813</v>
      </c>
      <c r="I196" s="16">
        <v>71</v>
      </c>
      <c r="J196" s="16">
        <v>52</v>
      </c>
      <c r="K196" s="16">
        <v>25</v>
      </c>
      <c r="L196" s="16">
        <v>6</v>
      </c>
      <c r="M196" s="81">
        <v>23.074999999999999</v>
      </c>
      <c r="N196" s="96">
        <v>23.074999999999999</v>
      </c>
      <c r="O196" s="64">
        <v>2530</v>
      </c>
      <c r="P196" s="65">
        <f>Table224578910112345678910111213141516171819202122232425262728293031323334123536373839[[#This Row],[PEMBULATAN]]*O196</f>
        <v>58379.75</v>
      </c>
    </row>
    <row r="197" spans="1:16" ht="26.25" customHeight="1" x14ac:dyDescent="0.2">
      <c r="A197" s="14"/>
      <c r="B197" s="14"/>
      <c r="C197" s="73" t="s">
        <v>4086</v>
      </c>
      <c r="D197" s="78" t="s">
        <v>126</v>
      </c>
      <c r="E197" s="13">
        <v>44543</v>
      </c>
      <c r="F197" s="76" t="s">
        <v>3386</v>
      </c>
      <c r="G197" s="13">
        <v>44547</v>
      </c>
      <c r="H197" s="77" t="s">
        <v>3813</v>
      </c>
      <c r="I197" s="16">
        <v>42</v>
      </c>
      <c r="J197" s="16">
        <v>31</v>
      </c>
      <c r="K197" s="16">
        <v>45</v>
      </c>
      <c r="L197" s="16">
        <v>4</v>
      </c>
      <c r="M197" s="81">
        <v>14.647500000000001</v>
      </c>
      <c r="N197" s="96">
        <v>14.647500000000001</v>
      </c>
      <c r="O197" s="64">
        <v>2530</v>
      </c>
      <c r="P197" s="65">
        <f>Table224578910112345678910111213141516171819202122232425262728293031323334123536373839[[#This Row],[PEMBULATAN]]*O197</f>
        <v>37058.175000000003</v>
      </c>
    </row>
    <row r="198" spans="1:16" ht="26.25" customHeight="1" x14ac:dyDescent="0.2">
      <c r="A198" s="14"/>
      <c r="B198" s="14"/>
      <c r="C198" s="73" t="s">
        <v>4087</v>
      </c>
      <c r="D198" s="78" t="s">
        <v>126</v>
      </c>
      <c r="E198" s="13">
        <v>44543</v>
      </c>
      <c r="F198" s="76" t="s">
        <v>3386</v>
      </c>
      <c r="G198" s="13">
        <v>44547</v>
      </c>
      <c r="H198" s="77" t="s">
        <v>3813</v>
      </c>
      <c r="I198" s="16">
        <v>51</v>
      </c>
      <c r="J198" s="16">
        <v>32</v>
      </c>
      <c r="K198" s="16">
        <v>32</v>
      </c>
      <c r="L198" s="16">
        <v>5</v>
      </c>
      <c r="M198" s="81">
        <v>13.055999999999999</v>
      </c>
      <c r="N198" s="96">
        <v>13.055999999999999</v>
      </c>
      <c r="O198" s="64">
        <v>2530</v>
      </c>
      <c r="P198" s="65">
        <f>Table224578910112345678910111213141516171819202122232425262728293031323334123536373839[[#This Row],[PEMBULATAN]]*O198</f>
        <v>33031.68</v>
      </c>
    </row>
    <row r="199" spans="1:16" ht="26.25" customHeight="1" x14ac:dyDescent="0.2">
      <c r="A199" s="14"/>
      <c r="B199" s="14"/>
      <c r="C199" s="73" t="s">
        <v>4088</v>
      </c>
      <c r="D199" s="78" t="s">
        <v>126</v>
      </c>
      <c r="E199" s="13">
        <v>44543</v>
      </c>
      <c r="F199" s="76" t="s">
        <v>3386</v>
      </c>
      <c r="G199" s="13">
        <v>44547</v>
      </c>
      <c r="H199" s="77" t="s">
        <v>3813</v>
      </c>
      <c r="I199" s="16">
        <v>61</v>
      </c>
      <c r="J199" s="16">
        <v>23</v>
      </c>
      <c r="K199" s="16">
        <v>20</v>
      </c>
      <c r="L199" s="16">
        <v>13</v>
      </c>
      <c r="M199" s="81">
        <v>7.0149999999999997</v>
      </c>
      <c r="N199" s="96">
        <v>13</v>
      </c>
      <c r="O199" s="64">
        <v>2530</v>
      </c>
      <c r="P199" s="65">
        <f>Table224578910112345678910111213141516171819202122232425262728293031323334123536373839[[#This Row],[PEMBULATAN]]*O199</f>
        <v>32890</v>
      </c>
    </row>
    <row r="200" spans="1:16" ht="26.25" customHeight="1" x14ac:dyDescent="0.2">
      <c r="A200" s="14"/>
      <c r="B200" s="14"/>
      <c r="C200" s="73" t="s">
        <v>4089</v>
      </c>
      <c r="D200" s="78" t="s">
        <v>126</v>
      </c>
      <c r="E200" s="13">
        <v>44543</v>
      </c>
      <c r="F200" s="76" t="s">
        <v>3386</v>
      </c>
      <c r="G200" s="13">
        <v>44547</v>
      </c>
      <c r="H200" s="77" t="s">
        <v>3813</v>
      </c>
      <c r="I200" s="16">
        <v>46</v>
      </c>
      <c r="J200" s="16">
        <v>38</v>
      </c>
      <c r="K200" s="16">
        <v>41</v>
      </c>
      <c r="L200" s="16">
        <v>7</v>
      </c>
      <c r="M200" s="81">
        <v>17.917000000000002</v>
      </c>
      <c r="N200" s="96">
        <v>17.917000000000002</v>
      </c>
      <c r="O200" s="64">
        <v>2530</v>
      </c>
      <c r="P200" s="65">
        <f>Table224578910112345678910111213141516171819202122232425262728293031323334123536373839[[#This Row],[PEMBULATAN]]*O200</f>
        <v>45330.01</v>
      </c>
    </row>
    <row r="201" spans="1:16" ht="26.25" customHeight="1" x14ac:dyDescent="0.2">
      <c r="A201" s="14"/>
      <c r="B201" s="14"/>
      <c r="C201" s="73" t="s">
        <v>4090</v>
      </c>
      <c r="D201" s="78" t="s">
        <v>126</v>
      </c>
      <c r="E201" s="13">
        <v>44543</v>
      </c>
      <c r="F201" s="76" t="s">
        <v>3386</v>
      </c>
      <c r="G201" s="13">
        <v>44547</v>
      </c>
      <c r="H201" s="77" t="s">
        <v>3813</v>
      </c>
      <c r="I201" s="16">
        <v>33</v>
      </c>
      <c r="J201" s="16">
        <v>30</v>
      </c>
      <c r="K201" s="16">
        <v>28</v>
      </c>
      <c r="L201" s="16">
        <v>5</v>
      </c>
      <c r="M201" s="81">
        <v>6.93</v>
      </c>
      <c r="N201" s="96">
        <v>6.93</v>
      </c>
      <c r="O201" s="64">
        <v>2530</v>
      </c>
      <c r="P201" s="65">
        <f>Table224578910112345678910111213141516171819202122232425262728293031323334123536373839[[#This Row],[PEMBULATAN]]*O201</f>
        <v>17532.899999999998</v>
      </c>
    </row>
    <row r="202" spans="1:16" ht="26.25" customHeight="1" x14ac:dyDescent="0.2">
      <c r="A202" s="14"/>
      <c r="B202" s="14"/>
      <c r="C202" s="73" t="s">
        <v>4091</v>
      </c>
      <c r="D202" s="78" t="s">
        <v>126</v>
      </c>
      <c r="E202" s="13">
        <v>44543</v>
      </c>
      <c r="F202" s="76" t="s">
        <v>3386</v>
      </c>
      <c r="G202" s="13">
        <v>44547</v>
      </c>
      <c r="H202" s="77" t="s">
        <v>3813</v>
      </c>
      <c r="I202" s="16">
        <v>90</v>
      </c>
      <c r="J202" s="16">
        <v>64</v>
      </c>
      <c r="K202" s="16">
        <v>41</v>
      </c>
      <c r="L202" s="16">
        <v>26</v>
      </c>
      <c r="M202" s="81">
        <v>59.04</v>
      </c>
      <c r="N202" s="96">
        <v>59.04</v>
      </c>
      <c r="O202" s="64">
        <v>2530</v>
      </c>
      <c r="P202" s="65">
        <f>Table224578910112345678910111213141516171819202122232425262728293031323334123536373839[[#This Row],[PEMBULATAN]]*O202</f>
        <v>149371.20000000001</v>
      </c>
    </row>
    <row r="203" spans="1:16" ht="26.25" customHeight="1" x14ac:dyDescent="0.2">
      <c r="A203" s="14"/>
      <c r="B203" s="14"/>
      <c r="C203" s="73" t="s">
        <v>4092</v>
      </c>
      <c r="D203" s="78" t="s">
        <v>126</v>
      </c>
      <c r="E203" s="13">
        <v>44543</v>
      </c>
      <c r="F203" s="76" t="s">
        <v>3386</v>
      </c>
      <c r="G203" s="13">
        <v>44547</v>
      </c>
      <c r="H203" s="77" t="s">
        <v>3813</v>
      </c>
      <c r="I203" s="16">
        <v>71</v>
      </c>
      <c r="J203" s="16">
        <v>41</v>
      </c>
      <c r="K203" s="16">
        <v>13</v>
      </c>
      <c r="L203" s="16">
        <v>4</v>
      </c>
      <c r="M203" s="81">
        <v>9.4607500000000009</v>
      </c>
      <c r="N203" s="96">
        <v>10</v>
      </c>
      <c r="O203" s="64">
        <v>2530</v>
      </c>
      <c r="P203" s="65">
        <f>Table224578910112345678910111213141516171819202122232425262728293031323334123536373839[[#This Row],[PEMBULATAN]]*O203</f>
        <v>25300</v>
      </c>
    </row>
    <row r="204" spans="1:16" ht="26.25" customHeight="1" x14ac:dyDescent="0.2">
      <c r="A204" s="14"/>
      <c r="B204" s="14"/>
      <c r="C204" s="73" t="s">
        <v>4093</v>
      </c>
      <c r="D204" s="78" t="s">
        <v>126</v>
      </c>
      <c r="E204" s="13">
        <v>44543</v>
      </c>
      <c r="F204" s="76" t="s">
        <v>3386</v>
      </c>
      <c r="G204" s="13">
        <v>44547</v>
      </c>
      <c r="H204" s="77" t="s">
        <v>3813</v>
      </c>
      <c r="I204" s="16">
        <v>60</v>
      </c>
      <c r="J204" s="16">
        <v>46</v>
      </c>
      <c r="K204" s="16">
        <v>31</v>
      </c>
      <c r="L204" s="16">
        <v>13</v>
      </c>
      <c r="M204" s="81">
        <v>21.39</v>
      </c>
      <c r="N204" s="96">
        <v>22</v>
      </c>
      <c r="O204" s="64">
        <v>2530</v>
      </c>
      <c r="P204" s="65">
        <f>Table224578910112345678910111213141516171819202122232425262728293031323334123536373839[[#This Row],[PEMBULATAN]]*O204</f>
        <v>55660</v>
      </c>
    </row>
    <row r="205" spans="1:16" ht="26.25" customHeight="1" x14ac:dyDescent="0.2">
      <c r="A205" s="14"/>
      <c r="B205" s="14"/>
      <c r="C205" s="73" t="s">
        <v>4094</v>
      </c>
      <c r="D205" s="78" t="s">
        <v>126</v>
      </c>
      <c r="E205" s="13">
        <v>44543</v>
      </c>
      <c r="F205" s="76" t="s">
        <v>3386</v>
      </c>
      <c r="G205" s="13">
        <v>44547</v>
      </c>
      <c r="H205" s="77" t="s">
        <v>3813</v>
      </c>
      <c r="I205" s="16">
        <v>84</v>
      </c>
      <c r="J205" s="16">
        <v>62</v>
      </c>
      <c r="K205" s="16">
        <v>28</v>
      </c>
      <c r="L205" s="16">
        <v>23</v>
      </c>
      <c r="M205" s="81">
        <v>36.456000000000003</v>
      </c>
      <c r="N205" s="96">
        <v>37</v>
      </c>
      <c r="O205" s="64">
        <v>2530</v>
      </c>
      <c r="P205" s="65">
        <f>Table224578910112345678910111213141516171819202122232425262728293031323334123536373839[[#This Row],[PEMBULATAN]]*O205</f>
        <v>93610</v>
      </c>
    </row>
    <row r="206" spans="1:16" ht="26.25" customHeight="1" x14ac:dyDescent="0.2">
      <c r="A206" s="14"/>
      <c r="B206" s="14"/>
      <c r="C206" s="73" t="s">
        <v>4095</v>
      </c>
      <c r="D206" s="78" t="s">
        <v>126</v>
      </c>
      <c r="E206" s="13">
        <v>44543</v>
      </c>
      <c r="F206" s="76" t="s">
        <v>3386</v>
      </c>
      <c r="G206" s="13">
        <v>44547</v>
      </c>
      <c r="H206" s="77" t="s">
        <v>3813</v>
      </c>
      <c r="I206" s="16">
        <v>41</v>
      </c>
      <c r="J206" s="16">
        <v>30</v>
      </c>
      <c r="K206" s="16">
        <v>31</v>
      </c>
      <c r="L206" s="16">
        <v>25</v>
      </c>
      <c r="M206" s="81">
        <v>9.5325000000000006</v>
      </c>
      <c r="N206" s="96">
        <v>25</v>
      </c>
      <c r="O206" s="64">
        <v>2530</v>
      </c>
      <c r="P206" s="65">
        <f>Table224578910112345678910111213141516171819202122232425262728293031323334123536373839[[#This Row],[PEMBULATAN]]*O206</f>
        <v>63250</v>
      </c>
    </row>
    <row r="207" spans="1:16" ht="26.25" customHeight="1" x14ac:dyDescent="0.2">
      <c r="A207" s="14"/>
      <c r="B207" s="14"/>
      <c r="C207" s="73" t="s">
        <v>4096</v>
      </c>
      <c r="D207" s="78" t="s">
        <v>126</v>
      </c>
      <c r="E207" s="13">
        <v>44543</v>
      </c>
      <c r="F207" s="76" t="s">
        <v>3386</v>
      </c>
      <c r="G207" s="13">
        <v>44547</v>
      </c>
      <c r="H207" s="77" t="s">
        <v>3813</v>
      </c>
      <c r="I207" s="16">
        <v>44</v>
      </c>
      <c r="J207" s="16">
        <v>40</v>
      </c>
      <c r="K207" s="16">
        <v>38</v>
      </c>
      <c r="L207" s="16">
        <v>23</v>
      </c>
      <c r="M207" s="81">
        <v>16.72</v>
      </c>
      <c r="N207" s="96">
        <v>23</v>
      </c>
      <c r="O207" s="64">
        <v>2530</v>
      </c>
      <c r="P207" s="65">
        <f>Table224578910112345678910111213141516171819202122232425262728293031323334123536373839[[#This Row],[PEMBULATAN]]*O207</f>
        <v>58190</v>
      </c>
    </row>
    <row r="208" spans="1:16" ht="26.25" customHeight="1" x14ac:dyDescent="0.2">
      <c r="A208" s="14"/>
      <c r="B208" s="14"/>
      <c r="C208" s="73" t="s">
        <v>4097</v>
      </c>
      <c r="D208" s="78" t="s">
        <v>126</v>
      </c>
      <c r="E208" s="13">
        <v>44543</v>
      </c>
      <c r="F208" s="76" t="s">
        <v>3386</v>
      </c>
      <c r="G208" s="13">
        <v>44547</v>
      </c>
      <c r="H208" s="77" t="s">
        <v>3813</v>
      </c>
      <c r="I208" s="16">
        <v>54</v>
      </c>
      <c r="J208" s="16">
        <v>40</v>
      </c>
      <c r="K208" s="16">
        <v>32</v>
      </c>
      <c r="L208" s="16">
        <v>15</v>
      </c>
      <c r="M208" s="81">
        <v>17.28</v>
      </c>
      <c r="N208" s="96">
        <v>17.28</v>
      </c>
      <c r="O208" s="64">
        <v>2530</v>
      </c>
      <c r="P208" s="65">
        <f>Table224578910112345678910111213141516171819202122232425262728293031323334123536373839[[#This Row],[PEMBULATAN]]*O208</f>
        <v>43718.400000000001</v>
      </c>
    </row>
    <row r="209" spans="1:16" ht="26.25" customHeight="1" x14ac:dyDescent="0.2">
      <c r="A209" s="14"/>
      <c r="B209" s="14"/>
      <c r="C209" s="73" t="s">
        <v>4098</v>
      </c>
      <c r="D209" s="78" t="s">
        <v>126</v>
      </c>
      <c r="E209" s="13">
        <v>44543</v>
      </c>
      <c r="F209" s="76" t="s">
        <v>3386</v>
      </c>
      <c r="G209" s="13">
        <v>44547</v>
      </c>
      <c r="H209" s="77" t="s">
        <v>3813</v>
      </c>
      <c r="I209" s="16">
        <v>88</v>
      </c>
      <c r="J209" s="16">
        <v>53</v>
      </c>
      <c r="K209" s="16">
        <v>22</v>
      </c>
      <c r="L209" s="16">
        <v>7</v>
      </c>
      <c r="M209" s="81">
        <v>25.652000000000001</v>
      </c>
      <c r="N209" s="96">
        <v>25.652000000000001</v>
      </c>
      <c r="O209" s="64">
        <v>2530</v>
      </c>
      <c r="P209" s="65">
        <f>Table224578910112345678910111213141516171819202122232425262728293031323334123536373839[[#This Row],[PEMBULATAN]]*O209</f>
        <v>64899.560000000005</v>
      </c>
    </row>
    <row r="210" spans="1:16" ht="26.25" customHeight="1" x14ac:dyDescent="0.2">
      <c r="A210" s="14"/>
      <c r="B210" s="14"/>
      <c r="C210" s="73" t="s">
        <v>4099</v>
      </c>
      <c r="D210" s="78" t="s">
        <v>126</v>
      </c>
      <c r="E210" s="13">
        <v>44543</v>
      </c>
      <c r="F210" s="76" t="s">
        <v>3386</v>
      </c>
      <c r="G210" s="13">
        <v>44547</v>
      </c>
      <c r="H210" s="77" t="s">
        <v>3813</v>
      </c>
      <c r="I210" s="16">
        <v>95</v>
      </c>
      <c r="J210" s="16">
        <v>58</v>
      </c>
      <c r="K210" s="16">
        <v>23</v>
      </c>
      <c r="L210" s="16">
        <v>14</v>
      </c>
      <c r="M210" s="81">
        <v>31.682500000000001</v>
      </c>
      <c r="N210" s="96">
        <v>31.682500000000001</v>
      </c>
      <c r="O210" s="64">
        <v>2530</v>
      </c>
      <c r="P210" s="65">
        <f>Table224578910112345678910111213141516171819202122232425262728293031323334123536373839[[#This Row],[PEMBULATAN]]*O210</f>
        <v>80156.725000000006</v>
      </c>
    </row>
    <row r="211" spans="1:16" ht="26.25" customHeight="1" x14ac:dyDescent="0.2">
      <c r="A211" s="14"/>
      <c r="B211" s="14"/>
      <c r="C211" s="73" t="s">
        <v>4100</v>
      </c>
      <c r="D211" s="78" t="s">
        <v>126</v>
      </c>
      <c r="E211" s="13">
        <v>44543</v>
      </c>
      <c r="F211" s="76" t="s">
        <v>3386</v>
      </c>
      <c r="G211" s="13">
        <v>44547</v>
      </c>
      <c r="H211" s="77" t="s">
        <v>3813</v>
      </c>
      <c r="I211" s="16">
        <v>90</v>
      </c>
      <c r="J211" s="16">
        <v>58</v>
      </c>
      <c r="K211" s="16">
        <v>36</v>
      </c>
      <c r="L211" s="16">
        <v>17</v>
      </c>
      <c r="M211" s="81">
        <v>46.98</v>
      </c>
      <c r="N211" s="96">
        <v>46.98</v>
      </c>
      <c r="O211" s="64">
        <v>2530</v>
      </c>
      <c r="P211" s="65">
        <f>Table224578910112345678910111213141516171819202122232425262728293031323334123536373839[[#This Row],[PEMBULATAN]]*O211</f>
        <v>118859.4</v>
      </c>
    </row>
    <row r="212" spans="1:16" ht="26.25" customHeight="1" x14ac:dyDescent="0.2">
      <c r="A212" s="14"/>
      <c r="B212" s="14"/>
      <c r="C212" s="73" t="s">
        <v>4101</v>
      </c>
      <c r="D212" s="78" t="s">
        <v>126</v>
      </c>
      <c r="E212" s="13">
        <v>44543</v>
      </c>
      <c r="F212" s="76" t="s">
        <v>3386</v>
      </c>
      <c r="G212" s="13">
        <v>44547</v>
      </c>
      <c r="H212" s="77" t="s">
        <v>3813</v>
      </c>
      <c r="I212" s="16">
        <v>75</v>
      </c>
      <c r="J212" s="16">
        <v>52</v>
      </c>
      <c r="K212" s="16">
        <v>25</v>
      </c>
      <c r="L212" s="16">
        <v>9</v>
      </c>
      <c r="M212" s="81">
        <v>24.375</v>
      </c>
      <c r="N212" s="96">
        <v>25</v>
      </c>
      <c r="O212" s="64">
        <v>2530</v>
      </c>
      <c r="P212" s="65">
        <f>Table224578910112345678910111213141516171819202122232425262728293031323334123536373839[[#This Row],[PEMBULATAN]]*O212</f>
        <v>63250</v>
      </c>
    </row>
    <row r="213" spans="1:16" ht="26.25" customHeight="1" x14ac:dyDescent="0.2">
      <c r="A213" s="14"/>
      <c r="B213" s="97"/>
      <c r="C213" s="73" t="s">
        <v>4102</v>
      </c>
      <c r="D213" s="78" t="s">
        <v>126</v>
      </c>
      <c r="E213" s="13">
        <v>44543</v>
      </c>
      <c r="F213" s="76" t="s">
        <v>3386</v>
      </c>
      <c r="G213" s="13">
        <v>44547</v>
      </c>
      <c r="H213" s="77" t="s">
        <v>3813</v>
      </c>
      <c r="I213" s="16">
        <v>91</v>
      </c>
      <c r="J213" s="16">
        <v>53</v>
      </c>
      <c r="K213" s="16">
        <v>28</v>
      </c>
      <c r="L213" s="16">
        <v>30</v>
      </c>
      <c r="M213" s="81">
        <v>33.761000000000003</v>
      </c>
      <c r="N213" s="96">
        <v>33.761000000000003</v>
      </c>
      <c r="O213" s="64">
        <v>2530</v>
      </c>
      <c r="P213" s="65">
        <f>Table224578910112345678910111213141516171819202122232425262728293031323334123536373839[[#This Row],[PEMBULATAN]]*O213</f>
        <v>85415.33</v>
      </c>
    </row>
    <row r="214" spans="1:16" ht="26.25" customHeight="1" x14ac:dyDescent="0.2">
      <c r="A214" s="14"/>
      <c r="B214" s="14" t="s">
        <v>4103</v>
      </c>
      <c r="C214" s="73" t="s">
        <v>4104</v>
      </c>
      <c r="D214" s="78" t="s">
        <v>126</v>
      </c>
      <c r="E214" s="13">
        <v>44543</v>
      </c>
      <c r="F214" s="76" t="s">
        <v>3386</v>
      </c>
      <c r="G214" s="13">
        <v>44547</v>
      </c>
      <c r="H214" s="77" t="s">
        <v>3813</v>
      </c>
      <c r="I214" s="16">
        <v>22</v>
      </c>
      <c r="J214" s="16">
        <v>22</v>
      </c>
      <c r="K214" s="16">
        <v>8</v>
      </c>
      <c r="L214" s="16">
        <v>1</v>
      </c>
      <c r="M214" s="81">
        <v>0.96799999999999997</v>
      </c>
      <c r="N214" s="96">
        <v>1</v>
      </c>
      <c r="O214" s="64">
        <v>2530</v>
      </c>
      <c r="P214" s="65">
        <f>Table224578910112345678910111213141516171819202122232425262728293031323334123536373839[[#This Row],[PEMBULATAN]]*O214</f>
        <v>2530</v>
      </c>
    </row>
    <row r="215" spans="1:16" ht="26.25" customHeight="1" x14ac:dyDescent="0.2">
      <c r="A215" s="14"/>
      <c r="B215" s="97"/>
      <c r="C215" s="73" t="s">
        <v>4105</v>
      </c>
      <c r="D215" s="78" t="s">
        <v>126</v>
      </c>
      <c r="E215" s="13">
        <v>44543</v>
      </c>
      <c r="F215" s="76" t="s">
        <v>3386</v>
      </c>
      <c r="G215" s="13">
        <v>44547</v>
      </c>
      <c r="H215" s="77" t="s">
        <v>3813</v>
      </c>
      <c r="I215" s="16">
        <v>60</v>
      </c>
      <c r="J215" s="16">
        <v>25</v>
      </c>
      <c r="K215" s="16">
        <v>15</v>
      </c>
      <c r="L215" s="16">
        <v>1</v>
      </c>
      <c r="M215" s="81">
        <v>5.625</v>
      </c>
      <c r="N215" s="96">
        <v>5.625</v>
      </c>
      <c r="O215" s="64">
        <v>2530</v>
      </c>
      <c r="P215" s="65">
        <f>Table224578910112345678910111213141516171819202122232425262728293031323334123536373839[[#This Row],[PEMBULATAN]]*O215</f>
        <v>14231.25</v>
      </c>
    </row>
    <row r="216" spans="1:16" ht="26.25" customHeight="1" x14ac:dyDescent="0.2">
      <c r="A216" s="14"/>
      <c r="B216" s="14" t="s">
        <v>4106</v>
      </c>
      <c r="C216" s="73" t="s">
        <v>4107</v>
      </c>
      <c r="D216" s="78" t="s">
        <v>126</v>
      </c>
      <c r="E216" s="13">
        <v>44543</v>
      </c>
      <c r="F216" s="76" t="s">
        <v>3386</v>
      </c>
      <c r="G216" s="13">
        <v>44547</v>
      </c>
      <c r="H216" s="77" t="s">
        <v>3813</v>
      </c>
      <c r="I216" s="16">
        <v>37</v>
      </c>
      <c r="J216" s="16">
        <v>18</v>
      </c>
      <c r="K216" s="16">
        <v>12</v>
      </c>
      <c r="L216" s="16">
        <v>7</v>
      </c>
      <c r="M216" s="81">
        <v>1.998</v>
      </c>
      <c r="N216" s="96">
        <v>7</v>
      </c>
      <c r="O216" s="64">
        <v>2530</v>
      </c>
      <c r="P216" s="65">
        <f>Table224578910112345678910111213141516171819202122232425262728293031323334123536373839[[#This Row],[PEMBULATAN]]*O216</f>
        <v>17710</v>
      </c>
    </row>
    <row r="217" spans="1:16" ht="26.25" customHeight="1" x14ac:dyDescent="0.2">
      <c r="A217" s="14"/>
      <c r="B217" s="14"/>
      <c r="C217" s="73" t="s">
        <v>4108</v>
      </c>
      <c r="D217" s="78" t="s">
        <v>126</v>
      </c>
      <c r="E217" s="13">
        <v>44543</v>
      </c>
      <c r="F217" s="76" t="s">
        <v>3386</v>
      </c>
      <c r="G217" s="13">
        <v>44547</v>
      </c>
      <c r="H217" s="77" t="s">
        <v>3813</v>
      </c>
      <c r="I217" s="16">
        <v>70</v>
      </c>
      <c r="J217" s="16">
        <v>34</v>
      </c>
      <c r="K217" s="16">
        <v>35</v>
      </c>
      <c r="L217" s="16">
        <v>12</v>
      </c>
      <c r="M217" s="81">
        <v>20.824999999999999</v>
      </c>
      <c r="N217" s="96">
        <v>20.824999999999999</v>
      </c>
      <c r="O217" s="64">
        <v>2530</v>
      </c>
      <c r="P217" s="65">
        <f>Table224578910112345678910111213141516171819202122232425262728293031323334123536373839[[#This Row],[PEMBULATAN]]*O217</f>
        <v>52687.25</v>
      </c>
    </row>
    <row r="218" spans="1:16" ht="26.25" customHeight="1" x14ac:dyDescent="0.2">
      <c r="A218" s="14"/>
      <c r="B218" s="14"/>
      <c r="C218" s="73" t="s">
        <v>4109</v>
      </c>
      <c r="D218" s="78" t="s">
        <v>126</v>
      </c>
      <c r="E218" s="13">
        <v>44543</v>
      </c>
      <c r="F218" s="76" t="s">
        <v>3386</v>
      </c>
      <c r="G218" s="13">
        <v>44547</v>
      </c>
      <c r="H218" s="77" t="s">
        <v>3813</v>
      </c>
      <c r="I218" s="16">
        <v>64</v>
      </c>
      <c r="J218" s="16">
        <v>48</v>
      </c>
      <c r="K218" s="16">
        <v>17</v>
      </c>
      <c r="L218" s="16">
        <v>5</v>
      </c>
      <c r="M218" s="81">
        <v>13.055999999999999</v>
      </c>
      <c r="N218" s="96">
        <v>13.055999999999999</v>
      </c>
      <c r="O218" s="64">
        <v>2530</v>
      </c>
      <c r="P218" s="65">
        <f>Table224578910112345678910111213141516171819202122232425262728293031323334123536373839[[#This Row],[PEMBULATAN]]*O218</f>
        <v>33031.68</v>
      </c>
    </row>
    <row r="219" spans="1:16" ht="26.25" customHeight="1" x14ac:dyDescent="0.2">
      <c r="A219" s="14"/>
      <c r="B219" s="14"/>
      <c r="C219" s="73" t="s">
        <v>4110</v>
      </c>
      <c r="D219" s="78" t="s">
        <v>126</v>
      </c>
      <c r="E219" s="13">
        <v>44543</v>
      </c>
      <c r="F219" s="76" t="s">
        <v>3386</v>
      </c>
      <c r="G219" s="13">
        <v>44547</v>
      </c>
      <c r="H219" s="77" t="s">
        <v>3813</v>
      </c>
      <c r="I219" s="16">
        <v>32</v>
      </c>
      <c r="J219" s="16">
        <v>43</v>
      </c>
      <c r="K219" s="16">
        <v>17</v>
      </c>
      <c r="L219" s="16">
        <v>3</v>
      </c>
      <c r="M219" s="81">
        <v>5.8479999999999999</v>
      </c>
      <c r="N219" s="96">
        <v>5.8479999999999999</v>
      </c>
      <c r="O219" s="64">
        <v>2530</v>
      </c>
      <c r="P219" s="65">
        <f>Table224578910112345678910111213141516171819202122232425262728293031323334123536373839[[#This Row],[PEMBULATAN]]*O219</f>
        <v>14795.44</v>
      </c>
    </row>
    <row r="220" spans="1:16" ht="26.25" customHeight="1" x14ac:dyDescent="0.2">
      <c r="A220" s="14"/>
      <c r="B220" s="14"/>
      <c r="C220" s="73" t="s">
        <v>4111</v>
      </c>
      <c r="D220" s="78" t="s">
        <v>126</v>
      </c>
      <c r="E220" s="13">
        <v>44543</v>
      </c>
      <c r="F220" s="76" t="s">
        <v>3386</v>
      </c>
      <c r="G220" s="13">
        <v>44547</v>
      </c>
      <c r="H220" s="77" t="s">
        <v>3813</v>
      </c>
      <c r="I220" s="16">
        <v>74</v>
      </c>
      <c r="J220" s="16">
        <v>62</v>
      </c>
      <c r="K220" s="16">
        <v>43</v>
      </c>
      <c r="L220" s="16">
        <v>10</v>
      </c>
      <c r="M220" s="81">
        <v>49.320999999999998</v>
      </c>
      <c r="N220" s="96">
        <v>50</v>
      </c>
      <c r="O220" s="64">
        <v>2530</v>
      </c>
      <c r="P220" s="65">
        <f>Table224578910112345678910111213141516171819202122232425262728293031323334123536373839[[#This Row],[PEMBULATAN]]*O220</f>
        <v>126500</v>
      </c>
    </row>
    <row r="221" spans="1:16" ht="26.25" customHeight="1" x14ac:dyDescent="0.2">
      <c r="A221" s="14"/>
      <c r="B221" s="14"/>
      <c r="C221" s="73" t="s">
        <v>4112</v>
      </c>
      <c r="D221" s="78" t="s">
        <v>126</v>
      </c>
      <c r="E221" s="13">
        <v>44543</v>
      </c>
      <c r="F221" s="76" t="s">
        <v>3386</v>
      </c>
      <c r="G221" s="13">
        <v>44547</v>
      </c>
      <c r="H221" s="77" t="s">
        <v>3813</v>
      </c>
      <c r="I221" s="16">
        <v>34</v>
      </c>
      <c r="J221" s="16">
        <v>51</v>
      </c>
      <c r="K221" s="16">
        <v>10</v>
      </c>
      <c r="L221" s="16">
        <v>4</v>
      </c>
      <c r="M221" s="81">
        <v>4.335</v>
      </c>
      <c r="N221" s="96">
        <v>5</v>
      </c>
      <c r="O221" s="64">
        <v>2530</v>
      </c>
      <c r="P221" s="65">
        <f>Table224578910112345678910111213141516171819202122232425262728293031323334123536373839[[#This Row],[PEMBULATAN]]*O221</f>
        <v>12650</v>
      </c>
    </row>
    <row r="222" spans="1:16" ht="26.25" customHeight="1" x14ac:dyDescent="0.2">
      <c r="A222" s="14"/>
      <c r="B222" s="14"/>
      <c r="C222" s="73" t="s">
        <v>4113</v>
      </c>
      <c r="D222" s="78" t="s">
        <v>126</v>
      </c>
      <c r="E222" s="13">
        <v>44543</v>
      </c>
      <c r="F222" s="76" t="s">
        <v>3386</v>
      </c>
      <c r="G222" s="13">
        <v>44547</v>
      </c>
      <c r="H222" s="77" t="s">
        <v>3813</v>
      </c>
      <c r="I222" s="16">
        <v>46</v>
      </c>
      <c r="J222" s="16">
        <v>52</v>
      </c>
      <c r="K222" s="16">
        <v>11</v>
      </c>
      <c r="L222" s="16">
        <v>1</v>
      </c>
      <c r="M222" s="81">
        <v>6.5780000000000003</v>
      </c>
      <c r="N222" s="96">
        <v>6.5780000000000003</v>
      </c>
      <c r="O222" s="64">
        <v>2530</v>
      </c>
      <c r="P222" s="65">
        <f>Table224578910112345678910111213141516171819202122232425262728293031323334123536373839[[#This Row],[PEMBULATAN]]*O222</f>
        <v>16642.34</v>
      </c>
    </row>
    <row r="223" spans="1:16" ht="22.5" customHeight="1" x14ac:dyDescent="0.2">
      <c r="A223" s="118" t="s">
        <v>30</v>
      </c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20"/>
      <c r="M223" s="79">
        <f>SUBTOTAL(109,Table224578910112345678910111213141516171819202122232425262728293031323334123536373839[KG VOLUME])</f>
        <v>4292.6374999999989</v>
      </c>
      <c r="N223" s="68">
        <f>SUM(N3:N222)</f>
        <v>4480.7729999999992</v>
      </c>
      <c r="O223" s="121">
        <f>SUM(P3:P222)</f>
        <v>11336355.689999998</v>
      </c>
      <c r="P223" s="122"/>
    </row>
    <row r="224" spans="1:16" ht="18" customHeight="1" x14ac:dyDescent="0.2">
      <c r="A224" s="86"/>
      <c r="B224" s="56" t="s">
        <v>42</v>
      </c>
      <c r="C224" s="55"/>
      <c r="D224" s="57" t="s">
        <v>43</v>
      </c>
      <c r="E224" s="86"/>
      <c r="F224" s="86"/>
      <c r="G224" s="86"/>
      <c r="H224" s="86"/>
      <c r="I224" s="86"/>
      <c r="J224" s="86"/>
      <c r="K224" s="86"/>
      <c r="L224" s="86"/>
      <c r="M224" s="87"/>
      <c r="N224" s="88" t="s">
        <v>51</v>
      </c>
      <c r="O224" s="89"/>
      <c r="P224" s="89">
        <f>O223*10%</f>
        <v>1133635.5689999999</v>
      </c>
    </row>
    <row r="225" spans="1:16" ht="18" customHeight="1" thickBot="1" x14ac:dyDescent="0.25">
      <c r="A225" s="86"/>
      <c r="B225" s="56"/>
      <c r="C225" s="55"/>
      <c r="D225" s="57"/>
      <c r="E225" s="86"/>
      <c r="F225" s="86"/>
      <c r="G225" s="86"/>
      <c r="H225" s="86"/>
      <c r="I225" s="86"/>
      <c r="J225" s="86"/>
      <c r="K225" s="86"/>
      <c r="L225" s="86"/>
      <c r="M225" s="87"/>
      <c r="N225" s="90" t="s">
        <v>52</v>
      </c>
      <c r="O225" s="91"/>
      <c r="P225" s="91">
        <f>O223-P224</f>
        <v>10202720.120999997</v>
      </c>
    </row>
    <row r="226" spans="1:16" ht="18" customHeight="1" x14ac:dyDescent="0.2">
      <c r="A226" s="11"/>
      <c r="H226" s="63"/>
      <c r="N226" s="62" t="s">
        <v>31</v>
      </c>
      <c r="P226" s="69">
        <f>P225*1%</f>
        <v>102027.20120999997</v>
      </c>
    </row>
    <row r="227" spans="1:16" ht="18" customHeight="1" thickBot="1" x14ac:dyDescent="0.25">
      <c r="A227" s="11"/>
      <c r="H227" s="63"/>
      <c r="N227" s="62" t="s">
        <v>53</v>
      </c>
      <c r="P227" s="71">
        <f>P225*2%</f>
        <v>204054.40241999994</v>
      </c>
    </row>
    <row r="228" spans="1:16" ht="18" customHeight="1" x14ac:dyDescent="0.2">
      <c r="A228" s="11"/>
      <c r="H228" s="63"/>
      <c r="N228" s="66" t="s">
        <v>32</v>
      </c>
      <c r="O228" s="67"/>
      <c r="P228" s="70">
        <f>P225+P226-P227</f>
        <v>10100692.919789998</v>
      </c>
    </row>
    <row r="230" spans="1:16" x14ac:dyDescent="0.2">
      <c r="A230" s="11"/>
      <c r="H230" s="63"/>
      <c r="P230" s="71"/>
    </row>
    <row r="231" spans="1:16" x14ac:dyDescent="0.2">
      <c r="A231" s="11"/>
      <c r="H231" s="63"/>
      <c r="O231" s="58"/>
      <c r="P231" s="71"/>
    </row>
    <row r="232" spans="1:16" s="3" customFormat="1" x14ac:dyDescent="0.25">
      <c r="A232" s="11"/>
      <c r="B232" s="2"/>
      <c r="C232" s="2"/>
      <c r="E232" s="12"/>
      <c r="H232" s="63"/>
      <c r="N232" s="15"/>
      <c r="O232" s="15"/>
      <c r="P232" s="15"/>
    </row>
    <row r="233" spans="1:16" s="3" customFormat="1" x14ac:dyDescent="0.25">
      <c r="A233" s="11"/>
      <c r="B233" s="2"/>
      <c r="C233" s="2"/>
      <c r="E233" s="12"/>
      <c r="H233" s="63"/>
      <c r="N233" s="15"/>
      <c r="O233" s="15"/>
      <c r="P233" s="15"/>
    </row>
    <row r="234" spans="1:16" s="3" customFormat="1" x14ac:dyDescent="0.25">
      <c r="A234" s="11"/>
      <c r="B234" s="2"/>
      <c r="C234" s="2"/>
      <c r="E234" s="12"/>
      <c r="H234" s="63"/>
      <c r="N234" s="15"/>
      <c r="O234" s="15"/>
      <c r="P234" s="15"/>
    </row>
    <row r="235" spans="1:16" s="3" customFormat="1" x14ac:dyDescent="0.25">
      <c r="A235" s="11"/>
      <c r="B235" s="2"/>
      <c r="C235" s="2"/>
      <c r="E235" s="12"/>
      <c r="H235" s="63"/>
      <c r="N235" s="15"/>
      <c r="O235" s="15"/>
      <c r="P235" s="15"/>
    </row>
    <row r="236" spans="1:16" s="3" customFormat="1" x14ac:dyDescent="0.25">
      <c r="A236" s="11"/>
      <c r="B236" s="2"/>
      <c r="C236" s="2"/>
      <c r="E236" s="12"/>
      <c r="H236" s="63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3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3"/>
      <c r="N238" s="15"/>
      <c r="O238" s="15"/>
      <c r="P238" s="15"/>
    </row>
    <row r="239" spans="1:16" s="3" customFormat="1" x14ac:dyDescent="0.25">
      <c r="A239" s="11"/>
      <c r="B239" s="2"/>
      <c r="C239" s="2"/>
      <c r="E239" s="12"/>
      <c r="H239" s="63"/>
      <c r="N239" s="15"/>
      <c r="O239" s="15"/>
      <c r="P239" s="15"/>
    </row>
    <row r="240" spans="1:16" s="3" customFormat="1" x14ac:dyDescent="0.25">
      <c r="A240" s="11"/>
      <c r="B240" s="2"/>
      <c r="C240" s="2"/>
      <c r="E240" s="12"/>
      <c r="H240" s="63"/>
      <c r="N240" s="15"/>
      <c r="O240" s="15"/>
      <c r="P240" s="15"/>
    </row>
    <row r="241" spans="1:16" s="3" customFormat="1" x14ac:dyDescent="0.25">
      <c r="A241" s="11"/>
      <c r="B241" s="2"/>
      <c r="C241" s="2"/>
      <c r="E241" s="12"/>
      <c r="H241" s="63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3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3"/>
      <c r="N243" s="15"/>
      <c r="O243" s="15"/>
      <c r="P243" s="15"/>
    </row>
  </sheetData>
  <mergeCells count="2">
    <mergeCell ref="A223:L223"/>
    <mergeCell ref="O223:P223"/>
  </mergeCells>
  <conditionalFormatting sqref="B3">
    <cfRule type="duplicateValues" dxfId="212" priority="2"/>
  </conditionalFormatting>
  <conditionalFormatting sqref="B4">
    <cfRule type="duplicateValues" dxfId="211" priority="1"/>
  </conditionalFormatting>
  <conditionalFormatting sqref="B5:B222">
    <cfRule type="duplicateValues" dxfId="210" priority="6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7"/>
  <sheetViews>
    <sheetView zoomScale="110" zoomScaleNormal="110" workbookViewId="0">
      <pane xSplit="3" ySplit="2" topLeftCell="D51" activePane="bottomRight" state="frozen"/>
      <selection pane="topRight" activeCell="B1" sqref="B1"/>
      <selection pane="bottomLeft" activeCell="A3" sqref="A3"/>
      <selection pane="bottomRight" activeCell="H55" sqref="H5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403956</v>
      </c>
      <c r="B3" s="74" t="s">
        <v>356</v>
      </c>
      <c r="C3" s="73" t="s">
        <v>400</v>
      </c>
      <c r="D3" s="78" t="s">
        <v>126</v>
      </c>
      <c r="E3" s="13">
        <v>44532</v>
      </c>
      <c r="F3" s="76" t="s">
        <v>411</v>
      </c>
      <c r="G3" s="13">
        <v>44537</v>
      </c>
      <c r="H3" s="77" t="s">
        <v>412</v>
      </c>
      <c r="I3" s="16">
        <v>25</v>
      </c>
      <c r="J3" s="16">
        <v>11</v>
      </c>
      <c r="K3" s="16">
        <v>8</v>
      </c>
      <c r="L3" s="16">
        <v>1</v>
      </c>
      <c r="M3" s="81">
        <v>0.55000000000000004</v>
      </c>
      <c r="N3" s="96">
        <v>1</v>
      </c>
      <c r="O3" s="64">
        <v>2530</v>
      </c>
      <c r="P3" s="65">
        <f>Table22457891011234[[#This Row],[PEMBULATAN]]*O3</f>
        <v>2530</v>
      </c>
    </row>
    <row r="4" spans="1:16" ht="26.25" customHeight="1" x14ac:dyDescent="0.2">
      <c r="A4" s="14"/>
      <c r="B4" s="75"/>
      <c r="C4" s="73" t="s">
        <v>379</v>
      </c>
      <c r="D4" s="78" t="s">
        <v>126</v>
      </c>
      <c r="E4" s="13">
        <v>44532</v>
      </c>
      <c r="F4" s="76" t="s">
        <v>411</v>
      </c>
      <c r="G4" s="13">
        <v>44537</v>
      </c>
      <c r="H4" s="77" t="s">
        <v>412</v>
      </c>
      <c r="I4" s="16">
        <v>34</v>
      </c>
      <c r="J4" s="16">
        <v>18</v>
      </c>
      <c r="K4" s="16">
        <v>9</v>
      </c>
      <c r="L4" s="16">
        <v>1</v>
      </c>
      <c r="M4" s="81">
        <v>1.377</v>
      </c>
      <c r="N4" s="96">
        <v>2</v>
      </c>
      <c r="O4" s="64">
        <v>2530</v>
      </c>
      <c r="P4" s="65">
        <f>Table22457891011234[[#This Row],[PEMBULATAN]]*O4</f>
        <v>5060</v>
      </c>
    </row>
    <row r="5" spans="1:16" ht="26.25" customHeight="1" x14ac:dyDescent="0.2">
      <c r="A5" s="14"/>
      <c r="B5" s="75"/>
      <c r="C5" s="73" t="s">
        <v>382</v>
      </c>
      <c r="D5" s="78" t="s">
        <v>126</v>
      </c>
      <c r="E5" s="13">
        <v>44532</v>
      </c>
      <c r="F5" s="76" t="s">
        <v>411</v>
      </c>
      <c r="G5" s="13">
        <v>44537</v>
      </c>
      <c r="H5" s="77" t="s">
        <v>412</v>
      </c>
      <c r="I5" s="16">
        <v>42</v>
      </c>
      <c r="J5" s="16">
        <v>18</v>
      </c>
      <c r="K5" s="16">
        <v>11</v>
      </c>
      <c r="L5" s="16">
        <v>1</v>
      </c>
      <c r="M5" s="81">
        <v>2.0790000000000002</v>
      </c>
      <c r="N5" s="96">
        <v>2.0790000000000002</v>
      </c>
      <c r="O5" s="64">
        <v>2530</v>
      </c>
      <c r="P5" s="65">
        <f>Table22457891011234[[#This Row],[PEMBULATAN]]*O5</f>
        <v>5259.8700000000008</v>
      </c>
    </row>
    <row r="6" spans="1:16" ht="26.25" customHeight="1" x14ac:dyDescent="0.2">
      <c r="A6" s="14"/>
      <c r="B6" s="75"/>
      <c r="C6" s="73" t="s">
        <v>375</v>
      </c>
      <c r="D6" s="78" t="s">
        <v>126</v>
      </c>
      <c r="E6" s="13">
        <v>44532</v>
      </c>
      <c r="F6" s="76" t="s">
        <v>411</v>
      </c>
      <c r="G6" s="13">
        <v>44537</v>
      </c>
      <c r="H6" s="77" t="s">
        <v>412</v>
      </c>
      <c r="I6" s="16">
        <v>42</v>
      </c>
      <c r="J6" s="16">
        <v>28</v>
      </c>
      <c r="K6" s="16">
        <v>12</v>
      </c>
      <c r="L6" s="16">
        <v>1</v>
      </c>
      <c r="M6" s="81">
        <v>3.528</v>
      </c>
      <c r="N6" s="96">
        <v>3.528</v>
      </c>
      <c r="O6" s="64">
        <v>2530</v>
      </c>
      <c r="P6" s="65">
        <f>Table22457891011234[[#This Row],[PEMBULATAN]]*O6</f>
        <v>8925.84</v>
      </c>
    </row>
    <row r="7" spans="1:16" ht="26.25" customHeight="1" x14ac:dyDescent="0.2">
      <c r="A7" s="14"/>
      <c r="B7" s="75"/>
      <c r="C7" s="73" t="s">
        <v>408</v>
      </c>
      <c r="D7" s="78" t="s">
        <v>126</v>
      </c>
      <c r="E7" s="13">
        <v>44532</v>
      </c>
      <c r="F7" s="76" t="s">
        <v>411</v>
      </c>
      <c r="G7" s="13">
        <v>44537</v>
      </c>
      <c r="H7" s="77" t="s">
        <v>412</v>
      </c>
      <c r="I7" s="16">
        <v>198</v>
      </c>
      <c r="J7" s="16">
        <v>10</v>
      </c>
      <c r="K7" s="16">
        <v>8</v>
      </c>
      <c r="L7" s="16">
        <v>1</v>
      </c>
      <c r="M7" s="81">
        <v>3.96</v>
      </c>
      <c r="N7" s="96">
        <v>3.96</v>
      </c>
      <c r="O7" s="64">
        <v>2530</v>
      </c>
      <c r="P7" s="65">
        <f>Table22457891011234[[#This Row],[PEMBULATAN]]*O7</f>
        <v>10018.799999999999</v>
      </c>
    </row>
    <row r="8" spans="1:16" ht="26.25" customHeight="1" x14ac:dyDescent="0.2">
      <c r="A8" s="14"/>
      <c r="B8" s="75"/>
      <c r="C8" s="73" t="s">
        <v>405</v>
      </c>
      <c r="D8" s="78" t="s">
        <v>126</v>
      </c>
      <c r="E8" s="13">
        <v>44532</v>
      </c>
      <c r="F8" s="76" t="s">
        <v>411</v>
      </c>
      <c r="G8" s="13">
        <v>44537</v>
      </c>
      <c r="H8" s="77" t="s">
        <v>412</v>
      </c>
      <c r="I8" s="16">
        <v>35</v>
      </c>
      <c r="J8" s="16">
        <v>22</v>
      </c>
      <c r="K8" s="16">
        <v>18</v>
      </c>
      <c r="L8" s="16">
        <v>1</v>
      </c>
      <c r="M8" s="81">
        <v>3.4649999999999999</v>
      </c>
      <c r="N8" s="96">
        <v>4</v>
      </c>
      <c r="O8" s="64">
        <v>2530</v>
      </c>
      <c r="P8" s="65">
        <f>Table22457891011234[[#This Row],[PEMBULATAN]]*O8</f>
        <v>10120</v>
      </c>
    </row>
    <row r="9" spans="1:16" ht="26.25" customHeight="1" x14ac:dyDescent="0.2">
      <c r="A9" s="14"/>
      <c r="B9" s="75"/>
      <c r="C9" s="73" t="s">
        <v>380</v>
      </c>
      <c r="D9" s="78" t="s">
        <v>126</v>
      </c>
      <c r="E9" s="13">
        <v>44532</v>
      </c>
      <c r="F9" s="76" t="s">
        <v>411</v>
      </c>
      <c r="G9" s="13">
        <v>44537</v>
      </c>
      <c r="H9" s="77" t="s">
        <v>412</v>
      </c>
      <c r="I9" s="16">
        <v>51</v>
      </c>
      <c r="J9" s="16">
        <v>32</v>
      </c>
      <c r="K9" s="16">
        <v>12</v>
      </c>
      <c r="L9" s="16">
        <v>3</v>
      </c>
      <c r="M9" s="81">
        <v>4.8959999999999999</v>
      </c>
      <c r="N9" s="96">
        <v>4.8959999999999999</v>
      </c>
      <c r="O9" s="64">
        <v>2530</v>
      </c>
      <c r="P9" s="65">
        <f>Table22457891011234[[#This Row],[PEMBULATAN]]*O9</f>
        <v>12386.88</v>
      </c>
    </row>
    <row r="10" spans="1:16" ht="26.25" customHeight="1" x14ac:dyDescent="0.2">
      <c r="A10" s="14"/>
      <c r="B10" s="75"/>
      <c r="C10" s="73" t="s">
        <v>409</v>
      </c>
      <c r="D10" s="78" t="s">
        <v>126</v>
      </c>
      <c r="E10" s="13">
        <v>44532</v>
      </c>
      <c r="F10" s="76" t="s">
        <v>411</v>
      </c>
      <c r="G10" s="13">
        <v>44537</v>
      </c>
      <c r="H10" s="77" t="s">
        <v>412</v>
      </c>
      <c r="I10" s="16">
        <v>124</v>
      </c>
      <c r="J10" s="16">
        <v>26</v>
      </c>
      <c r="K10" s="16">
        <v>7</v>
      </c>
      <c r="L10" s="16">
        <v>1</v>
      </c>
      <c r="M10" s="81">
        <v>5.6420000000000003</v>
      </c>
      <c r="N10" s="96">
        <v>5.6420000000000003</v>
      </c>
      <c r="O10" s="64">
        <v>2530</v>
      </c>
      <c r="P10" s="65">
        <f>Table22457891011234[[#This Row],[PEMBULATAN]]*O10</f>
        <v>14274.26</v>
      </c>
    </row>
    <row r="11" spans="1:16" ht="26.25" customHeight="1" x14ac:dyDescent="0.2">
      <c r="A11" s="14"/>
      <c r="B11" s="75"/>
      <c r="C11" s="73" t="s">
        <v>401</v>
      </c>
      <c r="D11" s="78" t="s">
        <v>126</v>
      </c>
      <c r="E11" s="13">
        <v>44532</v>
      </c>
      <c r="F11" s="76" t="s">
        <v>411</v>
      </c>
      <c r="G11" s="13">
        <v>44537</v>
      </c>
      <c r="H11" s="77" t="s">
        <v>412</v>
      </c>
      <c r="I11" s="16">
        <v>41</v>
      </c>
      <c r="J11" s="16">
        <v>30</v>
      </c>
      <c r="K11" s="16">
        <v>22</v>
      </c>
      <c r="L11" s="16">
        <v>4</v>
      </c>
      <c r="M11" s="81">
        <v>6.7649999999999997</v>
      </c>
      <c r="N11" s="96">
        <v>6.7649999999999997</v>
      </c>
      <c r="O11" s="64">
        <v>2530</v>
      </c>
      <c r="P11" s="65">
        <f>Table22457891011234[[#This Row],[PEMBULATAN]]*O11</f>
        <v>17115.45</v>
      </c>
    </row>
    <row r="12" spans="1:16" ht="26.25" customHeight="1" x14ac:dyDescent="0.2">
      <c r="A12" s="14"/>
      <c r="B12" s="75"/>
      <c r="C12" s="73" t="s">
        <v>399</v>
      </c>
      <c r="D12" s="78" t="s">
        <v>126</v>
      </c>
      <c r="E12" s="13">
        <v>44532</v>
      </c>
      <c r="F12" s="76" t="s">
        <v>411</v>
      </c>
      <c r="G12" s="13">
        <v>44537</v>
      </c>
      <c r="H12" s="77" t="s">
        <v>412</v>
      </c>
      <c r="I12" s="16">
        <v>25</v>
      </c>
      <c r="J12" s="16">
        <v>40</v>
      </c>
      <c r="K12" s="16">
        <v>22</v>
      </c>
      <c r="L12" s="16">
        <v>2</v>
      </c>
      <c r="M12" s="81">
        <v>5.5</v>
      </c>
      <c r="N12" s="96">
        <v>6</v>
      </c>
      <c r="O12" s="64">
        <v>2530</v>
      </c>
      <c r="P12" s="65">
        <f>Table22457891011234[[#This Row],[PEMBULATAN]]*O12</f>
        <v>15180</v>
      </c>
    </row>
    <row r="13" spans="1:16" ht="26.25" customHeight="1" x14ac:dyDescent="0.2">
      <c r="A13" s="14"/>
      <c r="B13" s="75"/>
      <c r="C13" s="73" t="s">
        <v>385</v>
      </c>
      <c r="D13" s="78" t="s">
        <v>126</v>
      </c>
      <c r="E13" s="13">
        <v>44532</v>
      </c>
      <c r="F13" s="76" t="s">
        <v>411</v>
      </c>
      <c r="G13" s="13">
        <v>44537</v>
      </c>
      <c r="H13" s="77" t="s">
        <v>412</v>
      </c>
      <c r="I13" s="16">
        <v>57</v>
      </c>
      <c r="J13" s="16">
        <v>38</v>
      </c>
      <c r="K13" s="16">
        <v>18</v>
      </c>
      <c r="L13" s="16">
        <v>6</v>
      </c>
      <c r="M13" s="81">
        <v>9.7469999999999999</v>
      </c>
      <c r="N13" s="96">
        <v>9.7469999999999999</v>
      </c>
      <c r="O13" s="64">
        <v>2530</v>
      </c>
      <c r="P13" s="65">
        <f>Table22457891011234[[#This Row],[PEMBULATAN]]*O13</f>
        <v>24659.91</v>
      </c>
    </row>
    <row r="14" spans="1:16" ht="26.25" customHeight="1" x14ac:dyDescent="0.2">
      <c r="A14" s="14"/>
      <c r="B14" s="75"/>
      <c r="C14" s="73" t="s">
        <v>383</v>
      </c>
      <c r="D14" s="78" t="s">
        <v>126</v>
      </c>
      <c r="E14" s="13">
        <v>44532</v>
      </c>
      <c r="F14" s="76" t="s">
        <v>411</v>
      </c>
      <c r="G14" s="13">
        <v>44537</v>
      </c>
      <c r="H14" s="77" t="s">
        <v>412</v>
      </c>
      <c r="I14" s="16">
        <v>68</v>
      </c>
      <c r="J14" s="16">
        <v>31</v>
      </c>
      <c r="K14" s="16">
        <v>21</v>
      </c>
      <c r="L14" s="16">
        <v>4</v>
      </c>
      <c r="M14" s="81">
        <v>11.067</v>
      </c>
      <c r="N14" s="96">
        <v>11.067</v>
      </c>
      <c r="O14" s="64">
        <v>2530</v>
      </c>
      <c r="P14" s="65">
        <f>Table22457891011234[[#This Row],[PEMBULATAN]]*O14</f>
        <v>27999.510000000002</v>
      </c>
    </row>
    <row r="15" spans="1:16" ht="26.25" customHeight="1" x14ac:dyDescent="0.2">
      <c r="A15" s="14"/>
      <c r="B15" s="75"/>
      <c r="C15" s="73" t="s">
        <v>372</v>
      </c>
      <c r="D15" s="78" t="s">
        <v>126</v>
      </c>
      <c r="E15" s="13">
        <v>44532</v>
      </c>
      <c r="F15" s="76" t="s">
        <v>411</v>
      </c>
      <c r="G15" s="13">
        <v>44537</v>
      </c>
      <c r="H15" s="77" t="s">
        <v>412</v>
      </c>
      <c r="I15" s="16">
        <v>86</v>
      </c>
      <c r="J15" s="16">
        <v>21</v>
      </c>
      <c r="K15" s="16">
        <v>23</v>
      </c>
      <c r="L15" s="16">
        <v>11</v>
      </c>
      <c r="M15" s="81">
        <v>10.384499999999999</v>
      </c>
      <c r="N15" s="96">
        <v>12</v>
      </c>
      <c r="O15" s="64">
        <v>2530</v>
      </c>
      <c r="P15" s="65">
        <f>Table22457891011234[[#This Row],[PEMBULATAN]]*O15</f>
        <v>30360</v>
      </c>
    </row>
    <row r="16" spans="1:16" ht="26.25" customHeight="1" x14ac:dyDescent="0.2">
      <c r="A16" s="14"/>
      <c r="B16" s="75"/>
      <c r="C16" s="73" t="s">
        <v>371</v>
      </c>
      <c r="D16" s="78" t="s">
        <v>126</v>
      </c>
      <c r="E16" s="13">
        <v>44532</v>
      </c>
      <c r="F16" s="76" t="s">
        <v>411</v>
      </c>
      <c r="G16" s="13">
        <v>44537</v>
      </c>
      <c r="H16" s="77" t="s">
        <v>412</v>
      </c>
      <c r="I16" s="16">
        <v>82</v>
      </c>
      <c r="J16" s="16">
        <v>43</v>
      </c>
      <c r="K16" s="16">
        <v>14</v>
      </c>
      <c r="L16" s="16">
        <v>8</v>
      </c>
      <c r="M16" s="81">
        <v>12.340999999999999</v>
      </c>
      <c r="N16" s="96">
        <v>13</v>
      </c>
      <c r="O16" s="64">
        <v>2530</v>
      </c>
      <c r="P16" s="65">
        <f>Table22457891011234[[#This Row],[PEMBULATAN]]*O16</f>
        <v>32890</v>
      </c>
    </row>
    <row r="17" spans="1:16" ht="26.25" customHeight="1" x14ac:dyDescent="0.2">
      <c r="A17" s="14"/>
      <c r="B17" s="75"/>
      <c r="C17" s="73" t="s">
        <v>381</v>
      </c>
      <c r="D17" s="78" t="s">
        <v>126</v>
      </c>
      <c r="E17" s="13">
        <v>44532</v>
      </c>
      <c r="F17" s="76" t="s">
        <v>411</v>
      </c>
      <c r="G17" s="13">
        <v>44537</v>
      </c>
      <c r="H17" s="77" t="s">
        <v>412</v>
      </c>
      <c r="I17" s="16">
        <v>56</v>
      </c>
      <c r="J17" s="16">
        <v>42</v>
      </c>
      <c r="K17" s="16">
        <v>21</v>
      </c>
      <c r="L17" s="16">
        <v>4</v>
      </c>
      <c r="M17" s="81">
        <v>12.348000000000001</v>
      </c>
      <c r="N17" s="96">
        <v>13</v>
      </c>
      <c r="O17" s="64">
        <v>2530</v>
      </c>
      <c r="P17" s="65">
        <f>Table22457891011234[[#This Row],[PEMBULATAN]]*O17</f>
        <v>32890</v>
      </c>
    </row>
    <row r="18" spans="1:16" ht="26.25" customHeight="1" x14ac:dyDescent="0.2">
      <c r="A18" s="14"/>
      <c r="B18" s="75"/>
      <c r="C18" s="73" t="s">
        <v>404</v>
      </c>
      <c r="D18" s="78" t="s">
        <v>126</v>
      </c>
      <c r="E18" s="13">
        <v>44532</v>
      </c>
      <c r="F18" s="76" t="s">
        <v>411</v>
      </c>
      <c r="G18" s="13">
        <v>44537</v>
      </c>
      <c r="H18" s="77" t="s">
        <v>412</v>
      </c>
      <c r="I18" s="16">
        <v>63</v>
      </c>
      <c r="J18" s="16">
        <v>34</v>
      </c>
      <c r="K18" s="16">
        <v>23</v>
      </c>
      <c r="L18" s="16">
        <v>6</v>
      </c>
      <c r="M18" s="81">
        <v>12.3165</v>
      </c>
      <c r="N18" s="96">
        <v>13</v>
      </c>
      <c r="O18" s="64">
        <v>2530</v>
      </c>
      <c r="P18" s="65">
        <f>Table22457891011234[[#This Row],[PEMBULATAN]]*O18</f>
        <v>32890</v>
      </c>
    </row>
    <row r="19" spans="1:16" ht="26.25" customHeight="1" x14ac:dyDescent="0.2">
      <c r="A19" s="14"/>
      <c r="B19" s="75"/>
      <c r="C19" s="73" t="s">
        <v>374</v>
      </c>
      <c r="D19" s="78" t="s">
        <v>126</v>
      </c>
      <c r="E19" s="13">
        <v>44532</v>
      </c>
      <c r="F19" s="76" t="s">
        <v>411</v>
      </c>
      <c r="G19" s="13">
        <v>44537</v>
      </c>
      <c r="H19" s="77" t="s">
        <v>412</v>
      </c>
      <c r="I19" s="16">
        <v>52</v>
      </c>
      <c r="J19" s="16">
        <v>40</v>
      </c>
      <c r="K19" s="16">
        <v>26</v>
      </c>
      <c r="L19" s="16">
        <v>7</v>
      </c>
      <c r="M19" s="81">
        <v>13.52</v>
      </c>
      <c r="N19" s="96">
        <v>13.52</v>
      </c>
      <c r="O19" s="64">
        <v>2530</v>
      </c>
      <c r="P19" s="65">
        <f>Table22457891011234[[#This Row],[PEMBULATAN]]*O19</f>
        <v>34205.599999999999</v>
      </c>
    </row>
    <row r="20" spans="1:16" ht="26.25" customHeight="1" x14ac:dyDescent="0.2">
      <c r="A20" s="14"/>
      <c r="B20" s="75"/>
      <c r="C20" s="73" t="s">
        <v>384</v>
      </c>
      <c r="D20" s="78" t="s">
        <v>126</v>
      </c>
      <c r="E20" s="13">
        <v>44532</v>
      </c>
      <c r="F20" s="76" t="s">
        <v>411</v>
      </c>
      <c r="G20" s="13">
        <v>44537</v>
      </c>
      <c r="H20" s="77" t="s">
        <v>412</v>
      </c>
      <c r="I20" s="16">
        <v>61</v>
      </c>
      <c r="J20" s="16">
        <v>50</v>
      </c>
      <c r="K20" s="16">
        <v>18</v>
      </c>
      <c r="L20" s="16">
        <v>14</v>
      </c>
      <c r="M20" s="81">
        <v>13.725</v>
      </c>
      <c r="N20" s="96">
        <v>14</v>
      </c>
      <c r="O20" s="64">
        <v>2530</v>
      </c>
      <c r="P20" s="65">
        <f>Table22457891011234[[#This Row],[PEMBULATAN]]*O20</f>
        <v>35420</v>
      </c>
    </row>
    <row r="21" spans="1:16" ht="26.25" customHeight="1" x14ac:dyDescent="0.2">
      <c r="A21" s="14"/>
      <c r="B21" s="75"/>
      <c r="C21" s="73" t="s">
        <v>396</v>
      </c>
      <c r="D21" s="78" t="s">
        <v>126</v>
      </c>
      <c r="E21" s="13">
        <v>44532</v>
      </c>
      <c r="F21" s="76" t="s">
        <v>411</v>
      </c>
      <c r="G21" s="13">
        <v>44537</v>
      </c>
      <c r="H21" s="77" t="s">
        <v>412</v>
      </c>
      <c r="I21" s="16">
        <v>86</v>
      </c>
      <c r="J21" s="16">
        <v>48</v>
      </c>
      <c r="K21" s="16">
        <v>13</v>
      </c>
      <c r="L21" s="16">
        <v>8</v>
      </c>
      <c r="M21" s="81">
        <v>13.416</v>
      </c>
      <c r="N21" s="96">
        <v>14</v>
      </c>
      <c r="O21" s="64">
        <v>2530</v>
      </c>
      <c r="P21" s="65">
        <f>Table22457891011234[[#This Row],[PEMBULATAN]]*O21</f>
        <v>35420</v>
      </c>
    </row>
    <row r="22" spans="1:16" ht="26.25" customHeight="1" x14ac:dyDescent="0.2">
      <c r="A22" s="14"/>
      <c r="B22" s="75"/>
      <c r="C22" s="9" t="s">
        <v>357</v>
      </c>
      <c r="D22" s="76" t="s">
        <v>126</v>
      </c>
      <c r="E22" s="13">
        <v>44532</v>
      </c>
      <c r="F22" s="76" t="s">
        <v>411</v>
      </c>
      <c r="G22" s="13">
        <v>44537</v>
      </c>
      <c r="H22" s="77" t="s">
        <v>412</v>
      </c>
      <c r="I22" s="1">
        <v>62</v>
      </c>
      <c r="J22" s="1">
        <v>42</v>
      </c>
      <c r="K22" s="1">
        <v>26</v>
      </c>
      <c r="L22" s="1">
        <v>4</v>
      </c>
      <c r="M22" s="80">
        <v>16.925999999999998</v>
      </c>
      <c r="N22" s="96">
        <v>16.925999999999998</v>
      </c>
      <c r="O22" s="64">
        <v>2530</v>
      </c>
      <c r="P22" s="65">
        <f>Table22457891011234[[#This Row],[PEMBULATAN]]*O22</f>
        <v>42822.78</v>
      </c>
    </row>
    <row r="23" spans="1:16" ht="26.25" customHeight="1" x14ac:dyDescent="0.2">
      <c r="A23" s="14"/>
      <c r="B23" s="75"/>
      <c r="C23" s="73" t="s">
        <v>373</v>
      </c>
      <c r="D23" s="78" t="s">
        <v>126</v>
      </c>
      <c r="E23" s="13">
        <v>44532</v>
      </c>
      <c r="F23" s="76" t="s">
        <v>411</v>
      </c>
      <c r="G23" s="13">
        <v>44537</v>
      </c>
      <c r="H23" s="77" t="s">
        <v>412</v>
      </c>
      <c r="I23" s="16">
        <v>82</v>
      </c>
      <c r="J23" s="16">
        <v>42</v>
      </c>
      <c r="K23" s="16">
        <v>20</v>
      </c>
      <c r="L23" s="16">
        <v>9</v>
      </c>
      <c r="M23" s="81">
        <v>17.22</v>
      </c>
      <c r="N23" s="96">
        <v>17.22</v>
      </c>
      <c r="O23" s="64">
        <v>2530</v>
      </c>
      <c r="P23" s="65">
        <f>Table22457891011234[[#This Row],[PEMBULATAN]]*O23</f>
        <v>43566.6</v>
      </c>
    </row>
    <row r="24" spans="1:16" ht="26.25" customHeight="1" x14ac:dyDescent="0.2">
      <c r="A24" s="14"/>
      <c r="B24" s="75"/>
      <c r="C24" s="73" t="s">
        <v>388</v>
      </c>
      <c r="D24" s="78" t="s">
        <v>126</v>
      </c>
      <c r="E24" s="13">
        <v>44532</v>
      </c>
      <c r="F24" s="76" t="s">
        <v>411</v>
      </c>
      <c r="G24" s="13">
        <v>44537</v>
      </c>
      <c r="H24" s="77" t="s">
        <v>412</v>
      </c>
      <c r="I24" s="16">
        <v>64</v>
      </c>
      <c r="J24" s="16">
        <v>50</v>
      </c>
      <c r="K24" s="16">
        <v>22</v>
      </c>
      <c r="L24" s="16">
        <v>6</v>
      </c>
      <c r="M24" s="81">
        <v>17.600000000000001</v>
      </c>
      <c r="N24" s="96">
        <v>17.600000000000001</v>
      </c>
      <c r="O24" s="64">
        <v>2530</v>
      </c>
      <c r="P24" s="65">
        <f>Table22457891011234[[#This Row],[PEMBULATAN]]*O24</f>
        <v>44528</v>
      </c>
    </row>
    <row r="25" spans="1:16" ht="26.25" customHeight="1" x14ac:dyDescent="0.2">
      <c r="A25" s="14"/>
      <c r="B25" s="75"/>
      <c r="C25" s="73" t="s">
        <v>377</v>
      </c>
      <c r="D25" s="78" t="s">
        <v>126</v>
      </c>
      <c r="E25" s="13">
        <v>44532</v>
      </c>
      <c r="F25" s="76" t="s">
        <v>411</v>
      </c>
      <c r="G25" s="13">
        <v>44537</v>
      </c>
      <c r="H25" s="77" t="s">
        <v>412</v>
      </c>
      <c r="I25" s="16">
        <v>71</v>
      </c>
      <c r="J25" s="16">
        <v>41</v>
      </c>
      <c r="K25" s="16">
        <v>25</v>
      </c>
      <c r="L25" s="16">
        <v>4</v>
      </c>
      <c r="M25" s="81">
        <v>18.193750000000001</v>
      </c>
      <c r="N25" s="96">
        <v>18.193750000000001</v>
      </c>
      <c r="O25" s="64">
        <v>2530</v>
      </c>
      <c r="P25" s="65">
        <f>Table22457891011234[[#This Row],[PEMBULATAN]]*O25</f>
        <v>46030.1875</v>
      </c>
    </row>
    <row r="26" spans="1:16" ht="26.25" customHeight="1" x14ac:dyDescent="0.2">
      <c r="A26" s="14"/>
      <c r="B26" s="75"/>
      <c r="C26" s="73" t="s">
        <v>365</v>
      </c>
      <c r="D26" s="78" t="s">
        <v>126</v>
      </c>
      <c r="E26" s="13">
        <v>44532</v>
      </c>
      <c r="F26" s="76" t="s">
        <v>411</v>
      </c>
      <c r="G26" s="13">
        <v>44537</v>
      </c>
      <c r="H26" s="77" t="s">
        <v>412</v>
      </c>
      <c r="I26" s="16">
        <v>65</v>
      </c>
      <c r="J26" s="16">
        <v>56</v>
      </c>
      <c r="K26" s="16">
        <v>20</v>
      </c>
      <c r="L26" s="16">
        <v>5</v>
      </c>
      <c r="M26" s="81">
        <v>18.2</v>
      </c>
      <c r="N26" s="96">
        <v>18.2</v>
      </c>
      <c r="O26" s="64">
        <v>2530</v>
      </c>
      <c r="P26" s="65">
        <f>Table22457891011234[[#This Row],[PEMBULATAN]]*O26</f>
        <v>46046</v>
      </c>
    </row>
    <row r="27" spans="1:16" ht="26.25" customHeight="1" x14ac:dyDescent="0.2">
      <c r="A27" s="14"/>
      <c r="B27" s="75"/>
      <c r="C27" s="73" t="s">
        <v>378</v>
      </c>
      <c r="D27" s="78" t="s">
        <v>126</v>
      </c>
      <c r="E27" s="13">
        <v>44532</v>
      </c>
      <c r="F27" s="76" t="s">
        <v>411</v>
      </c>
      <c r="G27" s="13">
        <v>44537</v>
      </c>
      <c r="H27" s="77" t="s">
        <v>412</v>
      </c>
      <c r="I27" s="16">
        <v>73</v>
      </c>
      <c r="J27" s="16">
        <v>49</v>
      </c>
      <c r="K27" s="16">
        <v>21</v>
      </c>
      <c r="L27" s="16">
        <v>7</v>
      </c>
      <c r="M27" s="81">
        <v>18.779250000000001</v>
      </c>
      <c r="N27" s="96">
        <v>18.779250000000001</v>
      </c>
      <c r="O27" s="64">
        <v>2530</v>
      </c>
      <c r="P27" s="65">
        <f>Table22457891011234[[#This Row],[PEMBULATAN]]*O27</f>
        <v>47511.502500000002</v>
      </c>
    </row>
    <row r="28" spans="1:16" ht="26.25" customHeight="1" x14ac:dyDescent="0.2">
      <c r="A28" s="14"/>
      <c r="B28" s="75"/>
      <c r="C28" s="73" t="s">
        <v>397</v>
      </c>
      <c r="D28" s="78" t="s">
        <v>126</v>
      </c>
      <c r="E28" s="13">
        <v>44532</v>
      </c>
      <c r="F28" s="76" t="s">
        <v>411</v>
      </c>
      <c r="G28" s="13">
        <v>44537</v>
      </c>
      <c r="H28" s="77" t="s">
        <v>412</v>
      </c>
      <c r="I28" s="16">
        <v>66</v>
      </c>
      <c r="J28" s="16">
        <v>52</v>
      </c>
      <c r="K28" s="16">
        <v>22</v>
      </c>
      <c r="L28" s="16">
        <v>3</v>
      </c>
      <c r="M28" s="81">
        <v>18.876000000000001</v>
      </c>
      <c r="N28" s="96">
        <v>18.876000000000001</v>
      </c>
      <c r="O28" s="64">
        <v>2530</v>
      </c>
      <c r="P28" s="65">
        <f>Table22457891011234[[#This Row],[PEMBULATAN]]*O28</f>
        <v>47756.280000000006</v>
      </c>
    </row>
    <row r="29" spans="1:16" ht="26.25" customHeight="1" x14ac:dyDescent="0.2">
      <c r="A29" s="14"/>
      <c r="B29" s="75"/>
      <c r="C29" s="73" t="s">
        <v>369</v>
      </c>
      <c r="D29" s="78" t="s">
        <v>126</v>
      </c>
      <c r="E29" s="13">
        <v>44532</v>
      </c>
      <c r="F29" s="76" t="s">
        <v>411</v>
      </c>
      <c r="G29" s="13">
        <v>44537</v>
      </c>
      <c r="H29" s="77" t="s">
        <v>412</v>
      </c>
      <c r="I29" s="16">
        <v>74</v>
      </c>
      <c r="J29" s="16">
        <v>60</v>
      </c>
      <c r="K29" s="16">
        <v>18</v>
      </c>
      <c r="L29" s="16">
        <v>7</v>
      </c>
      <c r="M29" s="81">
        <v>19.98</v>
      </c>
      <c r="N29" s="96">
        <v>19.98</v>
      </c>
      <c r="O29" s="64">
        <v>2530</v>
      </c>
      <c r="P29" s="65">
        <f>Table22457891011234[[#This Row],[PEMBULATAN]]*O29</f>
        <v>50549.4</v>
      </c>
    </row>
    <row r="30" spans="1:16" ht="26.25" customHeight="1" x14ac:dyDescent="0.2">
      <c r="A30" s="14"/>
      <c r="B30" s="75"/>
      <c r="C30" s="73" t="s">
        <v>392</v>
      </c>
      <c r="D30" s="78" t="s">
        <v>126</v>
      </c>
      <c r="E30" s="13">
        <v>44532</v>
      </c>
      <c r="F30" s="76" t="s">
        <v>411</v>
      </c>
      <c r="G30" s="13">
        <v>44537</v>
      </c>
      <c r="H30" s="77" t="s">
        <v>412</v>
      </c>
      <c r="I30" s="16">
        <v>69</v>
      </c>
      <c r="J30" s="16">
        <v>51</v>
      </c>
      <c r="K30" s="16">
        <v>22</v>
      </c>
      <c r="L30" s="16">
        <v>5</v>
      </c>
      <c r="M30" s="81">
        <v>19.354500000000002</v>
      </c>
      <c r="N30" s="96">
        <v>20</v>
      </c>
      <c r="O30" s="64">
        <v>2530</v>
      </c>
      <c r="P30" s="65">
        <f>Table22457891011234[[#This Row],[PEMBULATAN]]*O30</f>
        <v>50600</v>
      </c>
    </row>
    <row r="31" spans="1:16" ht="26.25" customHeight="1" x14ac:dyDescent="0.2">
      <c r="A31" s="14"/>
      <c r="B31" s="75"/>
      <c r="C31" s="73" t="s">
        <v>368</v>
      </c>
      <c r="D31" s="78" t="s">
        <v>126</v>
      </c>
      <c r="E31" s="13">
        <v>44532</v>
      </c>
      <c r="F31" s="76" t="s">
        <v>411</v>
      </c>
      <c r="G31" s="13">
        <v>44537</v>
      </c>
      <c r="H31" s="77" t="s">
        <v>412</v>
      </c>
      <c r="I31" s="16">
        <v>81</v>
      </c>
      <c r="J31" s="16">
        <v>50</v>
      </c>
      <c r="K31" s="16">
        <v>21</v>
      </c>
      <c r="L31" s="16">
        <v>13</v>
      </c>
      <c r="M31" s="81">
        <v>21.262499999999999</v>
      </c>
      <c r="N31" s="96">
        <v>21.262499999999999</v>
      </c>
      <c r="O31" s="64">
        <v>2530</v>
      </c>
      <c r="P31" s="65">
        <f>Table22457891011234[[#This Row],[PEMBULATAN]]*O31</f>
        <v>53794.125</v>
      </c>
    </row>
    <row r="32" spans="1:16" ht="26.25" customHeight="1" x14ac:dyDescent="0.2">
      <c r="A32" s="14"/>
      <c r="B32" s="75"/>
      <c r="C32" s="73" t="s">
        <v>386</v>
      </c>
      <c r="D32" s="78" t="s">
        <v>126</v>
      </c>
      <c r="E32" s="13">
        <v>44532</v>
      </c>
      <c r="F32" s="76" t="s">
        <v>411</v>
      </c>
      <c r="G32" s="13">
        <v>44537</v>
      </c>
      <c r="H32" s="77" t="s">
        <v>412</v>
      </c>
      <c r="I32" s="16">
        <v>68</v>
      </c>
      <c r="J32" s="16">
        <v>46</v>
      </c>
      <c r="K32" s="16">
        <v>28</v>
      </c>
      <c r="L32" s="16">
        <v>13</v>
      </c>
      <c r="M32" s="81">
        <v>21.896000000000001</v>
      </c>
      <c r="N32" s="96">
        <v>21.896000000000001</v>
      </c>
      <c r="O32" s="64">
        <v>2530</v>
      </c>
      <c r="P32" s="65">
        <f>Table22457891011234[[#This Row],[PEMBULATAN]]*O32</f>
        <v>55396.880000000005</v>
      </c>
    </row>
    <row r="33" spans="1:16" ht="26.25" customHeight="1" x14ac:dyDescent="0.2">
      <c r="A33" s="14"/>
      <c r="B33" s="75"/>
      <c r="C33" s="73" t="s">
        <v>358</v>
      </c>
      <c r="D33" s="78" t="s">
        <v>126</v>
      </c>
      <c r="E33" s="13">
        <v>44532</v>
      </c>
      <c r="F33" s="76" t="s">
        <v>411</v>
      </c>
      <c r="G33" s="13">
        <v>44537</v>
      </c>
      <c r="H33" s="77" t="s">
        <v>412</v>
      </c>
      <c r="I33" s="16">
        <v>50</v>
      </c>
      <c r="J33" s="16">
        <v>42</v>
      </c>
      <c r="K33" s="16">
        <v>42</v>
      </c>
      <c r="L33" s="16">
        <v>17</v>
      </c>
      <c r="M33" s="81">
        <v>22.05</v>
      </c>
      <c r="N33" s="96">
        <v>22.05</v>
      </c>
      <c r="O33" s="64">
        <v>2530</v>
      </c>
      <c r="P33" s="65">
        <f>Table22457891011234[[#This Row],[PEMBULATAN]]*O33</f>
        <v>55786.5</v>
      </c>
    </row>
    <row r="34" spans="1:16" ht="26.25" customHeight="1" x14ac:dyDescent="0.2">
      <c r="A34" s="14"/>
      <c r="B34" s="75"/>
      <c r="C34" s="73" t="s">
        <v>367</v>
      </c>
      <c r="D34" s="78" t="s">
        <v>126</v>
      </c>
      <c r="E34" s="13">
        <v>44532</v>
      </c>
      <c r="F34" s="76" t="s">
        <v>411</v>
      </c>
      <c r="G34" s="13">
        <v>44537</v>
      </c>
      <c r="H34" s="77" t="s">
        <v>412</v>
      </c>
      <c r="I34" s="16">
        <v>73</v>
      </c>
      <c r="J34" s="16">
        <v>55</v>
      </c>
      <c r="K34" s="16">
        <v>22</v>
      </c>
      <c r="L34" s="16">
        <v>9</v>
      </c>
      <c r="M34" s="81">
        <v>22.0825</v>
      </c>
      <c r="N34" s="96">
        <v>22.0825</v>
      </c>
      <c r="O34" s="64">
        <v>2530</v>
      </c>
      <c r="P34" s="65">
        <f>Table22457891011234[[#This Row],[PEMBULATAN]]*O34</f>
        <v>55868.724999999999</v>
      </c>
    </row>
    <row r="35" spans="1:16" ht="26.25" customHeight="1" x14ac:dyDescent="0.2">
      <c r="A35" s="14"/>
      <c r="B35" s="75"/>
      <c r="C35" s="73" t="s">
        <v>394</v>
      </c>
      <c r="D35" s="78" t="s">
        <v>126</v>
      </c>
      <c r="E35" s="13">
        <v>44532</v>
      </c>
      <c r="F35" s="76" t="s">
        <v>411</v>
      </c>
      <c r="G35" s="13">
        <v>44537</v>
      </c>
      <c r="H35" s="77" t="s">
        <v>412</v>
      </c>
      <c r="I35" s="16">
        <v>74</v>
      </c>
      <c r="J35" s="16">
        <v>58</v>
      </c>
      <c r="K35" s="16">
        <v>21</v>
      </c>
      <c r="L35" s="16">
        <v>9</v>
      </c>
      <c r="M35" s="81">
        <v>22.533000000000001</v>
      </c>
      <c r="N35" s="96">
        <v>22.533000000000001</v>
      </c>
      <c r="O35" s="64">
        <v>2530</v>
      </c>
      <c r="P35" s="65">
        <f>Table22457891011234[[#This Row],[PEMBULATAN]]*O35</f>
        <v>57008.490000000005</v>
      </c>
    </row>
    <row r="36" spans="1:16" ht="26.25" customHeight="1" x14ac:dyDescent="0.2">
      <c r="A36" s="14"/>
      <c r="B36" s="75"/>
      <c r="C36" s="73" t="s">
        <v>406</v>
      </c>
      <c r="D36" s="78" t="s">
        <v>126</v>
      </c>
      <c r="E36" s="13">
        <v>44532</v>
      </c>
      <c r="F36" s="76" t="s">
        <v>411</v>
      </c>
      <c r="G36" s="13">
        <v>44537</v>
      </c>
      <c r="H36" s="77" t="s">
        <v>412</v>
      </c>
      <c r="I36" s="16">
        <v>75</v>
      </c>
      <c r="J36" s="16">
        <v>53</v>
      </c>
      <c r="K36" s="16">
        <v>24</v>
      </c>
      <c r="L36" s="16">
        <v>14</v>
      </c>
      <c r="M36" s="81">
        <v>23.85</v>
      </c>
      <c r="N36" s="96">
        <v>23.85</v>
      </c>
      <c r="O36" s="64">
        <v>2530</v>
      </c>
      <c r="P36" s="65">
        <f>Table22457891011234[[#This Row],[PEMBULATAN]]*O36</f>
        <v>60340.5</v>
      </c>
    </row>
    <row r="37" spans="1:16" ht="26.25" customHeight="1" x14ac:dyDescent="0.2">
      <c r="A37" s="14"/>
      <c r="B37" s="75"/>
      <c r="C37" s="73" t="s">
        <v>410</v>
      </c>
      <c r="D37" s="78" t="s">
        <v>126</v>
      </c>
      <c r="E37" s="13">
        <v>44532</v>
      </c>
      <c r="F37" s="76" t="s">
        <v>411</v>
      </c>
      <c r="G37" s="13">
        <v>44537</v>
      </c>
      <c r="H37" s="77" t="s">
        <v>412</v>
      </c>
      <c r="I37" s="16">
        <v>71</v>
      </c>
      <c r="J37" s="16">
        <v>52</v>
      </c>
      <c r="K37" s="16">
        <v>26</v>
      </c>
      <c r="L37" s="16">
        <v>8</v>
      </c>
      <c r="M37" s="81">
        <v>23.998000000000001</v>
      </c>
      <c r="N37" s="96">
        <v>23.998000000000001</v>
      </c>
      <c r="O37" s="64">
        <v>2530</v>
      </c>
      <c r="P37" s="65">
        <f>Table22457891011234[[#This Row],[PEMBULATAN]]*O37</f>
        <v>60714.94</v>
      </c>
    </row>
    <row r="38" spans="1:16" ht="26.25" customHeight="1" x14ac:dyDescent="0.2">
      <c r="A38" s="14"/>
      <c r="B38" s="75"/>
      <c r="C38" s="73" t="s">
        <v>387</v>
      </c>
      <c r="D38" s="78" t="s">
        <v>126</v>
      </c>
      <c r="E38" s="13">
        <v>44532</v>
      </c>
      <c r="F38" s="76" t="s">
        <v>411</v>
      </c>
      <c r="G38" s="13">
        <v>44537</v>
      </c>
      <c r="H38" s="77" t="s">
        <v>412</v>
      </c>
      <c r="I38" s="16">
        <v>83</v>
      </c>
      <c r="J38" s="16">
        <v>56</v>
      </c>
      <c r="K38" s="16">
        <v>21</v>
      </c>
      <c r="L38" s="16">
        <v>12</v>
      </c>
      <c r="M38" s="81">
        <v>24.402000000000001</v>
      </c>
      <c r="N38" s="96">
        <v>25</v>
      </c>
      <c r="O38" s="64">
        <v>2530</v>
      </c>
      <c r="P38" s="65">
        <f>Table22457891011234[[#This Row],[PEMBULATAN]]*O38</f>
        <v>63250</v>
      </c>
    </row>
    <row r="39" spans="1:16" ht="26.25" customHeight="1" x14ac:dyDescent="0.2">
      <c r="A39" s="14"/>
      <c r="B39" s="75"/>
      <c r="C39" s="73" t="s">
        <v>390</v>
      </c>
      <c r="D39" s="78" t="s">
        <v>126</v>
      </c>
      <c r="E39" s="13">
        <v>44532</v>
      </c>
      <c r="F39" s="76" t="s">
        <v>411</v>
      </c>
      <c r="G39" s="13">
        <v>44537</v>
      </c>
      <c r="H39" s="77" t="s">
        <v>412</v>
      </c>
      <c r="I39" s="16">
        <v>81</v>
      </c>
      <c r="J39" s="16">
        <v>59</v>
      </c>
      <c r="K39" s="16">
        <v>21</v>
      </c>
      <c r="L39" s="16">
        <v>10</v>
      </c>
      <c r="M39" s="81">
        <v>25.089749999999999</v>
      </c>
      <c r="N39" s="96">
        <v>25.089749999999999</v>
      </c>
      <c r="O39" s="64">
        <v>2530</v>
      </c>
      <c r="P39" s="65">
        <f>Table22457891011234[[#This Row],[PEMBULATAN]]*O39</f>
        <v>63477.067499999997</v>
      </c>
    </row>
    <row r="40" spans="1:16" ht="26.25" customHeight="1" x14ac:dyDescent="0.2">
      <c r="A40" s="14"/>
      <c r="B40" s="75"/>
      <c r="C40" s="73" t="s">
        <v>359</v>
      </c>
      <c r="D40" s="78" t="s">
        <v>126</v>
      </c>
      <c r="E40" s="13">
        <v>44532</v>
      </c>
      <c r="F40" s="76" t="s">
        <v>411</v>
      </c>
      <c r="G40" s="13">
        <v>44537</v>
      </c>
      <c r="H40" s="77" t="s">
        <v>412</v>
      </c>
      <c r="I40" s="16">
        <v>71</v>
      </c>
      <c r="J40" s="16">
        <v>58</v>
      </c>
      <c r="K40" s="16">
        <v>25</v>
      </c>
      <c r="L40" s="16">
        <v>11</v>
      </c>
      <c r="M40" s="81">
        <v>25.737500000000001</v>
      </c>
      <c r="N40" s="96">
        <v>25.737500000000001</v>
      </c>
      <c r="O40" s="64">
        <v>2530</v>
      </c>
      <c r="P40" s="65">
        <f>Table22457891011234[[#This Row],[PEMBULATAN]]*O40</f>
        <v>65115.875</v>
      </c>
    </row>
    <row r="41" spans="1:16" ht="26.25" customHeight="1" x14ac:dyDescent="0.2">
      <c r="A41" s="14"/>
      <c r="B41" s="75"/>
      <c r="C41" s="73" t="s">
        <v>398</v>
      </c>
      <c r="D41" s="78" t="s">
        <v>126</v>
      </c>
      <c r="E41" s="13">
        <v>44532</v>
      </c>
      <c r="F41" s="76" t="s">
        <v>411</v>
      </c>
      <c r="G41" s="13">
        <v>44537</v>
      </c>
      <c r="H41" s="77" t="s">
        <v>412</v>
      </c>
      <c r="I41" s="16">
        <v>71</v>
      </c>
      <c r="J41" s="16">
        <v>52</v>
      </c>
      <c r="K41" s="16">
        <v>28</v>
      </c>
      <c r="L41" s="16">
        <v>12</v>
      </c>
      <c r="M41" s="81">
        <v>25.844000000000001</v>
      </c>
      <c r="N41" s="96">
        <v>25.844000000000001</v>
      </c>
      <c r="O41" s="64">
        <v>2530</v>
      </c>
      <c r="P41" s="65">
        <f>Table22457891011234[[#This Row],[PEMBULATAN]]*O41</f>
        <v>65385.32</v>
      </c>
    </row>
    <row r="42" spans="1:16" ht="26.25" customHeight="1" x14ac:dyDescent="0.2">
      <c r="A42" s="14"/>
      <c r="B42" s="75"/>
      <c r="C42" s="73" t="s">
        <v>391</v>
      </c>
      <c r="D42" s="78" t="s">
        <v>126</v>
      </c>
      <c r="E42" s="13">
        <v>44532</v>
      </c>
      <c r="F42" s="76" t="s">
        <v>411</v>
      </c>
      <c r="G42" s="13">
        <v>44537</v>
      </c>
      <c r="H42" s="77" t="s">
        <v>412</v>
      </c>
      <c r="I42" s="16">
        <v>84</v>
      </c>
      <c r="J42" s="16">
        <v>50</v>
      </c>
      <c r="K42" s="16">
        <v>25</v>
      </c>
      <c r="L42" s="16">
        <v>10</v>
      </c>
      <c r="M42" s="81">
        <v>26.25</v>
      </c>
      <c r="N42" s="96">
        <v>26.25</v>
      </c>
      <c r="O42" s="64">
        <v>2530</v>
      </c>
      <c r="P42" s="65">
        <f>Table22457891011234[[#This Row],[PEMBULATAN]]*O42</f>
        <v>66412.5</v>
      </c>
    </row>
    <row r="43" spans="1:16" ht="26.25" customHeight="1" x14ac:dyDescent="0.2">
      <c r="A43" s="14"/>
      <c r="B43" s="75"/>
      <c r="C43" s="73" t="s">
        <v>376</v>
      </c>
      <c r="D43" s="78" t="s">
        <v>126</v>
      </c>
      <c r="E43" s="13">
        <v>44532</v>
      </c>
      <c r="F43" s="76" t="s">
        <v>411</v>
      </c>
      <c r="G43" s="13">
        <v>44537</v>
      </c>
      <c r="H43" s="77" t="s">
        <v>412</v>
      </c>
      <c r="I43" s="16">
        <v>72</v>
      </c>
      <c r="J43" s="16">
        <v>48</v>
      </c>
      <c r="K43" s="16">
        <v>31</v>
      </c>
      <c r="L43" s="16">
        <v>6</v>
      </c>
      <c r="M43" s="81">
        <v>26.783999999999999</v>
      </c>
      <c r="N43" s="96">
        <v>26.783999999999999</v>
      </c>
      <c r="O43" s="64">
        <v>2530</v>
      </c>
      <c r="P43" s="65">
        <f>Table22457891011234[[#This Row],[PEMBULATAN]]*O43</f>
        <v>67763.520000000004</v>
      </c>
    </row>
    <row r="44" spans="1:16" ht="26.25" customHeight="1" x14ac:dyDescent="0.2">
      <c r="A44" s="14"/>
      <c r="B44" s="75"/>
      <c r="C44" s="73" t="s">
        <v>360</v>
      </c>
      <c r="D44" s="78" t="s">
        <v>126</v>
      </c>
      <c r="E44" s="13">
        <v>44532</v>
      </c>
      <c r="F44" s="76" t="s">
        <v>411</v>
      </c>
      <c r="G44" s="13">
        <v>44537</v>
      </c>
      <c r="H44" s="77" t="s">
        <v>412</v>
      </c>
      <c r="I44" s="16">
        <v>81</v>
      </c>
      <c r="J44" s="16">
        <v>48</v>
      </c>
      <c r="K44" s="16">
        <v>32</v>
      </c>
      <c r="L44" s="16">
        <v>9</v>
      </c>
      <c r="M44" s="81">
        <v>31.103999999999999</v>
      </c>
      <c r="N44" s="96">
        <v>31.103999999999999</v>
      </c>
      <c r="O44" s="64">
        <v>2530</v>
      </c>
      <c r="P44" s="65">
        <f>Table22457891011234[[#This Row],[PEMBULATAN]]*O44</f>
        <v>78693.119999999995</v>
      </c>
    </row>
    <row r="45" spans="1:16" ht="26.25" customHeight="1" x14ac:dyDescent="0.2">
      <c r="A45" s="14"/>
      <c r="B45" s="75"/>
      <c r="C45" s="73" t="s">
        <v>364</v>
      </c>
      <c r="D45" s="78" t="s">
        <v>126</v>
      </c>
      <c r="E45" s="13">
        <v>44532</v>
      </c>
      <c r="F45" s="76" t="s">
        <v>411</v>
      </c>
      <c r="G45" s="13">
        <v>44537</v>
      </c>
      <c r="H45" s="77" t="s">
        <v>412</v>
      </c>
      <c r="I45" s="16">
        <v>88</v>
      </c>
      <c r="J45" s="16">
        <v>62</v>
      </c>
      <c r="K45" s="16">
        <v>24</v>
      </c>
      <c r="L45" s="16">
        <v>27</v>
      </c>
      <c r="M45" s="81">
        <v>32.735999999999997</v>
      </c>
      <c r="N45" s="96">
        <v>32.735999999999997</v>
      </c>
      <c r="O45" s="64">
        <v>2530</v>
      </c>
      <c r="P45" s="65">
        <f>Table22457891011234[[#This Row],[PEMBULATAN]]*O45</f>
        <v>82822.079999999987</v>
      </c>
    </row>
    <row r="46" spans="1:16" ht="26.25" customHeight="1" x14ac:dyDescent="0.2">
      <c r="A46" s="14"/>
      <c r="B46" s="75"/>
      <c r="C46" s="73" t="s">
        <v>407</v>
      </c>
      <c r="D46" s="78" t="s">
        <v>126</v>
      </c>
      <c r="E46" s="13">
        <v>44532</v>
      </c>
      <c r="F46" s="76" t="s">
        <v>411</v>
      </c>
      <c r="G46" s="13">
        <v>44537</v>
      </c>
      <c r="H46" s="77" t="s">
        <v>412</v>
      </c>
      <c r="I46" s="16">
        <v>81</v>
      </c>
      <c r="J46" s="16">
        <v>42</v>
      </c>
      <c r="K46" s="16">
        <v>38</v>
      </c>
      <c r="L46" s="16">
        <v>12</v>
      </c>
      <c r="M46" s="81">
        <v>32.319000000000003</v>
      </c>
      <c r="N46" s="96">
        <v>33</v>
      </c>
      <c r="O46" s="64">
        <v>2530</v>
      </c>
      <c r="P46" s="65">
        <f>Table22457891011234[[#This Row],[PEMBULATAN]]*O46</f>
        <v>83490</v>
      </c>
    </row>
    <row r="47" spans="1:16" ht="26.25" customHeight="1" x14ac:dyDescent="0.2">
      <c r="A47" s="14"/>
      <c r="B47" s="75"/>
      <c r="C47" s="73" t="s">
        <v>395</v>
      </c>
      <c r="D47" s="78" t="s">
        <v>126</v>
      </c>
      <c r="E47" s="13">
        <v>44532</v>
      </c>
      <c r="F47" s="76" t="s">
        <v>411</v>
      </c>
      <c r="G47" s="13">
        <v>44537</v>
      </c>
      <c r="H47" s="77" t="s">
        <v>412</v>
      </c>
      <c r="I47" s="16">
        <v>90</v>
      </c>
      <c r="J47" s="16">
        <v>55</v>
      </c>
      <c r="K47" s="16">
        <v>27</v>
      </c>
      <c r="L47" s="16">
        <v>8</v>
      </c>
      <c r="M47" s="81">
        <v>33.412500000000001</v>
      </c>
      <c r="N47" s="96">
        <v>34</v>
      </c>
      <c r="O47" s="64">
        <v>2530</v>
      </c>
      <c r="P47" s="65">
        <f>Table22457891011234[[#This Row],[PEMBULATAN]]*O47</f>
        <v>86020</v>
      </c>
    </row>
    <row r="48" spans="1:16" ht="26.25" customHeight="1" x14ac:dyDescent="0.2">
      <c r="A48" s="14"/>
      <c r="B48" s="75"/>
      <c r="C48" s="73" t="s">
        <v>363</v>
      </c>
      <c r="D48" s="78" t="s">
        <v>126</v>
      </c>
      <c r="E48" s="13">
        <v>44532</v>
      </c>
      <c r="F48" s="76" t="s">
        <v>411</v>
      </c>
      <c r="G48" s="13">
        <v>44537</v>
      </c>
      <c r="H48" s="77" t="s">
        <v>412</v>
      </c>
      <c r="I48" s="16">
        <v>97</v>
      </c>
      <c r="J48" s="16">
        <v>54</v>
      </c>
      <c r="K48" s="16">
        <v>28</v>
      </c>
      <c r="L48" s="16">
        <v>24</v>
      </c>
      <c r="M48" s="81">
        <v>36.665999999999997</v>
      </c>
      <c r="N48" s="96">
        <v>36.665999999999997</v>
      </c>
      <c r="O48" s="64">
        <v>2530</v>
      </c>
      <c r="P48" s="65">
        <f>Table22457891011234[[#This Row],[PEMBULATAN]]*O48</f>
        <v>92764.98</v>
      </c>
    </row>
    <row r="49" spans="1:16" ht="26.25" customHeight="1" x14ac:dyDescent="0.2">
      <c r="A49" s="14"/>
      <c r="B49" s="75"/>
      <c r="C49" s="73" t="s">
        <v>361</v>
      </c>
      <c r="D49" s="78" t="s">
        <v>126</v>
      </c>
      <c r="E49" s="13">
        <v>44532</v>
      </c>
      <c r="F49" s="76" t="s">
        <v>411</v>
      </c>
      <c r="G49" s="13">
        <v>44537</v>
      </c>
      <c r="H49" s="77" t="s">
        <v>412</v>
      </c>
      <c r="I49" s="16">
        <v>92</v>
      </c>
      <c r="J49" s="16">
        <v>57</v>
      </c>
      <c r="K49" s="16">
        <v>28</v>
      </c>
      <c r="L49" s="16">
        <v>14</v>
      </c>
      <c r="M49" s="81">
        <v>36.707999999999998</v>
      </c>
      <c r="N49" s="96">
        <v>36.707999999999998</v>
      </c>
      <c r="O49" s="64">
        <v>2530</v>
      </c>
      <c r="P49" s="65">
        <f>Table22457891011234[[#This Row],[PEMBULATAN]]*O49</f>
        <v>92871.239999999991</v>
      </c>
    </row>
    <row r="50" spans="1:16" ht="26.25" customHeight="1" x14ac:dyDescent="0.2">
      <c r="A50" s="14"/>
      <c r="B50" s="75"/>
      <c r="C50" s="73" t="s">
        <v>393</v>
      </c>
      <c r="D50" s="78" t="s">
        <v>126</v>
      </c>
      <c r="E50" s="13">
        <v>44532</v>
      </c>
      <c r="F50" s="76" t="s">
        <v>411</v>
      </c>
      <c r="G50" s="13">
        <v>44537</v>
      </c>
      <c r="H50" s="77" t="s">
        <v>412</v>
      </c>
      <c r="I50" s="16">
        <v>97</v>
      </c>
      <c r="J50" s="16">
        <v>58</v>
      </c>
      <c r="K50" s="16">
        <v>27</v>
      </c>
      <c r="L50" s="16">
        <v>15</v>
      </c>
      <c r="M50" s="81">
        <v>37.975499999999997</v>
      </c>
      <c r="N50" s="96">
        <v>37.975499999999997</v>
      </c>
      <c r="O50" s="64">
        <v>2530</v>
      </c>
      <c r="P50" s="65">
        <f>Table22457891011234[[#This Row],[PEMBULATAN]]*O50</f>
        <v>96078.014999999985</v>
      </c>
    </row>
    <row r="51" spans="1:16" ht="26.25" customHeight="1" x14ac:dyDescent="0.2">
      <c r="A51" s="14"/>
      <c r="B51" s="75"/>
      <c r="C51" s="73" t="s">
        <v>366</v>
      </c>
      <c r="D51" s="78" t="s">
        <v>126</v>
      </c>
      <c r="E51" s="13">
        <v>44532</v>
      </c>
      <c r="F51" s="76" t="s">
        <v>411</v>
      </c>
      <c r="G51" s="13">
        <v>44537</v>
      </c>
      <c r="H51" s="77" t="s">
        <v>412</v>
      </c>
      <c r="I51" s="16">
        <v>90</v>
      </c>
      <c r="J51" s="16">
        <v>53</v>
      </c>
      <c r="K51" s="16">
        <v>32</v>
      </c>
      <c r="L51" s="16">
        <v>32</v>
      </c>
      <c r="M51" s="81">
        <v>38.159999999999997</v>
      </c>
      <c r="N51" s="96">
        <v>38.159999999999997</v>
      </c>
      <c r="O51" s="64">
        <v>2530</v>
      </c>
      <c r="P51" s="65">
        <f>Table22457891011234[[#This Row],[PEMBULATAN]]*O51</f>
        <v>96544.799999999988</v>
      </c>
    </row>
    <row r="52" spans="1:16" ht="26.25" customHeight="1" x14ac:dyDescent="0.2">
      <c r="A52" s="14"/>
      <c r="B52" s="75"/>
      <c r="C52" s="73" t="s">
        <v>389</v>
      </c>
      <c r="D52" s="78" t="s">
        <v>126</v>
      </c>
      <c r="E52" s="13">
        <v>44532</v>
      </c>
      <c r="F52" s="76" t="s">
        <v>411</v>
      </c>
      <c r="G52" s="13">
        <v>44537</v>
      </c>
      <c r="H52" s="77" t="s">
        <v>412</v>
      </c>
      <c r="I52" s="16">
        <v>85</v>
      </c>
      <c r="J52" s="16">
        <v>58</v>
      </c>
      <c r="K52" s="16">
        <v>32</v>
      </c>
      <c r="L52" s="16">
        <v>12</v>
      </c>
      <c r="M52" s="81">
        <v>39.44</v>
      </c>
      <c r="N52" s="96">
        <v>40</v>
      </c>
      <c r="O52" s="64">
        <v>2530</v>
      </c>
      <c r="P52" s="65">
        <f>Table22457891011234[[#This Row],[PEMBULATAN]]*O52</f>
        <v>101200</v>
      </c>
    </row>
    <row r="53" spans="1:16" ht="26.25" customHeight="1" x14ac:dyDescent="0.2">
      <c r="A53" s="14"/>
      <c r="B53" s="75"/>
      <c r="C53" s="73" t="s">
        <v>402</v>
      </c>
      <c r="D53" s="78" t="s">
        <v>126</v>
      </c>
      <c r="E53" s="13">
        <v>44532</v>
      </c>
      <c r="F53" s="76" t="s">
        <v>411</v>
      </c>
      <c r="G53" s="13">
        <v>44537</v>
      </c>
      <c r="H53" s="77" t="s">
        <v>412</v>
      </c>
      <c r="I53" s="16">
        <v>96</v>
      </c>
      <c r="J53" s="16">
        <v>53</v>
      </c>
      <c r="K53" s="16">
        <v>31</v>
      </c>
      <c r="L53" s="16">
        <v>16</v>
      </c>
      <c r="M53" s="81">
        <v>39.432000000000002</v>
      </c>
      <c r="N53" s="96">
        <v>40</v>
      </c>
      <c r="O53" s="64">
        <v>2530</v>
      </c>
      <c r="P53" s="65">
        <f>Table22457891011234[[#This Row],[PEMBULATAN]]*O53</f>
        <v>101200</v>
      </c>
    </row>
    <row r="54" spans="1:16" ht="26.25" customHeight="1" x14ac:dyDescent="0.2">
      <c r="A54" s="14"/>
      <c r="B54" s="75"/>
      <c r="C54" s="73" t="s">
        <v>370</v>
      </c>
      <c r="D54" s="78" t="s">
        <v>126</v>
      </c>
      <c r="E54" s="13">
        <v>44532</v>
      </c>
      <c r="F54" s="76" t="s">
        <v>411</v>
      </c>
      <c r="G54" s="13">
        <v>44537</v>
      </c>
      <c r="H54" s="77" t="s">
        <v>412</v>
      </c>
      <c r="I54" s="16">
        <v>96</v>
      </c>
      <c r="J54" s="16">
        <v>55</v>
      </c>
      <c r="K54" s="16">
        <v>32</v>
      </c>
      <c r="L54" s="16">
        <v>30</v>
      </c>
      <c r="M54" s="81">
        <v>42.24</v>
      </c>
      <c r="N54" s="96">
        <v>42.24</v>
      </c>
      <c r="O54" s="64">
        <v>2530</v>
      </c>
      <c r="P54" s="65">
        <f>Table22457891011234[[#This Row],[PEMBULATAN]]*O54</f>
        <v>106867.20000000001</v>
      </c>
    </row>
    <row r="55" spans="1:16" ht="26.25" customHeight="1" x14ac:dyDescent="0.2">
      <c r="A55" s="14"/>
      <c r="B55" s="75"/>
      <c r="C55" s="73" t="s">
        <v>403</v>
      </c>
      <c r="D55" s="78" t="s">
        <v>126</v>
      </c>
      <c r="E55" s="13">
        <v>44532</v>
      </c>
      <c r="F55" s="76" t="s">
        <v>411</v>
      </c>
      <c r="G55" s="13">
        <v>44537</v>
      </c>
      <c r="H55" s="77" t="s">
        <v>412</v>
      </c>
      <c r="I55" s="16">
        <v>82</v>
      </c>
      <c r="J55" s="16">
        <v>53</v>
      </c>
      <c r="K55" s="16">
        <v>42</v>
      </c>
      <c r="L55" s="16">
        <v>11</v>
      </c>
      <c r="M55" s="81">
        <v>45.633000000000003</v>
      </c>
      <c r="N55" s="96">
        <v>45.633000000000003</v>
      </c>
      <c r="O55" s="64">
        <v>2530</v>
      </c>
      <c r="P55" s="65">
        <f>Table22457891011234[[#This Row],[PEMBULATAN]]*O55</f>
        <v>115451.49</v>
      </c>
    </row>
    <row r="56" spans="1:16" ht="26.25" customHeight="1" x14ac:dyDescent="0.2">
      <c r="A56" s="14"/>
      <c r="B56" s="75"/>
      <c r="C56" s="73" t="s">
        <v>362</v>
      </c>
      <c r="D56" s="78" t="s">
        <v>126</v>
      </c>
      <c r="E56" s="13">
        <v>44532</v>
      </c>
      <c r="F56" s="76" t="s">
        <v>411</v>
      </c>
      <c r="G56" s="13">
        <v>44537</v>
      </c>
      <c r="H56" s="77" t="s">
        <v>412</v>
      </c>
      <c r="I56" s="16">
        <v>95</v>
      </c>
      <c r="J56" s="16">
        <v>55</v>
      </c>
      <c r="K56" s="16">
        <v>38</v>
      </c>
      <c r="L56" s="16">
        <v>24</v>
      </c>
      <c r="M56" s="81">
        <v>49.637500000000003</v>
      </c>
      <c r="N56" s="96">
        <v>49.637500000000003</v>
      </c>
      <c r="O56" s="64">
        <v>2530</v>
      </c>
      <c r="P56" s="65">
        <f>Table22457891011234[[#This Row],[PEMBULATAN]]*O56</f>
        <v>125582.875</v>
      </c>
    </row>
    <row r="57" spans="1:16" ht="22.5" customHeight="1" x14ac:dyDescent="0.2">
      <c r="A57" s="118" t="s">
        <v>30</v>
      </c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20"/>
      <c r="M57" s="79">
        <f>SUBTOTAL(109,Table22457891011234[KG VOLUME])</f>
        <v>1118.9992500000001</v>
      </c>
      <c r="N57" s="68">
        <f>SUM(N3:N56)</f>
        <v>1129.2162500000002</v>
      </c>
      <c r="O57" s="121">
        <f>SUM(P3:P56)</f>
        <v>2856917.1125000003</v>
      </c>
      <c r="P57" s="122"/>
    </row>
    <row r="58" spans="1:16" ht="18" customHeight="1" x14ac:dyDescent="0.2">
      <c r="A58" s="86"/>
      <c r="B58" s="56" t="s">
        <v>42</v>
      </c>
      <c r="C58" s="55"/>
      <c r="D58" s="57" t="s">
        <v>43</v>
      </c>
      <c r="E58" s="86"/>
      <c r="F58" s="86"/>
      <c r="G58" s="86"/>
      <c r="H58" s="86"/>
      <c r="I58" s="86"/>
      <c r="J58" s="86"/>
      <c r="K58" s="86"/>
      <c r="L58" s="86"/>
      <c r="M58" s="87"/>
      <c r="N58" s="88" t="s">
        <v>51</v>
      </c>
      <c r="O58" s="89"/>
      <c r="P58" s="89">
        <f>O57*10%</f>
        <v>285691.71125000005</v>
      </c>
    </row>
    <row r="59" spans="1:16" ht="18" customHeight="1" thickBot="1" x14ac:dyDescent="0.25">
      <c r="A59" s="86"/>
      <c r="B59" s="56"/>
      <c r="C59" s="55"/>
      <c r="D59" s="57"/>
      <c r="E59" s="86"/>
      <c r="F59" s="86"/>
      <c r="G59" s="86"/>
      <c r="H59" s="86"/>
      <c r="I59" s="86"/>
      <c r="J59" s="86"/>
      <c r="K59" s="86"/>
      <c r="L59" s="86"/>
      <c r="M59" s="87"/>
      <c r="N59" s="90" t="s">
        <v>52</v>
      </c>
      <c r="O59" s="91"/>
      <c r="P59" s="91">
        <f>O57-P58</f>
        <v>2571225.4012500001</v>
      </c>
    </row>
    <row r="60" spans="1:16" ht="18" customHeight="1" x14ac:dyDescent="0.2">
      <c r="A60" s="11"/>
      <c r="H60" s="63"/>
      <c r="N60" s="62" t="s">
        <v>31</v>
      </c>
      <c r="P60" s="69">
        <f>P59*1%</f>
        <v>25712.254012500001</v>
      </c>
    </row>
    <row r="61" spans="1:16" ht="18" customHeight="1" thickBot="1" x14ac:dyDescent="0.25">
      <c r="A61" s="11"/>
      <c r="H61" s="63"/>
      <c r="N61" s="62" t="s">
        <v>53</v>
      </c>
      <c r="P61" s="71">
        <f>P59*2%</f>
        <v>51424.508025000003</v>
      </c>
    </row>
    <row r="62" spans="1:16" ht="18" customHeight="1" x14ac:dyDescent="0.2">
      <c r="A62" s="11"/>
      <c r="H62" s="63"/>
      <c r="N62" s="66" t="s">
        <v>32</v>
      </c>
      <c r="O62" s="67"/>
      <c r="P62" s="70">
        <f>P59+P60-P61</f>
        <v>2545513.1472375002</v>
      </c>
    </row>
    <row r="64" spans="1:16" x14ac:dyDescent="0.2">
      <c r="A64" s="11"/>
      <c r="H64" s="63"/>
      <c r="P64" s="71"/>
    </row>
    <row r="65" spans="1:16" x14ac:dyDescent="0.2">
      <c r="A65" s="11"/>
      <c r="H65" s="63"/>
      <c r="O65" s="58"/>
      <c r="P65" s="71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</sheetData>
  <mergeCells count="2">
    <mergeCell ref="A57:L57"/>
    <mergeCell ref="O57:P57"/>
  </mergeCells>
  <conditionalFormatting sqref="B3:B56">
    <cfRule type="duplicateValues" dxfId="823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403969</v>
      </c>
      <c r="B3" s="74" t="s">
        <v>4114</v>
      </c>
      <c r="C3" s="9" t="s">
        <v>4115</v>
      </c>
      <c r="D3" s="76" t="s">
        <v>126</v>
      </c>
      <c r="E3" s="13">
        <v>44544</v>
      </c>
      <c r="F3" s="76" t="s">
        <v>3386</v>
      </c>
      <c r="G3" s="13">
        <v>44547</v>
      </c>
      <c r="H3" s="10" t="s">
        <v>4155</v>
      </c>
      <c r="I3" s="1">
        <v>32</v>
      </c>
      <c r="J3" s="1">
        <v>48</v>
      </c>
      <c r="K3" s="1">
        <v>19</v>
      </c>
      <c r="L3" s="1">
        <v>4</v>
      </c>
      <c r="M3" s="80">
        <v>7.2960000000000003</v>
      </c>
      <c r="N3" s="96">
        <v>8</v>
      </c>
      <c r="O3" s="64">
        <v>2530</v>
      </c>
      <c r="P3" s="65">
        <f>Table22457891011234567891011121314151617181920212223242526272829303132333412353637383940[[#This Row],[PEMBULATAN]]*O3</f>
        <v>20240</v>
      </c>
    </row>
    <row r="4" spans="1:16" ht="26.25" customHeight="1" x14ac:dyDescent="0.2">
      <c r="A4" s="14"/>
      <c r="B4" s="75"/>
      <c r="C4" s="9" t="s">
        <v>4116</v>
      </c>
      <c r="D4" s="76" t="s">
        <v>126</v>
      </c>
      <c r="E4" s="13">
        <v>44544</v>
      </c>
      <c r="F4" s="76" t="s">
        <v>3386</v>
      </c>
      <c r="G4" s="13">
        <v>44547</v>
      </c>
      <c r="H4" s="10" t="s">
        <v>4155</v>
      </c>
      <c r="I4" s="1">
        <v>60</v>
      </c>
      <c r="J4" s="1">
        <v>56</v>
      </c>
      <c r="K4" s="1">
        <v>33</v>
      </c>
      <c r="L4" s="1">
        <v>8</v>
      </c>
      <c r="M4" s="80">
        <v>27.72</v>
      </c>
      <c r="N4" s="96">
        <v>27.72</v>
      </c>
      <c r="O4" s="64">
        <v>2530</v>
      </c>
      <c r="P4" s="65">
        <f>Table22457891011234567891011121314151617181920212223242526272829303132333412353637383940[[#This Row],[PEMBULATAN]]*O4</f>
        <v>70131.599999999991</v>
      </c>
    </row>
    <row r="5" spans="1:16" ht="26.25" customHeight="1" x14ac:dyDescent="0.2">
      <c r="A5" s="14"/>
      <c r="B5" s="14"/>
      <c r="C5" s="9" t="s">
        <v>4117</v>
      </c>
      <c r="D5" s="76" t="s">
        <v>126</v>
      </c>
      <c r="E5" s="13">
        <v>44544</v>
      </c>
      <c r="F5" s="76" t="s">
        <v>3386</v>
      </c>
      <c r="G5" s="13">
        <v>44547</v>
      </c>
      <c r="H5" s="10" t="s">
        <v>4155</v>
      </c>
      <c r="I5" s="1">
        <v>92</v>
      </c>
      <c r="J5" s="1">
        <v>38</v>
      </c>
      <c r="K5" s="1">
        <v>33</v>
      </c>
      <c r="L5" s="1">
        <v>17</v>
      </c>
      <c r="M5" s="80">
        <v>28.841999999999999</v>
      </c>
      <c r="N5" s="96">
        <v>28.841999999999999</v>
      </c>
      <c r="O5" s="64">
        <v>2530</v>
      </c>
      <c r="P5" s="65">
        <f>Table22457891011234567891011121314151617181920212223242526272829303132333412353637383940[[#This Row],[PEMBULATAN]]*O5</f>
        <v>72970.259999999995</v>
      </c>
    </row>
    <row r="6" spans="1:16" ht="26.25" customHeight="1" x14ac:dyDescent="0.2">
      <c r="A6" s="14"/>
      <c r="B6" s="14"/>
      <c r="C6" s="73" t="s">
        <v>4118</v>
      </c>
      <c r="D6" s="78" t="s">
        <v>126</v>
      </c>
      <c r="E6" s="13">
        <v>44544</v>
      </c>
      <c r="F6" s="76" t="s">
        <v>3386</v>
      </c>
      <c r="G6" s="13">
        <v>44547</v>
      </c>
      <c r="H6" s="77" t="s">
        <v>4155</v>
      </c>
      <c r="I6" s="16">
        <v>86</v>
      </c>
      <c r="J6" s="16">
        <v>46</v>
      </c>
      <c r="K6" s="16">
        <v>37</v>
      </c>
      <c r="L6" s="16">
        <v>13</v>
      </c>
      <c r="M6" s="81">
        <v>36.593000000000004</v>
      </c>
      <c r="N6" s="96">
        <v>36.593000000000004</v>
      </c>
      <c r="O6" s="64">
        <v>2530</v>
      </c>
      <c r="P6" s="65">
        <f>Table22457891011234567891011121314151617181920212223242526272829303132333412353637383940[[#This Row],[PEMBULATAN]]*O6</f>
        <v>92580.290000000008</v>
      </c>
    </row>
    <row r="7" spans="1:16" ht="26.25" customHeight="1" x14ac:dyDescent="0.2">
      <c r="A7" s="14"/>
      <c r="B7" s="14"/>
      <c r="C7" s="73" t="s">
        <v>4119</v>
      </c>
      <c r="D7" s="78" t="s">
        <v>126</v>
      </c>
      <c r="E7" s="13">
        <v>44544</v>
      </c>
      <c r="F7" s="76" t="s">
        <v>3386</v>
      </c>
      <c r="G7" s="13">
        <v>44547</v>
      </c>
      <c r="H7" s="77" t="s">
        <v>4155</v>
      </c>
      <c r="I7" s="16">
        <v>99</v>
      </c>
      <c r="J7" s="16">
        <v>50</v>
      </c>
      <c r="K7" s="16">
        <v>48</v>
      </c>
      <c r="L7" s="16">
        <v>14</v>
      </c>
      <c r="M7" s="81">
        <v>59.4</v>
      </c>
      <c r="N7" s="96">
        <v>60</v>
      </c>
      <c r="O7" s="64">
        <v>2530</v>
      </c>
      <c r="P7" s="65">
        <f>Table22457891011234567891011121314151617181920212223242526272829303132333412353637383940[[#This Row],[PEMBULATAN]]*O7</f>
        <v>151800</v>
      </c>
    </row>
    <row r="8" spans="1:16" ht="26.25" customHeight="1" x14ac:dyDescent="0.2">
      <c r="A8" s="14"/>
      <c r="B8" s="14"/>
      <c r="C8" s="73" t="s">
        <v>4120</v>
      </c>
      <c r="D8" s="78" t="s">
        <v>126</v>
      </c>
      <c r="E8" s="13">
        <v>44544</v>
      </c>
      <c r="F8" s="76" t="s">
        <v>3386</v>
      </c>
      <c r="G8" s="13">
        <v>44547</v>
      </c>
      <c r="H8" s="77" t="s">
        <v>4155</v>
      </c>
      <c r="I8" s="16">
        <v>62</v>
      </c>
      <c r="J8" s="16">
        <v>20</v>
      </c>
      <c r="K8" s="16">
        <v>26</v>
      </c>
      <c r="L8" s="16">
        <v>19</v>
      </c>
      <c r="M8" s="81">
        <v>8.06</v>
      </c>
      <c r="N8" s="96">
        <v>19</v>
      </c>
      <c r="O8" s="64">
        <v>2530</v>
      </c>
      <c r="P8" s="65">
        <f>Table22457891011234567891011121314151617181920212223242526272829303132333412353637383940[[#This Row],[PEMBULATAN]]*O8</f>
        <v>48070</v>
      </c>
    </row>
    <row r="9" spans="1:16" ht="26.25" customHeight="1" x14ac:dyDescent="0.2">
      <c r="A9" s="14"/>
      <c r="B9" s="14"/>
      <c r="C9" s="73" t="s">
        <v>4121</v>
      </c>
      <c r="D9" s="78" t="s">
        <v>126</v>
      </c>
      <c r="E9" s="13">
        <v>44544</v>
      </c>
      <c r="F9" s="76" t="s">
        <v>3386</v>
      </c>
      <c r="G9" s="13">
        <v>44547</v>
      </c>
      <c r="H9" s="77" t="s">
        <v>4155</v>
      </c>
      <c r="I9" s="16">
        <v>97</v>
      </c>
      <c r="J9" s="16">
        <v>46</v>
      </c>
      <c r="K9" s="16">
        <v>37</v>
      </c>
      <c r="L9" s="16">
        <v>12</v>
      </c>
      <c r="M9" s="81">
        <v>41.273499999999999</v>
      </c>
      <c r="N9" s="96">
        <v>41.273499999999999</v>
      </c>
      <c r="O9" s="64">
        <v>2530</v>
      </c>
      <c r="P9" s="65">
        <f>Table22457891011234567891011121314151617181920212223242526272829303132333412353637383940[[#This Row],[PEMBULATAN]]*O9</f>
        <v>104421.955</v>
      </c>
    </row>
    <row r="10" spans="1:16" ht="26.25" customHeight="1" x14ac:dyDescent="0.2">
      <c r="A10" s="14"/>
      <c r="B10" s="14"/>
      <c r="C10" s="73" t="s">
        <v>4122</v>
      </c>
      <c r="D10" s="78" t="s">
        <v>126</v>
      </c>
      <c r="E10" s="13">
        <v>44544</v>
      </c>
      <c r="F10" s="76" t="s">
        <v>3386</v>
      </c>
      <c r="G10" s="13">
        <v>44547</v>
      </c>
      <c r="H10" s="77" t="s">
        <v>4155</v>
      </c>
      <c r="I10" s="16">
        <v>64</v>
      </c>
      <c r="J10" s="16">
        <v>74</v>
      </c>
      <c r="K10" s="16">
        <v>28</v>
      </c>
      <c r="L10" s="16">
        <v>7</v>
      </c>
      <c r="M10" s="81">
        <v>33.152000000000001</v>
      </c>
      <c r="N10" s="96">
        <v>33.152000000000001</v>
      </c>
      <c r="O10" s="64">
        <v>2530</v>
      </c>
      <c r="P10" s="65">
        <f>Table22457891011234567891011121314151617181920212223242526272829303132333412353637383940[[#This Row],[PEMBULATAN]]*O10</f>
        <v>83874.559999999998</v>
      </c>
    </row>
    <row r="11" spans="1:16" ht="26.25" customHeight="1" x14ac:dyDescent="0.2">
      <c r="A11" s="14"/>
      <c r="B11" s="14"/>
      <c r="C11" s="73" t="s">
        <v>4123</v>
      </c>
      <c r="D11" s="78" t="s">
        <v>126</v>
      </c>
      <c r="E11" s="13">
        <v>44544</v>
      </c>
      <c r="F11" s="76" t="s">
        <v>3386</v>
      </c>
      <c r="G11" s="13">
        <v>44547</v>
      </c>
      <c r="H11" s="77" t="s">
        <v>4155</v>
      </c>
      <c r="I11" s="16">
        <v>34</v>
      </c>
      <c r="J11" s="16">
        <v>52</v>
      </c>
      <c r="K11" s="16">
        <v>27</v>
      </c>
      <c r="L11" s="16">
        <v>10</v>
      </c>
      <c r="M11" s="81">
        <v>11.933999999999999</v>
      </c>
      <c r="N11" s="96">
        <v>11.933999999999999</v>
      </c>
      <c r="O11" s="64">
        <v>2530</v>
      </c>
      <c r="P11" s="65">
        <f>Table22457891011234567891011121314151617181920212223242526272829303132333412353637383940[[#This Row],[PEMBULATAN]]*O11</f>
        <v>30193.019999999997</v>
      </c>
    </row>
    <row r="12" spans="1:16" ht="26.25" customHeight="1" x14ac:dyDescent="0.2">
      <c r="A12" s="14"/>
      <c r="B12" s="14"/>
      <c r="C12" s="73" t="s">
        <v>4124</v>
      </c>
      <c r="D12" s="78" t="s">
        <v>126</v>
      </c>
      <c r="E12" s="13">
        <v>44544</v>
      </c>
      <c r="F12" s="76" t="s">
        <v>3386</v>
      </c>
      <c r="G12" s="13">
        <v>44547</v>
      </c>
      <c r="H12" s="77" t="s">
        <v>4155</v>
      </c>
      <c r="I12" s="16">
        <v>56</v>
      </c>
      <c r="J12" s="16">
        <v>77</v>
      </c>
      <c r="K12" s="16">
        <v>50</v>
      </c>
      <c r="L12" s="16">
        <v>20</v>
      </c>
      <c r="M12" s="81">
        <v>53.9</v>
      </c>
      <c r="N12" s="96">
        <v>53.9</v>
      </c>
      <c r="O12" s="64">
        <v>2530</v>
      </c>
      <c r="P12" s="65">
        <f>Table22457891011234567891011121314151617181920212223242526272829303132333412353637383940[[#This Row],[PEMBULATAN]]*O12</f>
        <v>136367</v>
      </c>
    </row>
    <row r="13" spans="1:16" ht="26.25" customHeight="1" x14ac:dyDescent="0.2">
      <c r="A13" s="14"/>
      <c r="B13" s="14"/>
      <c r="C13" s="73" t="s">
        <v>4125</v>
      </c>
      <c r="D13" s="78" t="s">
        <v>126</v>
      </c>
      <c r="E13" s="13">
        <v>44544</v>
      </c>
      <c r="F13" s="76" t="s">
        <v>3386</v>
      </c>
      <c r="G13" s="13">
        <v>44547</v>
      </c>
      <c r="H13" s="77" t="s">
        <v>4155</v>
      </c>
      <c r="I13" s="16">
        <v>95</v>
      </c>
      <c r="J13" s="16">
        <v>45</v>
      </c>
      <c r="K13" s="16">
        <v>42</v>
      </c>
      <c r="L13" s="16">
        <v>13</v>
      </c>
      <c r="M13" s="81">
        <v>44.887500000000003</v>
      </c>
      <c r="N13" s="96">
        <v>44.887500000000003</v>
      </c>
      <c r="O13" s="64">
        <v>2530</v>
      </c>
      <c r="P13" s="65">
        <f>Table22457891011234567891011121314151617181920212223242526272829303132333412353637383940[[#This Row],[PEMBULATAN]]*O13</f>
        <v>113565.375</v>
      </c>
    </row>
    <row r="14" spans="1:16" ht="26.25" customHeight="1" x14ac:dyDescent="0.2">
      <c r="A14" s="14"/>
      <c r="B14" s="14"/>
      <c r="C14" s="73" t="s">
        <v>4126</v>
      </c>
      <c r="D14" s="78" t="s">
        <v>126</v>
      </c>
      <c r="E14" s="13">
        <v>44544</v>
      </c>
      <c r="F14" s="76" t="s">
        <v>3386</v>
      </c>
      <c r="G14" s="13">
        <v>44547</v>
      </c>
      <c r="H14" s="77" t="s">
        <v>4155</v>
      </c>
      <c r="I14" s="16">
        <v>76</v>
      </c>
      <c r="J14" s="16">
        <v>50</v>
      </c>
      <c r="K14" s="16">
        <v>36</v>
      </c>
      <c r="L14" s="16">
        <v>22</v>
      </c>
      <c r="M14" s="81">
        <v>34.200000000000003</v>
      </c>
      <c r="N14" s="96">
        <v>34.200000000000003</v>
      </c>
      <c r="O14" s="64">
        <v>2530</v>
      </c>
      <c r="P14" s="65">
        <f>Table22457891011234567891011121314151617181920212223242526272829303132333412353637383940[[#This Row],[PEMBULATAN]]*O14</f>
        <v>86526</v>
      </c>
    </row>
    <row r="15" spans="1:16" ht="26.25" customHeight="1" x14ac:dyDescent="0.2">
      <c r="A15" s="14"/>
      <c r="B15" s="14"/>
      <c r="C15" s="73" t="s">
        <v>4127</v>
      </c>
      <c r="D15" s="78" t="s">
        <v>126</v>
      </c>
      <c r="E15" s="13">
        <v>44544</v>
      </c>
      <c r="F15" s="76" t="s">
        <v>3386</v>
      </c>
      <c r="G15" s="13">
        <v>44547</v>
      </c>
      <c r="H15" s="77" t="s">
        <v>4155</v>
      </c>
      <c r="I15" s="16">
        <v>85</v>
      </c>
      <c r="J15" s="16">
        <v>44</v>
      </c>
      <c r="K15" s="16">
        <v>30</v>
      </c>
      <c r="L15" s="16">
        <v>15</v>
      </c>
      <c r="M15" s="81">
        <v>28.05</v>
      </c>
      <c r="N15" s="96">
        <v>28.05</v>
      </c>
      <c r="O15" s="64">
        <v>2530</v>
      </c>
      <c r="P15" s="65">
        <f>Table22457891011234567891011121314151617181920212223242526272829303132333412353637383940[[#This Row],[PEMBULATAN]]*O15</f>
        <v>70966.5</v>
      </c>
    </row>
    <row r="16" spans="1:16" ht="26.25" customHeight="1" x14ac:dyDescent="0.2">
      <c r="A16" s="14"/>
      <c r="B16" s="14"/>
      <c r="C16" s="73" t="s">
        <v>4128</v>
      </c>
      <c r="D16" s="78" t="s">
        <v>126</v>
      </c>
      <c r="E16" s="13">
        <v>44544</v>
      </c>
      <c r="F16" s="76" t="s">
        <v>3386</v>
      </c>
      <c r="G16" s="13">
        <v>44547</v>
      </c>
      <c r="H16" s="77" t="s">
        <v>4155</v>
      </c>
      <c r="I16" s="16">
        <v>35</v>
      </c>
      <c r="J16" s="16">
        <v>67</v>
      </c>
      <c r="K16" s="16">
        <v>54</v>
      </c>
      <c r="L16" s="16">
        <v>1</v>
      </c>
      <c r="M16" s="81">
        <v>31.657499999999999</v>
      </c>
      <c r="N16" s="96">
        <v>31.657499999999999</v>
      </c>
      <c r="O16" s="64">
        <v>2530</v>
      </c>
      <c r="P16" s="65">
        <f>Table22457891011234567891011121314151617181920212223242526272829303132333412353637383940[[#This Row],[PEMBULATAN]]*O16</f>
        <v>80093.474999999991</v>
      </c>
    </row>
    <row r="17" spans="1:16" ht="26.25" customHeight="1" x14ac:dyDescent="0.2">
      <c r="A17" s="14"/>
      <c r="B17" s="14"/>
      <c r="C17" s="73" t="s">
        <v>4129</v>
      </c>
      <c r="D17" s="78" t="s">
        <v>126</v>
      </c>
      <c r="E17" s="13">
        <v>44544</v>
      </c>
      <c r="F17" s="76" t="s">
        <v>3386</v>
      </c>
      <c r="G17" s="13">
        <v>44547</v>
      </c>
      <c r="H17" s="77" t="s">
        <v>4155</v>
      </c>
      <c r="I17" s="16">
        <v>97</v>
      </c>
      <c r="J17" s="16">
        <v>47</v>
      </c>
      <c r="K17" s="16">
        <v>37</v>
      </c>
      <c r="L17" s="16">
        <v>14</v>
      </c>
      <c r="M17" s="81">
        <v>42.170749999999998</v>
      </c>
      <c r="N17" s="96">
        <v>42.170749999999998</v>
      </c>
      <c r="O17" s="64">
        <v>2530</v>
      </c>
      <c r="P17" s="65">
        <f>Table22457891011234567891011121314151617181920212223242526272829303132333412353637383940[[#This Row],[PEMBULATAN]]*O17</f>
        <v>106691.9975</v>
      </c>
    </row>
    <row r="18" spans="1:16" ht="26.25" customHeight="1" x14ac:dyDescent="0.2">
      <c r="A18" s="14"/>
      <c r="B18" s="14"/>
      <c r="C18" s="73" t="s">
        <v>4130</v>
      </c>
      <c r="D18" s="78" t="s">
        <v>126</v>
      </c>
      <c r="E18" s="13">
        <v>44544</v>
      </c>
      <c r="F18" s="76" t="s">
        <v>3386</v>
      </c>
      <c r="G18" s="13">
        <v>44547</v>
      </c>
      <c r="H18" s="77" t="s">
        <v>4155</v>
      </c>
      <c r="I18" s="16">
        <v>22</v>
      </c>
      <c r="J18" s="16">
        <v>50</v>
      </c>
      <c r="K18" s="16">
        <v>89</v>
      </c>
      <c r="L18" s="16">
        <v>11</v>
      </c>
      <c r="M18" s="81">
        <v>24.475000000000001</v>
      </c>
      <c r="N18" s="96">
        <v>25</v>
      </c>
      <c r="O18" s="64">
        <v>2530</v>
      </c>
      <c r="P18" s="65">
        <f>Table22457891011234567891011121314151617181920212223242526272829303132333412353637383940[[#This Row],[PEMBULATAN]]*O18</f>
        <v>63250</v>
      </c>
    </row>
    <row r="19" spans="1:16" ht="26.25" customHeight="1" x14ac:dyDescent="0.2">
      <c r="A19" s="14"/>
      <c r="B19" s="14"/>
      <c r="C19" s="73" t="s">
        <v>4131</v>
      </c>
      <c r="D19" s="78" t="s">
        <v>126</v>
      </c>
      <c r="E19" s="13">
        <v>44544</v>
      </c>
      <c r="F19" s="76" t="s">
        <v>3386</v>
      </c>
      <c r="G19" s="13">
        <v>44547</v>
      </c>
      <c r="H19" s="77" t="s">
        <v>4155</v>
      </c>
      <c r="I19" s="16">
        <v>89</v>
      </c>
      <c r="J19" s="16">
        <v>54</v>
      </c>
      <c r="K19" s="16">
        <v>20</v>
      </c>
      <c r="L19" s="16">
        <v>4</v>
      </c>
      <c r="M19" s="81">
        <v>24.03</v>
      </c>
      <c r="N19" s="96">
        <v>24.03</v>
      </c>
      <c r="O19" s="64">
        <v>2530</v>
      </c>
      <c r="P19" s="65">
        <f>Table22457891011234567891011121314151617181920212223242526272829303132333412353637383940[[#This Row],[PEMBULATAN]]*O19</f>
        <v>60795.9</v>
      </c>
    </row>
    <row r="20" spans="1:16" ht="26.25" customHeight="1" x14ac:dyDescent="0.2">
      <c r="A20" s="14"/>
      <c r="B20" s="14"/>
      <c r="C20" s="73" t="s">
        <v>4132</v>
      </c>
      <c r="D20" s="78" t="s">
        <v>126</v>
      </c>
      <c r="E20" s="13">
        <v>44544</v>
      </c>
      <c r="F20" s="76" t="s">
        <v>3386</v>
      </c>
      <c r="G20" s="13">
        <v>44547</v>
      </c>
      <c r="H20" s="77" t="s">
        <v>4155</v>
      </c>
      <c r="I20" s="16">
        <v>104</v>
      </c>
      <c r="J20" s="16">
        <v>58</v>
      </c>
      <c r="K20" s="16">
        <v>26</v>
      </c>
      <c r="L20" s="16">
        <v>14</v>
      </c>
      <c r="M20" s="81">
        <v>39.207999999999998</v>
      </c>
      <c r="N20" s="96">
        <v>39.207999999999998</v>
      </c>
      <c r="O20" s="64">
        <v>2530</v>
      </c>
      <c r="P20" s="65">
        <f>Table22457891011234567891011121314151617181920212223242526272829303132333412353637383940[[#This Row],[PEMBULATAN]]*O20</f>
        <v>99196.239999999991</v>
      </c>
    </row>
    <row r="21" spans="1:16" ht="26.25" customHeight="1" x14ac:dyDescent="0.2">
      <c r="A21" s="14"/>
      <c r="B21" s="14"/>
      <c r="C21" s="73" t="s">
        <v>4133</v>
      </c>
      <c r="D21" s="78" t="s">
        <v>126</v>
      </c>
      <c r="E21" s="13">
        <v>44544</v>
      </c>
      <c r="F21" s="76" t="s">
        <v>3386</v>
      </c>
      <c r="G21" s="13">
        <v>44547</v>
      </c>
      <c r="H21" s="77" t="s">
        <v>4155</v>
      </c>
      <c r="I21" s="16">
        <v>85</v>
      </c>
      <c r="J21" s="16">
        <v>55</v>
      </c>
      <c r="K21" s="16">
        <v>36</v>
      </c>
      <c r="L21" s="16">
        <v>8</v>
      </c>
      <c r="M21" s="81">
        <v>42.075000000000003</v>
      </c>
      <c r="N21" s="96">
        <v>42.075000000000003</v>
      </c>
      <c r="O21" s="64">
        <v>2530</v>
      </c>
      <c r="P21" s="65">
        <f>Table22457891011234567891011121314151617181920212223242526272829303132333412353637383940[[#This Row],[PEMBULATAN]]*O21</f>
        <v>106449.75</v>
      </c>
    </row>
    <row r="22" spans="1:16" ht="26.25" customHeight="1" x14ac:dyDescent="0.2">
      <c r="A22" s="14"/>
      <c r="B22" s="14"/>
      <c r="C22" s="73" t="s">
        <v>4134</v>
      </c>
      <c r="D22" s="78" t="s">
        <v>126</v>
      </c>
      <c r="E22" s="13">
        <v>44544</v>
      </c>
      <c r="F22" s="76" t="s">
        <v>3386</v>
      </c>
      <c r="G22" s="13">
        <v>44547</v>
      </c>
      <c r="H22" s="77" t="s">
        <v>4155</v>
      </c>
      <c r="I22" s="16">
        <v>88</v>
      </c>
      <c r="J22" s="16">
        <v>48</v>
      </c>
      <c r="K22" s="16">
        <v>25</v>
      </c>
      <c r="L22" s="16">
        <v>4</v>
      </c>
      <c r="M22" s="81">
        <v>26.4</v>
      </c>
      <c r="N22" s="96">
        <v>27</v>
      </c>
      <c r="O22" s="64">
        <v>2530</v>
      </c>
      <c r="P22" s="65">
        <f>Table22457891011234567891011121314151617181920212223242526272829303132333412353637383940[[#This Row],[PEMBULATAN]]*O22</f>
        <v>68310</v>
      </c>
    </row>
    <row r="23" spans="1:16" ht="26.25" customHeight="1" x14ac:dyDescent="0.2">
      <c r="A23" s="14"/>
      <c r="B23" s="14"/>
      <c r="C23" s="73" t="s">
        <v>4135</v>
      </c>
      <c r="D23" s="78" t="s">
        <v>126</v>
      </c>
      <c r="E23" s="13">
        <v>44544</v>
      </c>
      <c r="F23" s="76" t="s">
        <v>3386</v>
      </c>
      <c r="G23" s="13">
        <v>44547</v>
      </c>
      <c r="H23" s="77" t="s">
        <v>4155</v>
      </c>
      <c r="I23" s="16">
        <v>86</v>
      </c>
      <c r="J23" s="16">
        <v>45</v>
      </c>
      <c r="K23" s="16">
        <v>41</v>
      </c>
      <c r="L23" s="16">
        <v>6</v>
      </c>
      <c r="M23" s="81">
        <v>39.667499999999997</v>
      </c>
      <c r="N23" s="96">
        <v>39.667499999999997</v>
      </c>
      <c r="O23" s="64">
        <v>2530</v>
      </c>
      <c r="P23" s="65">
        <f>Table22457891011234567891011121314151617181920212223242526272829303132333412353637383940[[#This Row],[PEMBULATAN]]*O23</f>
        <v>100358.77499999999</v>
      </c>
    </row>
    <row r="24" spans="1:16" ht="26.25" customHeight="1" x14ac:dyDescent="0.2">
      <c r="A24" s="14"/>
      <c r="B24" s="14"/>
      <c r="C24" s="73" t="s">
        <v>4136</v>
      </c>
      <c r="D24" s="78" t="s">
        <v>126</v>
      </c>
      <c r="E24" s="13">
        <v>44544</v>
      </c>
      <c r="F24" s="76" t="s">
        <v>3386</v>
      </c>
      <c r="G24" s="13">
        <v>44547</v>
      </c>
      <c r="H24" s="77" t="s">
        <v>4155</v>
      </c>
      <c r="I24" s="16">
        <v>92</v>
      </c>
      <c r="J24" s="16">
        <v>47</v>
      </c>
      <c r="K24" s="16">
        <v>35</v>
      </c>
      <c r="L24" s="16">
        <v>19</v>
      </c>
      <c r="M24" s="81">
        <v>37.835000000000001</v>
      </c>
      <c r="N24" s="96">
        <v>37.835000000000001</v>
      </c>
      <c r="O24" s="64">
        <v>2530</v>
      </c>
      <c r="P24" s="65">
        <f>Table22457891011234567891011121314151617181920212223242526272829303132333412353637383940[[#This Row],[PEMBULATAN]]*O24</f>
        <v>95722.55</v>
      </c>
    </row>
    <row r="25" spans="1:16" ht="26.25" customHeight="1" x14ac:dyDescent="0.2">
      <c r="A25" s="14"/>
      <c r="B25" s="14"/>
      <c r="C25" s="73" t="s">
        <v>4137</v>
      </c>
      <c r="D25" s="78" t="s">
        <v>126</v>
      </c>
      <c r="E25" s="13">
        <v>44544</v>
      </c>
      <c r="F25" s="76" t="s">
        <v>3386</v>
      </c>
      <c r="G25" s="13">
        <v>44547</v>
      </c>
      <c r="H25" s="77" t="s">
        <v>4155</v>
      </c>
      <c r="I25" s="16">
        <v>87</v>
      </c>
      <c r="J25" s="16">
        <v>44</v>
      </c>
      <c r="K25" s="16">
        <v>48</v>
      </c>
      <c r="L25" s="16">
        <v>19</v>
      </c>
      <c r="M25" s="81">
        <v>45.936</v>
      </c>
      <c r="N25" s="96">
        <v>45.936</v>
      </c>
      <c r="O25" s="64">
        <v>2530</v>
      </c>
      <c r="P25" s="65">
        <f>Table22457891011234567891011121314151617181920212223242526272829303132333412353637383940[[#This Row],[PEMBULATAN]]*O25</f>
        <v>116218.08</v>
      </c>
    </row>
    <row r="26" spans="1:16" ht="26.25" customHeight="1" x14ac:dyDescent="0.2">
      <c r="A26" s="14"/>
      <c r="B26" s="14"/>
      <c r="C26" s="73" t="s">
        <v>4138</v>
      </c>
      <c r="D26" s="78" t="s">
        <v>126</v>
      </c>
      <c r="E26" s="13">
        <v>44544</v>
      </c>
      <c r="F26" s="76" t="s">
        <v>3386</v>
      </c>
      <c r="G26" s="13">
        <v>44547</v>
      </c>
      <c r="H26" s="77" t="s">
        <v>4155</v>
      </c>
      <c r="I26" s="16">
        <v>76</v>
      </c>
      <c r="J26" s="16">
        <v>55</v>
      </c>
      <c r="K26" s="16">
        <v>37</v>
      </c>
      <c r="L26" s="16">
        <v>11</v>
      </c>
      <c r="M26" s="81">
        <v>38.664999999999999</v>
      </c>
      <c r="N26" s="96">
        <v>38.664999999999999</v>
      </c>
      <c r="O26" s="64">
        <v>2530</v>
      </c>
      <c r="P26" s="65">
        <f>Table22457891011234567891011121314151617181920212223242526272829303132333412353637383940[[#This Row],[PEMBULATAN]]*O26</f>
        <v>97822.45</v>
      </c>
    </row>
    <row r="27" spans="1:16" ht="26.25" customHeight="1" x14ac:dyDescent="0.2">
      <c r="A27" s="14"/>
      <c r="B27" s="14"/>
      <c r="C27" s="73" t="s">
        <v>4139</v>
      </c>
      <c r="D27" s="78" t="s">
        <v>126</v>
      </c>
      <c r="E27" s="13">
        <v>44544</v>
      </c>
      <c r="F27" s="76" t="s">
        <v>3386</v>
      </c>
      <c r="G27" s="13">
        <v>44547</v>
      </c>
      <c r="H27" s="77" t="s">
        <v>4155</v>
      </c>
      <c r="I27" s="16">
        <v>48</v>
      </c>
      <c r="J27" s="16">
        <v>38</v>
      </c>
      <c r="K27" s="16">
        <v>10</v>
      </c>
      <c r="L27" s="16">
        <v>3</v>
      </c>
      <c r="M27" s="81">
        <v>4.5599999999999996</v>
      </c>
      <c r="N27" s="96">
        <v>4.5599999999999996</v>
      </c>
      <c r="O27" s="64">
        <v>2530</v>
      </c>
      <c r="P27" s="65">
        <f>Table22457891011234567891011121314151617181920212223242526272829303132333412353637383940[[#This Row],[PEMBULATAN]]*O27</f>
        <v>11536.8</v>
      </c>
    </row>
    <row r="28" spans="1:16" ht="26.25" customHeight="1" x14ac:dyDescent="0.2">
      <c r="A28" s="14"/>
      <c r="B28" s="14"/>
      <c r="C28" s="73" t="s">
        <v>4140</v>
      </c>
      <c r="D28" s="78" t="s">
        <v>126</v>
      </c>
      <c r="E28" s="13">
        <v>44544</v>
      </c>
      <c r="F28" s="76" t="s">
        <v>3386</v>
      </c>
      <c r="G28" s="13">
        <v>44547</v>
      </c>
      <c r="H28" s="77" t="s">
        <v>4155</v>
      </c>
      <c r="I28" s="16">
        <v>68</v>
      </c>
      <c r="J28" s="16">
        <v>38</v>
      </c>
      <c r="K28" s="16">
        <v>53</v>
      </c>
      <c r="L28" s="16">
        <v>7</v>
      </c>
      <c r="M28" s="81">
        <v>34.238</v>
      </c>
      <c r="N28" s="96">
        <v>34.238</v>
      </c>
      <c r="O28" s="64">
        <v>2530</v>
      </c>
      <c r="P28" s="65">
        <f>Table22457891011234567891011121314151617181920212223242526272829303132333412353637383940[[#This Row],[PEMBULATAN]]*O28</f>
        <v>86622.14</v>
      </c>
    </row>
    <row r="29" spans="1:16" ht="26.25" customHeight="1" x14ac:dyDescent="0.2">
      <c r="A29" s="14"/>
      <c r="B29" s="14"/>
      <c r="C29" s="73" t="s">
        <v>4141</v>
      </c>
      <c r="D29" s="78" t="s">
        <v>126</v>
      </c>
      <c r="E29" s="13">
        <v>44544</v>
      </c>
      <c r="F29" s="76" t="s">
        <v>3386</v>
      </c>
      <c r="G29" s="13">
        <v>44547</v>
      </c>
      <c r="H29" s="77" t="s">
        <v>4155</v>
      </c>
      <c r="I29" s="16">
        <v>95</v>
      </c>
      <c r="J29" s="16">
        <v>52</v>
      </c>
      <c r="K29" s="16">
        <v>42</v>
      </c>
      <c r="L29" s="16">
        <v>19</v>
      </c>
      <c r="M29" s="81">
        <v>51.87</v>
      </c>
      <c r="N29" s="96">
        <v>51.87</v>
      </c>
      <c r="O29" s="64">
        <v>2530</v>
      </c>
      <c r="P29" s="65">
        <f>Table22457891011234567891011121314151617181920212223242526272829303132333412353637383940[[#This Row],[PEMBULATAN]]*O29</f>
        <v>131231.1</v>
      </c>
    </row>
    <row r="30" spans="1:16" ht="26.25" customHeight="1" x14ac:dyDescent="0.2">
      <c r="A30" s="14"/>
      <c r="B30" s="14"/>
      <c r="C30" s="73" t="s">
        <v>4142</v>
      </c>
      <c r="D30" s="78" t="s">
        <v>126</v>
      </c>
      <c r="E30" s="13">
        <v>44544</v>
      </c>
      <c r="F30" s="76" t="s">
        <v>3386</v>
      </c>
      <c r="G30" s="13">
        <v>44547</v>
      </c>
      <c r="H30" s="77" t="s">
        <v>4155</v>
      </c>
      <c r="I30" s="16">
        <v>28</v>
      </c>
      <c r="J30" s="16">
        <v>47</v>
      </c>
      <c r="K30" s="16">
        <v>20</v>
      </c>
      <c r="L30" s="16">
        <v>1</v>
      </c>
      <c r="M30" s="81">
        <v>6.58</v>
      </c>
      <c r="N30" s="96">
        <v>6.58</v>
      </c>
      <c r="O30" s="64">
        <v>2530</v>
      </c>
      <c r="P30" s="65">
        <f>Table22457891011234567891011121314151617181920212223242526272829303132333412353637383940[[#This Row],[PEMBULATAN]]*O30</f>
        <v>16647.400000000001</v>
      </c>
    </row>
    <row r="31" spans="1:16" ht="26.25" customHeight="1" x14ac:dyDescent="0.2">
      <c r="A31" s="14"/>
      <c r="B31" s="14"/>
      <c r="C31" s="73" t="s">
        <v>4143</v>
      </c>
      <c r="D31" s="78" t="s">
        <v>126</v>
      </c>
      <c r="E31" s="13">
        <v>44544</v>
      </c>
      <c r="F31" s="76" t="s">
        <v>3386</v>
      </c>
      <c r="G31" s="13">
        <v>44547</v>
      </c>
      <c r="H31" s="77" t="s">
        <v>4155</v>
      </c>
      <c r="I31" s="16">
        <v>32</v>
      </c>
      <c r="J31" s="16">
        <v>38</v>
      </c>
      <c r="K31" s="16">
        <v>22</v>
      </c>
      <c r="L31" s="16">
        <v>6</v>
      </c>
      <c r="M31" s="81">
        <v>6.6879999999999997</v>
      </c>
      <c r="N31" s="96">
        <v>6.6879999999999997</v>
      </c>
      <c r="O31" s="64">
        <v>2530</v>
      </c>
      <c r="P31" s="65">
        <f>Table22457891011234567891011121314151617181920212223242526272829303132333412353637383940[[#This Row],[PEMBULATAN]]*O31</f>
        <v>16920.64</v>
      </c>
    </row>
    <row r="32" spans="1:16" ht="26.25" customHeight="1" x14ac:dyDescent="0.2">
      <c r="A32" s="14"/>
      <c r="B32" s="14"/>
      <c r="C32" s="73" t="s">
        <v>4144</v>
      </c>
      <c r="D32" s="78" t="s">
        <v>126</v>
      </c>
      <c r="E32" s="13">
        <v>44544</v>
      </c>
      <c r="F32" s="76" t="s">
        <v>3386</v>
      </c>
      <c r="G32" s="13">
        <v>44547</v>
      </c>
      <c r="H32" s="77" t="s">
        <v>4155</v>
      </c>
      <c r="I32" s="16">
        <v>95</v>
      </c>
      <c r="J32" s="16">
        <v>60</v>
      </c>
      <c r="K32" s="16">
        <v>17</v>
      </c>
      <c r="L32" s="16">
        <v>9</v>
      </c>
      <c r="M32" s="81">
        <v>24.225000000000001</v>
      </c>
      <c r="N32" s="96">
        <v>24.225000000000001</v>
      </c>
      <c r="O32" s="64">
        <v>2530</v>
      </c>
      <c r="P32" s="65">
        <f>Table22457891011234567891011121314151617181920212223242526272829303132333412353637383940[[#This Row],[PEMBULATAN]]*O32</f>
        <v>61289.25</v>
      </c>
    </row>
    <row r="33" spans="1:16" ht="26.25" customHeight="1" x14ac:dyDescent="0.2">
      <c r="A33" s="14"/>
      <c r="B33" s="14"/>
      <c r="C33" s="73" t="s">
        <v>4145</v>
      </c>
      <c r="D33" s="78" t="s">
        <v>126</v>
      </c>
      <c r="E33" s="13">
        <v>44544</v>
      </c>
      <c r="F33" s="76" t="s">
        <v>3386</v>
      </c>
      <c r="G33" s="13">
        <v>44547</v>
      </c>
      <c r="H33" s="77" t="s">
        <v>4155</v>
      </c>
      <c r="I33" s="16">
        <v>90</v>
      </c>
      <c r="J33" s="16">
        <v>51</v>
      </c>
      <c r="K33" s="16">
        <v>17</v>
      </c>
      <c r="L33" s="16">
        <v>11</v>
      </c>
      <c r="M33" s="81">
        <v>19.5075</v>
      </c>
      <c r="N33" s="96">
        <v>19.5075</v>
      </c>
      <c r="O33" s="64">
        <v>2530</v>
      </c>
      <c r="P33" s="65">
        <f>Table22457891011234567891011121314151617181920212223242526272829303132333412353637383940[[#This Row],[PEMBULATAN]]*O33</f>
        <v>49353.974999999999</v>
      </c>
    </row>
    <row r="34" spans="1:16" ht="26.25" customHeight="1" x14ac:dyDescent="0.2">
      <c r="A34" s="14"/>
      <c r="B34" s="14"/>
      <c r="C34" s="73" t="s">
        <v>4146</v>
      </c>
      <c r="D34" s="78" t="s">
        <v>126</v>
      </c>
      <c r="E34" s="13">
        <v>44544</v>
      </c>
      <c r="F34" s="76" t="s">
        <v>3386</v>
      </c>
      <c r="G34" s="13">
        <v>44547</v>
      </c>
      <c r="H34" s="77" t="s">
        <v>4155</v>
      </c>
      <c r="I34" s="16">
        <v>50</v>
      </c>
      <c r="J34" s="16">
        <v>32</v>
      </c>
      <c r="K34" s="16">
        <v>21</v>
      </c>
      <c r="L34" s="16">
        <v>5</v>
      </c>
      <c r="M34" s="81">
        <v>8.4</v>
      </c>
      <c r="N34" s="96">
        <v>9</v>
      </c>
      <c r="O34" s="64">
        <v>2530</v>
      </c>
      <c r="P34" s="65">
        <f>Table22457891011234567891011121314151617181920212223242526272829303132333412353637383940[[#This Row],[PEMBULATAN]]*O34</f>
        <v>22770</v>
      </c>
    </row>
    <row r="35" spans="1:16" ht="26.25" customHeight="1" x14ac:dyDescent="0.2">
      <c r="A35" s="14"/>
      <c r="B35" s="14"/>
      <c r="C35" s="73" t="s">
        <v>4147</v>
      </c>
      <c r="D35" s="78" t="s">
        <v>126</v>
      </c>
      <c r="E35" s="13">
        <v>44544</v>
      </c>
      <c r="F35" s="76" t="s">
        <v>3386</v>
      </c>
      <c r="G35" s="13">
        <v>44547</v>
      </c>
      <c r="H35" s="77" t="s">
        <v>4155</v>
      </c>
      <c r="I35" s="16">
        <v>105</v>
      </c>
      <c r="J35" s="16">
        <v>64</v>
      </c>
      <c r="K35" s="16">
        <v>57</v>
      </c>
      <c r="L35" s="16">
        <v>24</v>
      </c>
      <c r="M35" s="81">
        <v>95.76</v>
      </c>
      <c r="N35" s="96">
        <v>95.76</v>
      </c>
      <c r="O35" s="64">
        <v>2530</v>
      </c>
      <c r="P35" s="65">
        <f>Table22457891011234567891011121314151617181920212223242526272829303132333412353637383940[[#This Row],[PEMBULATAN]]*O35</f>
        <v>242272.80000000002</v>
      </c>
    </row>
    <row r="36" spans="1:16" ht="26.25" customHeight="1" x14ac:dyDescent="0.2">
      <c r="A36" s="14"/>
      <c r="B36" s="14"/>
      <c r="C36" s="73" t="s">
        <v>4148</v>
      </c>
      <c r="D36" s="78" t="s">
        <v>126</v>
      </c>
      <c r="E36" s="13">
        <v>44544</v>
      </c>
      <c r="F36" s="76" t="s">
        <v>3386</v>
      </c>
      <c r="G36" s="13">
        <v>44547</v>
      </c>
      <c r="H36" s="77" t="s">
        <v>4155</v>
      </c>
      <c r="I36" s="16">
        <v>94</v>
      </c>
      <c r="J36" s="16">
        <v>54</v>
      </c>
      <c r="K36" s="16">
        <v>28</v>
      </c>
      <c r="L36" s="16">
        <v>26</v>
      </c>
      <c r="M36" s="81">
        <v>35.531999999999996</v>
      </c>
      <c r="N36" s="96">
        <v>35.531999999999996</v>
      </c>
      <c r="O36" s="64">
        <v>2530</v>
      </c>
      <c r="P36" s="65">
        <f>Table22457891011234567891011121314151617181920212223242526272829303132333412353637383940[[#This Row],[PEMBULATAN]]*O36</f>
        <v>89895.959999999992</v>
      </c>
    </row>
    <row r="37" spans="1:16" ht="26.25" customHeight="1" x14ac:dyDescent="0.2">
      <c r="A37" s="14"/>
      <c r="B37" s="14"/>
      <c r="C37" s="73" t="s">
        <v>4149</v>
      </c>
      <c r="D37" s="78" t="s">
        <v>126</v>
      </c>
      <c r="E37" s="13">
        <v>44544</v>
      </c>
      <c r="F37" s="76" t="s">
        <v>3386</v>
      </c>
      <c r="G37" s="13">
        <v>44547</v>
      </c>
      <c r="H37" s="77" t="s">
        <v>4155</v>
      </c>
      <c r="I37" s="16">
        <v>95</v>
      </c>
      <c r="J37" s="16">
        <v>50</v>
      </c>
      <c r="K37" s="16">
        <v>43</v>
      </c>
      <c r="L37" s="16">
        <v>16</v>
      </c>
      <c r="M37" s="81">
        <v>51.0625</v>
      </c>
      <c r="N37" s="96">
        <v>51.0625</v>
      </c>
      <c r="O37" s="64">
        <v>2530</v>
      </c>
      <c r="P37" s="65">
        <f>Table22457891011234567891011121314151617181920212223242526272829303132333412353637383940[[#This Row],[PEMBULATAN]]*O37</f>
        <v>129188.125</v>
      </c>
    </row>
    <row r="38" spans="1:16" ht="26.25" customHeight="1" x14ac:dyDescent="0.2">
      <c r="A38" s="14"/>
      <c r="B38" s="14"/>
      <c r="C38" s="73" t="s">
        <v>4150</v>
      </c>
      <c r="D38" s="78" t="s">
        <v>126</v>
      </c>
      <c r="E38" s="13">
        <v>44544</v>
      </c>
      <c r="F38" s="76" t="s">
        <v>3386</v>
      </c>
      <c r="G38" s="13">
        <v>44547</v>
      </c>
      <c r="H38" s="77" t="s">
        <v>4155</v>
      </c>
      <c r="I38" s="16">
        <v>57</v>
      </c>
      <c r="J38" s="16">
        <v>64</v>
      </c>
      <c r="K38" s="16">
        <v>42</v>
      </c>
      <c r="L38" s="16">
        <v>11</v>
      </c>
      <c r="M38" s="81">
        <v>38.304000000000002</v>
      </c>
      <c r="N38" s="96">
        <v>39</v>
      </c>
      <c r="O38" s="64">
        <v>2530</v>
      </c>
      <c r="P38" s="65">
        <f>Table22457891011234567891011121314151617181920212223242526272829303132333412353637383940[[#This Row],[PEMBULATAN]]*O38</f>
        <v>98670</v>
      </c>
    </row>
    <row r="39" spans="1:16" ht="26.25" customHeight="1" x14ac:dyDescent="0.2">
      <c r="A39" s="14"/>
      <c r="B39" s="14"/>
      <c r="C39" s="73" t="s">
        <v>4151</v>
      </c>
      <c r="D39" s="78" t="s">
        <v>126</v>
      </c>
      <c r="E39" s="13">
        <v>44544</v>
      </c>
      <c r="F39" s="76" t="s">
        <v>3386</v>
      </c>
      <c r="G39" s="13">
        <v>44547</v>
      </c>
      <c r="H39" s="77" t="s">
        <v>4155</v>
      </c>
      <c r="I39" s="16">
        <v>28</v>
      </c>
      <c r="J39" s="16">
        <v>22</v>
      </c>
      <c r="K39" s="16">
        <v>20</v>
      </c>
      <c r="L39" s="16">
        <v>1</v>
      </c>
      <c r="M39" s="81">
        <v>3.08</v>
      </c>
      <c r="N39" s="96">
        <v>3.08</v>
      </c>
      <c r="O39" s="64">
        <v>2530</v>
      </c>
      <c r="P39" s="65">
        <f>Table22457891011234567891011121314151617181920212223242526272829303132333412353637383940[[#This Row],[PEMBULATAN]]*O39</f>
        <v>7792.4000000000005</v>
      </c>
    </row>
    <row r="40" spans="1:16" ht="26.25" customHeight="1" x14ac:dyDescent="0.2">
      <c r="A40" s="14"/>
      <c r="B40" s="14"/>
      <c r="C40" s="73" t="s">
        <v>4152</v>
      </c>
      <c r="D40" s="78" t="s">
        <v>126</v>
      </c>
      <c r="E40" s="13">
        <v>44544</v>
      </c>
      <c r="F40" s="76" t="s">
        <v>3386</v>
      </c>
      <c r="G40" s="13">
        <v>44547</v>
      </c>
      <c r="H40" s="77" t="s">
        <v>4155</v>
      </c>
      <c r="I40" s="16">
        <v>88</v>
      </c>
      <c r="J40" s="16">
        <v>56</v>
      </c>
      <c r="K40" s="16">
        <v>28</v>
      </c>
      <c r="L40" s="16">
        <v>8</v>
      </c>
      <c r="M40" s="81">
        <v>34.496000000000002</v>
      </c>
      <c r="N40" s="96">
        <v>35</v>
      </c>
      <c r="O40" s="64">
        <v>2530</v>
      </c>
      <c r="P40" s="65">
        <f>Table22457891011234567891011121314151617181920212223242526272829303132333412353637383940[[#This Row],[PEMBULATAN]]*O40</f>
        <v>88550</v>
      </c>
    </row>
    <row r="41" spans="1:16" ht="26.25" customHeight="1" x14ac:dyDescent="0.2">
      <c r="A41" s="14"/>
      <c r="B41" s="14"/>
      <c r="C41" s="73" t="s">
        <v>4153</v>
      </c>
      <c r="D41" s="78" t="s">
        <v>126</v>
      </c>
      <c r="E41" s="13">
        <v>44544</v>
      </c>
      <c r="F41" s="76" t="s">
        <v>3386</v>
      </c>
      <c r="G41" s="13">
        <v>44547</v>
      </c>
      <c r="H41" s="77" t="s">
        <v>4155</v>
      </c>
      <c r="I41" s="16">
        <v>78</v>
      </c>
      <c r="J41" s="16">
        <v>58</v>
      </c>
      <c r="K41" s="16">
        <v>17</v>
      </c>
      <c r="L41" s="16">
        <v>10</v>
      </c>
      <c r="M41" s="81">
        <v>19.227</v>
      </c>
      <c r="N41" s="96">
        <v>19.227</v>
      </c>
      <c r="O41" s="64">
        <v>2530</v>
      </c>
      <c r="P41" s="65">
        <f>Table22457891011234567891011121314151617181920212223242526272829303132333412353637383940[[#This Row],[PEMBULATAN]]*O41</f>
        <v>48644.31</v>
      </c>
    </row>
    <row r="42" spans="1:16" ht="26.25" customHeight="1" x14ac:dyDescent="0.2">
      <c r="A42" s="14"/>
      <c r="B42" s="14"/>
      <c r="C42" s="73" t="s">
        <v>4154</v>
      </c>
      <c r="D42" s="78" t="s">
        <v>126</v>
      </c>
      <c r="E42" s="13">
        <v>44544</v>
      </c>
      <c r="F42" s="76" t="s">
        <v>3386</v>
      </c>
      <c r="G42" s="13">
        <v>44547</v>
      </c>
      <c r="H42" s="77" t="s">
        <v>4155</v>
      </c>
      <c r="I42" s="16">
        <v>100</v>
      </c>
      <c r="J42" s="16">
        <v>47</v>
      </c>
      <c r="K42" s="16">
        <v>26</v>
      </c>
      <c r="L42" s="16">
        <v>8</v>
      </c>
      <c r="M42" s="81">
        <v>30.55</v>
      </c>
      <c r="N42" s="96">
        <v>30.55</v>
      </c>
      <c r="O42" s="64">
        <v>2530</v>
      </c>
      <c r="P42" s="65">
        <f>Table22457891011234567891011121314151617181920212223242526272829303132333412353637383940[[#This Row],[PEMBULATAN]]*O42</f>
        <v>77291.5</v>
      </c>
    </row>
    <row r="43" spans="1:16" ht="22.5" customHeight="1" x14ac:dyDescent="0.2">
      <c r="A43" s="118" t="s">
        <v>30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20"/>
      <c r="M43" s="79">
        <f>SUBTOTAL(109,Table22457891011234567891011121314151617181920212223242526272829303132333412353637383940[KG VOLUME])</f>
        <v>1271.5077500000002</v>
      </c>
      <c r="N43" s="68">
        <f>SUM(N3:N42)</f>
        <v>1286.6767500000001</v>
      </c>
      <c r="O43" s="121">
        <f>SUM(P3:P42)</f>
        <v>3255292.1775000002</v>
      </c>
      <c r="P43" s="122"/>
    </row>
    <row r="44" spans="1:16" ht="18" customHeight="1" x14ac:dyDescent="0.2">
      <c r="A44" s="86"/>
      <c r="B44" s="56" t="s">
        <v>42</v>
      </c>
      <c r="C44" s="55"/>
      <c r="D44" s="57" t="s">
        <v>43</v>
      </c>
      <c r="E44" s="86"/>
      <c r="F44" s="86"/>
      <c r="G44" s="86"/>
      <c r="H44" s="86"/>
      <c r="I44" s="86"/>
      <c r="J44" s="86"/>
      <c r="K44" s="86"/>
      <c r="L44" s="86"/>
      <c r="M44" s="87"/>
      <c r="N44" s="88" t="s">
        <v>51</v>
      </c>
      <c r="O44" s="89"/>
      <c r="P44" s="89">
        <f>O43*10%</f>
        <v>325529.21775000007</v>
      </c>
    </row>
    <row r="45" spans="1:16" ht="18" customHeight="1" thickBot="1" x14ac:dyDescent="0.25">
      <c r="A45" s="86"/>
      <c r="B45" s="56"/>
      <c r="C45" s="55"/>
      <c r="D45" s="57"/>
      <c r="E45" s="86"/>
      <c r="F45" s="86"/>
      <c r="G45" s="86"/>
      <c r="H45" s="86"/>
      <c r="I45" s="86"/>
      <c r="J45" s="86"/>
      <c r="K45" s="86"/>
      <c r="L45" s="86"/>
      <c r="M45" s="87"/>
      <c r="N45" s="90" t="s">
        <v>52</v>
      </c>
      <c r="O45" s="91"/>
      <c r="P45" s="91">
        <f>O43-P44</f>
        <v>2929762.9597500004</v>
      </c>
    </row>
    <row r="46" spans="1:16" ht="18" customHeight="1" x14ac:dyDescent="0.2">
      <c r="A46" s="11"/>
      <c r="H46" s="63"/>
      <c r="N46" s="62" t="s">
        <v>31</v>
      </c>
      <c r="P46" s="69">
        <f>P45*1%</f>
        <v>29297.629597500003</v>
      </c>
    </row>
    <row r="47" spans="1:16" ht="18" customHeight="1" thickBot="1" x14ac:dyDescent="0.25">
      <c r="A47" s="11"/>
      <c r="H47" s="63"/>
      <c r="N47" s="62" t="s">
        <v>53</v>
      </c>
      <c r="P47" s="71">
        <f>P45*2%</f>
        <v>58595.259195000006</v>
      </c>
    </row>
    <row r="48" spans="1:16" ht="18" customHeight="1" x14ac:dyDescent="0.2">
      <c r="A48" s="11"/>
      <c r="H48" s="63"/>
      <c r="N48" s="66" t="s">
        <v>32</v>
      </c>
      <c r="O48" s="67"/>
      <c r="P48" s="70">
        <f>P45+P46-P47</f>
        <v>2900465.3301525004</v>
      </c>
    </row>
    <row r="50" spans="1:16" x14ac:dyDescent="0.2">
      <c r="A50" s="11"/>
      <c r="H50" s="63"/>
      <c r="P50" s="71"/>
    </row>
    <row r="51" spans="1:16" x14ac:dyDescent="0.2">
      <c r="A51" s="11"/>
      <c r="H51" s="63"/>
      <c r="O51" s="58"/>
      <c r="P51" s="71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</sheetData>
  <mergeCells count="2">
    <mergeCell ref="A43:L43"/>
    <mergeCell ref="O43:P43"/>
  </mergeCells>
  <conditionalFormatting sqref="B3">
    <cfRule type="duplicateValues" dxfId="194" priority="2"/>
  </conditionalFormatting>
  <conditionalFormatting sqref="B4">
    <cfRule type="duplicateValues" dxfId="193" priority="1"/>
  </conditionalFormatting>
  <conditionalFormatting sqref="B5:B42">
    <cfRule type="duplicateValues" dxfId="192" priority="6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3"/>
  <sheetViews>
    <sheetView zoomScale="110" zoomScaleNormal="110" workbookViewId="0">
      <pane xSplit="3" ySplit="2" topLeftCell="D54" activePane="bottomRight" state="frozen"/>
      <selection pane="topRight" activeCell="B1" sqref="B1"/>
      <selection pane="bottomLeft" activeCell="A3" sqref="A3"/>
      <selection pane="bottomRight" activeCell="A52" sqref="A3:XFD5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>
        <v>403970</v>
      </c>
      <c r="B3" s="74" t="s">
        <v>4156</v>
      </c>
      <c r="C3" s="9" t="s">
        <v>4157</v>
      </c>
      <c r="D3" s="76" t="s">
        <v>126</v>
      </c>
      <c r="E3" s="13">
        <v>44544</v>
      </c>
      <c r="F3" s="76" t="s">
        <v>3386</v>
      </c>
      <c r="G3" s="13">
        <v>44547</v>
      </c>
      <c r="H3" s="10" t="s">
        <v>4155</v>
      </c>
      <c r="I3" s="1">
        <v>90</v>
      </c>
      <c r="J3" s="1">
        <v>60</v>
      </c>
      <c r="K3" s="1">
        <v>25</v>
      </c>
      <c r="L3" s="1">
        <v>11</v>
      </c>
      <c r="M3" s="80">
        <v>33.75</v>
      </c>
      <c r="N3" s="96">
        <v>33.75</v>
      </c>
      <c r="O3" s="64">
        <v>2530</v>
      </c>
      <c r="P3" s="65">
        <f>Table2245789101123456789101112131415161718192021222324252627282930313233341235363738394041[[#This Row],[PEMBULATAN]]*O3</f>
        <v>85387.5</v>
      </c>
    </row>
    <row r="4" spans="1:16" ht="23.25" customHeight="1" x14ac:dyDescent="0.2">
      <c r="A4" s="14"/>
      <c r="B4" s="75"/>
      <c r="C4" s="9" t="s">
        <v>4158</v>
      </c>
      <c r="D4" s="76" t="s">
        <v>126</v>
      </c>
      <c r="E4" s="13">
        <v>44544</v>
      </c>
      <c r="F4" s="76" t="s">
        <v>3386</v>
      </c>
      <c r="G4" s="13">
        <v>44547</v>
      </c>
      <c r="H4" s="10" t="s">
        <v>4155</v>
      </c>
      <c r="I4" s="1">
        <v>80</v>
      </c>
      <c r="J4" s="1">
        <v>44</v>
      </c>
      <c r="K4" s="1">
        <v>20</v>
      </c>
      <c r="L4" s="1">
        <v>5</v>
      </c>
      <c r="M4" s="80">
        <v>17.600000000000001</v>
      </c>
      <c r="N4" s="96">
        <v>17.600000000000001</v>
      </c>
      <c r="O4" s="64">
        <v>2530</v>
      </c>
      <c r="P4" s="65">
        <f>Table2245789101123456789101112131415161718192021222324252627282930313233341235363738394041[[#This Row],[PEMBULATAN]]*O4</f>
        <v>44528</v>
      </c>
    </row>
    <row r="5" spans="1:16" ht="23.25" customHeight="1" x14ac:dyDescent="0.2">
      <c r="A5" s="14"/>
      <c r="B5" s="14"/>
      <c r="C5" s="9" t="s">
        <v>4159</v>
      </c>
      <c r="D5" s="76" t="s">
        <v>126</v>
      </c>
      <c r="E5" s="13">
        <v>44544</v>
      </c>
      <c r="F5" s="76" t="s">
        <v>3386</v>
      </c>
      <c r="G5" s="13">
        <v>44547</v>
      </c>
      <c r="H5" s="10" t="s">
        <v>4155</v>
      </c>
      <c r="I5" s="1">
        <v>75</v>
      </c>
      <c r="J5" s="1">
        <v>50</v>
      </c>
      <c r="K5" s="1">
        <v>27</v>
      </c>
      <c r="L5" s="1">
        <v>8</v>
      </c>
      <c r="M5" s="80">
        <v>25.3125</v>
      </c>
      <c r="N5" s="96">
        <v>26</v>
      </c>
      <c r="O5" s="64">
        <v>2530</v>
      </c>
      <c r="P5" s="65">
        <f>Table2245789101123456789101112131415161718192021222324252627282930313233341235363738394041[[#This Row],[PEMBULATAN]]*O5</f>
        <v>65780</v>
      </c>
    </row>
    <row r="6" spans="1:16" ht="23.25" customHeight="1" x14ac:dyDescent="0.2">
      <c r="A6" s="14"/>
      <c r="B6" s="14"/>
      <c r="C6" s="73" t="s">
        <v>4160</v>
      </c>
      <c r="D6" s="78" t="s">
        <v>126</v>
      </c>
      <c r="E6" s="13">
        <v>44544</v>
      </c>
      <c r="F6" s="76" t="s">
        <v>3386</v>
      </c>
      <c r="G6" s="13">
        <v>44547</v>
      </c>
      <c r="H6" s="77" t="s">
        <v>4155</v>
      </c>
      <c r="I6" s="16">
        <v>75</v>
      </c>
      <c r="J6" s="16">
        <v>53</v>
      </c>
      <c r="K6" s="16">
        <v>27</v>
      </c>
      <c r="L6" s="16">
        <v>10</v>
      </c>
      <c r="M6" s="81">
        <v>26.831250000000001</v>
      </c>
      <c r="N6" s="96">
        <v>26.831250000000001</v>
      </c>
      <c r="O6" s="64">
        <v>2530</v>
      </c>
      <c r="P6" s="65">
        <f>Table2245789101123456789101112131415161718192021222324252627282930313233341235363738394041[[#This Row],[PEMBULATAN]]*O6</f>
        <v>67883.0625</v>
      </c>
    </row>
    <row r="7" spans="1:16" ht="23.25" customHeight="1" x14ac:dyDescent="0.2">
      <c r="A7" s="14"/>
      <c r="B7" s="14"/>
      <c r="C7" s="73" t="s">
        <v>4161</v>
      </c>
      <c r="D7" s="78" t="s">
        <v>126</v>
      </c>
      <c r="E7" s="13">
        <v>44544</v>
      </c>
      <c r="F7" s="76" t="s">
        <v>3386</v>
      </c>
      <c r="G7" s="13">
        <v>44547</v>
      </c>
      <c r="H7" s="77" t="s">
        <v>4155</v>
      </c>
      <c r="I7" s="16">
        <v>81</v>
      </c>
      <c r="J7" s="16">
        <v>56</v>
      </c>
      <c r="K7" s="16">
        <v>15</v>
      </c>
      <c r="L7" s="16">
        <v>7</v>
      </c>
      <c r="M7" s="81">
        <v>17.010000000000002</v>
      </c>
      <c r="N7" s="96">
        <v>17.010000000000002</v>
      </c>
      <c r="O7" s="64">
        <v>2530</v>
      </c>
      <c r="P7" s="65">
        <f>Table2245789101123456789101112131415161718192021222324252627282930313233341235363738394041[[#This Row],[PEMBULATAN]]*O7</f>
        <v>43035.3</v>
      </c>
    </row>
    <row r="8" spans="1:16" ht="23.25" customHeight="1" x14ac:dyDescent="0.2">
      <c r="A8" s="14"/>
      <c r="B8" s="14"/>
      <c r="C8" s="73" t="s">
        <v>4162</v>
      </c>
      <c r="D8" s="78" t="s">
        <v>126</v>
      </c>
      <c r="E8" s="13">
        <v>44544</v>
      </c>
      <c r="F8" s="76" t="s">
        <v>3386</v>
      </c>
      <c r="G8" s="13">
        <v>44547</v>
      </c>
      <c r="H8" s="77" t="s">
        <v>4155</v>
      </c>
      <c r="I8" s="16">
        <v>80</v>
      </c>
      <c r="J8" s="16">
        <v>60</v>
      </c>
      <c r="K8" s="16">
        <v>24</v>
      </c>
      <c r="L8" s="16">
        <v>7</v>
      </c>
      <c r="M8" s="81">
        <v>28.8</v>
      </c>
      <c r="N8" s="96">
        <v>28.8</v>
      </c>
      <c r="O8" s="64">
        <v>2530</v>
      </c>
      <c r="P8" s="65">
        <f>Table2245789101123456789101112131415161718192021222324252627282930313233341235363738394041[[#This Row],[PEMBULATAN]]*O8</f>
        <v>72864</v>
      </c>
    </row>
    <row r="9" spans="1:16" ht="23.25" customHeight="1" x14ac:dyDescent="0.2">
      <c r="A9" s="14"/>
      <c r="B9" s="14"/>
      <c r="C9" s="73" t="s">
        <v>4163</v>
      </c>
      <c r="D9" s="78" t="s">
        <v>126</v>
      </c>
      <c r="E9" s="13">
        <v>44544</v>
      </c>
      <c r="F9" s="76" t="s">
        <v>3386</v>
      </c>
      <c r="G9" s="13">
        <v>44547</v>
      </c>
      <c r="H9" s="77" t="s">
        <v>4155</v>
      </c>
      <c r="I9" s="16">
        <v>65</v>
      </c>
      <c r="J9" s="16">
        <v>60</v>
      </c>
      <c r="K9" s="16">
        <v>22</v>
      </c>
      <c r="L9" s="16">
        <v>13</v>
      </c>
      <c r="M9" s="81">
        <v>21.45</v>
      </c>
      <c r="N9" s="96">
        <v>22</v>
      </c>
      <c r="O9" s="64">
        <v>2530</v>
      </c>
      <c r="P9" s="65">
        <f>Table2245789101123456789101112131415161718192021222324252627282930313233341235363738394041[[#This Row],[PEMBULATAN]]*O9</f>
        <v>55660</v>
      </c>
    </row>
    <row r="10" spans="1:16" ht="23.25" customHeight="1" x14ac:dyDescent="0.2">
      <c r="A10" s="14"/>
      <c r="B10" s="14"/>
      <c r="C10" s="73" t="s">
        <v>4164</v>
      </c>
      <c r="D10" s="78" t="s">
        <v>126</v>
      </c>
      <c r="E10" s="13">
        <v>44544</v>
      </c>
      <c r="F10" s="76" t="s">
        <v>3386</v>
      </c>
      <c r="G10" s="13">
        <v>44547</v>
      </c>
      <c r="H10" s="77" t="s">
        <v>4155</v>
      </c>
      <c r="I10" s="16">
        <v>82</v>
      </c>
      <c r="J10" s="16">
        <v>56</v>
      </c>
      <c r="K10" s="16">
        <v>24</v>
      </c>
      <c r="L10" s="16">
        <v>10</v>
      </c>
      <c r="M10" s="81">
        <v>27.552</v>
      </c>
      <c r="N10" s="96">
        <v>27.552</v>
      </c>
      <c r="O10" s="64">
        <v>2530</v>
      </c>
      <c r="P10" s="65">
        <f>Table2245789101123456789101112131415161718192021222324252627282930313233341235363738394041[[#This Row],[PEMBULATAN]]*O10</f>
        <v>69706.559999999998</v>
      </c>
    </row>
    <row r="11" spans="1:16" ht="23.25" customHeight="1" x14ac:dyDescent="0.2">
      <c r="A11" s="14"/>
      <c r="B11" s="14"/>
      <c r="C11" s="73" t="s">
        <v>4165</v>
      </c>
      <c r="D11" s="78" t="s">
        <v>126</v>
      </c>
      <c r="E11" s="13">
        <v>44544</v>
      </c>
      <c r="F11" s="76" t="s">
        <v>3386</v>
      </c>
      <c r="G11" s="13">
        <v>44547</v>
      </c>
      <c r="H11" s="77" t="s">
        <v>4155</v>
      </c>
      <c r="I11" s="16">
        <v>65</v>
      </c>
      <c r="J11" s="16">
        <v>62</v>
      </c>
      <c r="K11" s="16">
        <v>16</v>
      </c>
      <c r="L11" s="16">
        <v>8</v>
      </c>
      <c r="M11" s="81">
        <v>16.12</v>
      </c>
      <c r="N11" s="96">
        <v>16.12</v>
      </c>
      <c r="O11" s="64">
        <v>2530</v>
      </c>
      <c r="P11" s="65">
        <f>Table2245789101123456789101112131415161718192021222324252627282930313233341235363738394041[[#This Row],[PEMBULATAN]]*O11</f>
        <v>40783.600000000006</v>
      </c>
    </row>
    <row r="12" spans="1:16" ht="23.25" customHeight="1" x14ac:dyDescent="0.2">
      <c r="A12" s="14"/>
      <c r="B12" s="14"/>
      <c r="C12" s="73" t="s">
        <v>4166</v>
      </c>
      <c r="D12" s="78" t="s">
        <v>126</v>
      </c>
      <c r="E12" s="13">
        <v>44544</v>
      </c>
      <c r="F12" s="76" t="s">
        <v>3386</v>
      </c>
      <c r="G12" s="13">
        <v>44547</v>
      </c>
      <c r="H12" s="77" t="s">
        <v>4155</v>
      </c>
      <c r="I12" s="16">
        <v>92</v>
      </c>
      <c r="J12" s="16">
        <v>62</v>
      </c>
      <c r="K12" s="16">
        <v>25</v>
      </c>
      <c r="L12" s="16">
        <v>14</v>
      </c>
      <c r="M12" s="81">
        <v>35.65</v>
      </c>
      <c r="N12" s="96">
        <v>35.65</v>
      </c>
      <c r="O12" s="64">
        <v>2530</v>
      </c>
      <c r="P12" s="65">
        <f>Table2245789101123456789101112131415161718192021222324252627282930313233341235363738394041[[#This Row],[PEMBULATAN]]*O12</f>
        <v>90194.5</v>
      </c>
    </row>
    <row r="13" spans="1:16" ht="23.25" customHeight="1" x14ac:dyDescent="0.2">
      <c r="A13" s="14"/>
      <c r="B13" s="14"/>
      <c r="C13" s="73" t="s">
        <v>4167</v>
      </c>
      <c r="D13" s="78" t="s">
        <v>126</v>
      </c>
      <c r="E13" s="13">
        <v>44544</v>
      </c>
      <c r="F13" s="76" t="s">
        <v>3386</v>
      </c>
      <c r="G13" s="13">
        <v>44547</v>
      </c>
      <c r="H13" s="77" t="s">
        <v>4155</v>
      </c>
      <c r="I13" s="16">
        <v>55</v>
      </c>
      <c r="J13" s="16">
        <v>50</v>
      </c>
      <c r="K13" s="16">
        <v>20</v>
      </c>
      <c r="L13" s="16">
        <v>10</v>
      </c>
      <c r="M13" s="81">
        <v>13.75</v>
      </c>
      <c r="N13" s="96">
        <v>13.75</v>
      </c>
      <c r="O13" s="64">
        <v>2530</v>
      </c>
      <c r="P13" s="65">
        <f>Table2245789101123456789101112131415161718192021222324252627282930313233341235363738394041[[#This Row],[PEMBULATAN]]*O13</f>
        <v>34787.5</v>
      </c>
    </row>
    <row r="14" spans="1:16" ht="23.25" customHeight="1" x14ac:dyDescent="0.2">
      <c r="A14" s="14"/>
      <c r="B14" s="14"/>
      <c r="C14" s="73" t="s">
        <v>4168</v>
      </c>
      <c r="D14" s="78" t="s">
        <v>126</v>
      </c>
      <c r="E14" s="13">
        <v>44544</v>
      </c>
      <c r="F14" s="76" t="s">
        <v>3386</v>
      </c>
      <c r="G14" s="13">
        <v>44547</v>
      </c>
      <c r="H14" s="77" t="s">
        <v>4155</v>
      </c>
      <c r="I14" s="16">
        <v>85</v>
      </c>
      <c r="J14" s="16">
        <v>60</v>
      </c>
      <c r="K14" s="16">
        <v>18</v>
      </c>
      <c r="L14" s="16">
        <v>5</v>
      </c>
      <c r="M14" s="81">
        <v>22.95</v>
      </c>
      <c r="N14" s="96">
        <v>22.95</v>
      </c>
      <c r="O14" s="64">
        <v>2530</v>
      </c>
      <c r="P14" s="65">
        <f>Table2245789101123456789101112131415161718192021222324252627282930313233341235363738394041[[#This Row],[PEMBULATAN]]*O14</f>
        <v>58063.5</v>
      </c>
    </row>
    <row r="15" spans="1:16" ht="23.25" customHeight="1" x14ac:dyDescent="0.2">
      <c r="A15" s="14"/>
      <c r="B15" s="14"/>
      <c r="C15" s="73" t="s">
        <v>4169</v>
      </c>
      <c r="D15" s="78" t="s">
        <v>126</v>
      </c>
      <c r="E15" s="13">
        <v>44544</v>
      </c>
      <c r="F15" s="76" t="s">
        <v>3386</v>
      </c>
      <c r="G15" s="13">
        <v>44547</v>
      </c>
      <c r="H15" s="77" t="s">
        <v>4155</v>
      </c>
      <c r="I15" s="16">
        <v>58</v>
      </c>
      <c r="J15" s="16">
        <v>60</v>
      </c>
      <c r="K15" s="16">
        <v>19</v>
      </c>
      <c r="L15" s="16">
        <v>4</v>
      </c>
      <c r="M15" s="81">
        <v>16.53</v>
      </c>
      <c r="N15" s="96">
        <v>16.53</v>
      </c>
      <c r="O15" s="64">
        <v>2530</v>
      </c>
      <c r="P15" s="65">
        <f>Table2245789101123456789101112131415161718192021222324252627282930313233341235363738394041[[#This Row],[PEMBULATAN]]*O15</f>
        <v>41820.9</v>
      </c>
    </row>
    <row r="16" spans="1:16" ht="23.25" customHeight="1" x14ac:dyDescent="0.2">
      <c r="A16" s="14"/>
      <c r="B16" s="14"/>
      <c r="C16" s="73" t="s">
        <v>4170</v>
      </c>
      <c r="D16" s="78" t="s">
        <v>126</v>
      </c>
      <c r="E16" s="13">
        <v>44544</v>
      </c>
      <c r="F16" s="76" t="s">
        <v>3386</v>
      </c>
      <c r="G16" s="13">
        <v>44547</v>
      </c>
      <c r="H16" s="77" t="s">
        <v>4155</v>
      </c>
      <c r="I16" s="16">
        <v>63</v>
      </c>
      <c r="J16" s="16">
        <v>70</v>
      </c>
      <c r="K16" s="16">
        <v>20</v>
      </c>
      <c r="L16" s="16">
        <v>10</v>
      </c>
      <c r="M16" s="81">
        <v>22.05</v>
      </c>
      <c r="N16" s="96">
        <v>22.05</v>
      </c>
      <c r="O16" s="64">
        <v>2530</v>
      </c>
      <c r="P16" s="65">
        <f>Table2245789101123456789101112131415161718192021222324252627282930313233341235363738394041[[#This Row],[PEMBULATAN]]*O16</f>
        <v>55786.5</v>
      </c>
    </row>
    <row r="17" spans="1:16" ht="23.25" customHeight="1" x14ac:dyDescent="0.2">
      <c r="A17" s="14"/>
      <c r="B17" s="14"/>
      <c r="C17" s="73" t="s">
        <v>4171</v>
      </c>
      <c r="D17" s="78" t="s">
        <v>126</v>
      </c>
      <c r="E17" s="13">
        <v>44544</v>
      </c>
      <c r="F17" s="76" t="s">
        <v>3386</v>
      </c>
      <c r="G17" s="13">
        <v>44547</v>
      </c>
      <c r="H17" s="77" t="s">
        <v>4155</v>
      </c>
      <c r="I17" s="16">
        <v>80</v>
      </c>
      <c r="J17" s="16">
        <v>65</v>
      </c>
      <c r="K17" s="16">
        <v>24</v>
      </c>
      <c r="L17" s="16">
        <v>14</v>
      </c>
      <c r="M17" s="81">
        <v>31.2</v>
      </c>
      <c r="N17" s="96">
        <v>31.2</v>
      </c>
      <c r="O17" s="64">
        <v>2530</v>
      </c>
      <c r="P17" s="65">
        <f>Table2245789101123456789101112131415161718192021222324252627282930313233341235363738394041[[#This Row],[PEMBULATAN]]*O17</f>
        <v>78936</v>
      </c>
    </row>
    <row r="18" spans="1:16" ht="23.25" customHeight="1" x14ac:dyDescent="0.2">
      <c r="A18" s="14"/>
      <c r="B18" s="14"/>
      <c r="C18" s="73" t="s">
        <v>4172</v>
      </c>
      <c r="D18" s="78" t="s">
        <v>126</v>
      </c>
      <c r="E18" s="13">
        <v>44544</v>
      </c>
      <c r="F18" s="76" t="s">
        <v>3386</v>
      </c>
      <c r="G18" s="13">
        <v>44547</v>
      </c>
      <c r="H18" s="77" t="s">
        <v>4155</v>
      </c>
      <c r="I18" s="16">
        <v>50</v>
      </c>
      <c r="J18" s="16">
        <v>50</v>
      </c>
      <c r="K18" s="16">
        <v>18</v>
      </c>
      <c r="L18" s="16">
        <v>6</v>
      </c>
      <c r="M18" s="81">
        <v>11.25</v>
      </c>
      <c r="N18" s="96">
        <v>11.25</v>
      </c>
      <c r="O18" s="64">
        <v>2530</v>
      </c>
      <c r="P18" s="65">
        <f>Table2245789101123456789101112131415161718192021222324252627282930313233341235363738394041[[#This Row],[PEMBULATAN]]*O18</f>
        <v>28462.5</v>
      </c>
    </row>
    <row r="19" spans="1:16" ht="23.25" customHeight="1" x14ac:dyDescent="0.2">
      <c r="A19" s="14"/>
      <c r="B19" s="14"/>
      <c r="C19" s="73" t="s">
        <v>4173</v>
      </c>
      <c r="D19" s="78" t="s">
        <v>126</v>
      </c>
      <c r="E19" s="13">
        <v>44544</v>
      </c>
      <c r="F19" s="76" t="s">
        <v>3386</v>
      </c>
      <c r="G19" s="13">
        <v>44547</v>
      </c>
      <c r="H19" s="77" t="s">
        <v>4155</v>
      </c>
      <c r="I19" s="16">
        <v>93</v>
      </c>
      <c r="J19" s="16">
        <v>62</v>
      </c>
      <c r="K19" s="16">
        <v>20</v>
      </c>
      <c r="L19" s="16">
        <v>9</v>
      </c>
      <c r="M19" s="81">
        <v>28.83</v>
      </c>
      <c r="N19" s="96">
        <v>28.83</v>
      </c>
      <c r="O19" s="64">
        <v>2530</v>
      </c>
      <c r="P19" s="65">
        <f>Table2245789101123456789101112131415161718192021222324252627282930313233341235363738394041[[#This Row],[PEMBULATAN]]*O19</f>
        <v>72939.899999999994</v>
      </c>
    </row>
    <row r="20" spans="1:16" ht="23.25" customHeight="1" x14ac:dyDescent="0.2">
      <c r="A20" s="14"/>
      <c r="B20" s="14"/>
      <c r="C20" s="73" t="s">
        <v>4174</v>
      </c>
      <c r="D20" s="78" t="s">
        <v>126</v>
      </c>
      <c r="E20" s="13">
        <v>44544</v>
      </c>
      <c r="F20" s="76" t="s">
        <v>3386</v>
      </c>
      <c r="G20" s="13">
        <v>44547</v>
      </c>
      <c r="H20" s="77" t="s">
        <v>4155</v>
      </c>
      <c r="I20" s="16">
        <v>58</v>
      </c>
      <c r="J20" s="16">
        <v>42</v>
      </c>
      <c r="K20" s="16">
        <v>13</v>
      </c>
      <c r="L20" s="16">
        <v>3</v>
      </c>
      <c r="M20" s="81">
        <v>7.9169999999999998</v>
      </c>
      <c r="N20" s="96">
        <v>7.9169999999999998</v>
      </c>
      <c r="O20" s="64">
        <v>2530</v>
      </c>
      <c r="P20" s="65">
        <f>Table2245789101123456789101112131415161718192021222324252627282930313233341235363738394041[[#This Row],[PEMBULATAN]]*O20</f>
        <v>20030.009999999998</v>
      </c>
    </row>
    <row r="21" spans="1:16" ht="23.25" customHeight="1" x14ac:dyDescent="0.2">
      <c r="A21" s="14"/>
      <c r="B21" s="14"/>
      <c r="C21" s="73" t="s">
        <v>4175</v>
      </c>
      <c r="D21" s="78" t="s">
        <v>126</v>
      </c>
      <c r="E21" s="13">
        <v>44544</v>
      </c>
      <c r="F21" s="76" t="s">
        <v>3386</v>
      </c>
      <c r="G21" s="13">
        <v>44547</v>
      </c>
      <c r="H21" s="77" t="s">
        <v>4155</v>
      </c>
      <c r="I21" s="16">
        <v>67</v>
      </c>
      <c r="J21" s="16">
        <v>60</v>
      </c>
      <c r="K21" s="16">
        <v>25</v>
      </c>
      <c r="L21" s="16">
        <v>12</v>
      </c>
      <c r="M21" s="81">
        <v>25.125</v>
      </c>
      <c r="N21" s="96">
        <v>25.125</v>
      </c>
      <c r="O21" s="64">
        <v>2530</v>
      </c>
      <c r="P21" s="65">
        <f>Table2245789101123456789101112131415161718192021222324252627282930313233341235363738394041[[#This Row],[PEMBULATAN]]*O21</f>
        <v>63566.25</v>
      </c>
    </row>
    <row r="22" spans="1:16" ht="23.25" customHeight="1" x14ac:dyDescent="0.2">
      <c r="A22" s="14"/>
      <c r="B22" s="14"/>
      <c r="C22" s="73" t="s">
        <v>4176</v>
      </c>
      <c r="D22" s="78" t="s">
        <v>126</v>
      </c>
      <c r="E22" s="13">
        <v>44544</v>
      </c>
      <c r="F22" s="76" t="s">
        <v>3386</v>
      </c>
      <c r="G22" s="13">
        <v>44547</v>
      </c>
      <c r="H22" s="77" t="s">
        <v>4155</v>
      </c>
      <c r="I22" s="16">
        <v>70</v>
      </c>
      <c r="J22" s="16">
        <v>60</v>
      </c>
      <c r="K22" s="16">
        <v>15</v>
      </c>
      <c r="L22" s="16">
        <v>10</v>
      </c>
      <c r="M22" s="81">
        <v>15.75</v>
      </c>
      <c r="N22" s="96">
        <v>15.75</v>
      </c>
      <c r="O22" s="64">
        <v>2530</v>
      </c>
      <c r="P22" s="65">
        <f>Table2245789101123456789101112131415161718192021222324252627282930313233341235363738394041[[#This Row],[PEMBULATAN]]*O22</f>
        <v>39847.5</v>
      </c>
    </row>
    <row r="23" spans="1:16" ht="23.25" customHeight="1" x14ac:dyDescent="0.2">
      <c r="A23" s="14"/>
      <c r="B23" s="14"/>
      <c r="C23" s="73" t="s">
        <v>4177</v>
      </c>
      <c r="D23" s="78" t="s">
        <v>126</v>
      </c>
      <c r="E23" s="13">
        <v>44544</v>
      </c>
      <c r="F23" s="76" t="s">
        <v>3386</v>
      </c>
      <c r="G23" s="13">
        <v>44547</v>
      </c>
      <c r="H23" s="77" t="s">
        <v>4155</v>
      </c>
      <c r="I23" s="16">
        <v>80</v>
      </c>
      <c r="J23" s="16">
        <v>60</v>
      </c>
      <c r="K23" s="16">
        <v>30</v>
      </c>
      <c r="L23" s="16">
        <v>13</v>
      </c>
      <c r="M23" s="81">
        <v>36</v>
      </c>
      <c r="N23" s="96">
        <v>36</v>
      </c>
      <c r="O23" s="64">
        <v>2530</v>
      </c>
      <c r="P23" s="65">
        <f>Table2245789101123456789101112131415161718192021222324252627282930313233341235363738394041[[#This Row],[PEMBULATAN]]*O23</f>
        <v>91080</v>
      </c>
    </row>
    <row r="24" spans="1:16" ht="23.25" customHeight="1" x14ac:dyDescent="0.2">
      <c r="A24" s="14"/>
      <c r="B24" s="14"/>
      <c r="C24" s="73" t="s">
        <v>4178</v>
      </c>
      <c r="D24" s="78" t="s">
        <v>126</v>
      </c>
      <c r="E24" s="13">
        <v>44544</v>
      </c>
      <c r="F24" s="76" t="s">
        <v>3386</v>
      </c>
      <c r="G24" s="13">
        <v>44547</v>
      </c>
      <c r="H24" s="77" t="s">
        <v>4155</v>
      </c>
      <c r="I24" s="16">
        <v>92</v>
      </c>
      <c r="J24" s="16">
        <v>60</v>
      </c>
      <c r="K24" s="16">
        <v>18</v>
      </c>
      <c r="L24" s="16">
        <v>9</v>
      </c>
      <c r="M24" s="81">
        <v>24.84</v>
      </c>
      <c r="N24" s="96">
        <v>24.84</v>
      </c>
      <c r="O24" s="64">
        <v>2530</v>
      </c>
      <c r="P24" s="65">
        <f>Table2245789101123456789101112131415161718192021222324252627282930313233341235363738394041[[#This Row],[PEMBULATAN]]*O24</f>
        <v>62845.2</v>
      </c>
    </row>
    <row r="25" spans="1:16" ht="23.25" customHeight="1" x14ac:dyDescent="0.2">
      <c r="A25" s="14"/>
      <c r="B25" s="14"/>
      <c r="C25" s="73" t="s">
        <v>4179</v>
      </c>
      <c r="D25" s="78" t="s">
        <v>126</v>
      </c>
      <c r="E25" s="13">
        <v>44544</v>
      </c>
      <c r="F25" s="76" t="s">
        <v>3386</v>
      </c>
      <c r="G25" s="13">
        <v>44547</v>
      </c>
      <c r="H25" s="77" t="s">
        <v>4155</v>
      </c>
      <c r="I25" s="16">
        <v>40</v>
      </c>
      <c r="J25" s="16">
        <v>35</v>
      </c>
      <c r="K25" s="16">
        <v>15</v>
      </c>
      <c r="L25" s="16">
        <v>2</v>
      </c>
      <c r="M25" s="81">
        <v>5.25</v>
      </c>
      <c r="N25" s="96">
        <v>5.25</v>
      </c>
      <c r="O25" s="64">
        <v>2530</v>
      </c>
      <c r="P25" s="65">
        <f>Table2245789101123456789101112131415161718192021222324252627282930313233341235363738394041[[#This Row],[PEMBULATAN]]*O25</f>
        <v>13282.5</v>
      </c>
    </row>
    <row r="26" spans="1:16" ht="23.25" customHeight="1" x14ac:dyDescent="0.2">
      <c r="A26" s="14"/>
      <c r="B26" s="14"/>
      <c r="C26" s="73" t="s">
        <v>4180</v>
      </c>
      <c r="D26" s="78" t="s">
        <v>126</v>
      </c>
      <c r="E26" s="13">
        <v>44544</v>
      </c>
      <c r="F26" s="76" t="s">
        <v>3386</v>
      </c>
      <c r="G26" s="13">
        <v>44547</v>
      </c>
      <c r="H26" s="77" t="s">
        <v>4155</v>
      </c>
      <c r="I26" s="16">
        <v>55</v>
      </c>
      <c r="J26" s="16">
        <v>58</v>
      </c>
      <c r="K26" s="16">
        <v>22</v>
      </c>
      <c r="L26" s="16">
        <v>3</v>
      </c>
      <c r="M26" s="81">
        <v>17.545000000000002</v>
      </c>
      <c r="N26" s="96">
        <v>17.545000000000002</v>
      </c>
      <c r="O26" s="64">
        <v>2530</v>
      </c>
      <c r="P26" s="65">
        <f>Table2245789101123456789101112131415161718192021222324252627282930313233341235363738394041[[#This Row],[PEMBULATAN]]*O26</f>
        <v>44388.850000000006</v>
      </c>
    </row>
    <row r="27" spans="1:16" ht="23.25" customHeight="1" x14ac:dyDescent="0.2">
      <c r="A27" s="14"/>
      <c r="B27" s="14"/>
      <c r="C27" s="73" t="s">
        <v>4181</v>
      </c>
      <c r="D27" s="78" t="s">
        <v>126</v>
      </c>
      <c r="E27" s="13">
        <v>44544</v>
      </c>
      <c r="F27" s="76" t="s">
        <v>3386</v>
      </c>
      <c r="G27" s="13">
        <v>44547</v>
      </c>
      <c r="H27" s="77" t="s">
        <v>4155</v>
      </c>
      <c r="I27" s="16">
        <v>84</v>
      </c>
      <c r="J27" s="16">
        <v>50</v>
      </c>
      <c r="K27" s="16">
        <v>30</v>
      </c>
      <c r="L27" s="16">
        <v>3</v>
      </c>
      <c r="M27" s="81">
        <v>31.5</v>
      </c>
      <c r="N27" s="96">
        <v>32</v>
      </c>
      <c r="O27" s="64">
        <v>2530</v>
      </c>
      <c r="P27" s="65">
        <f>Table2245789101123456789101112131415161718192021222324252627282930313233341235363738394041[[#This Row],[PEMBULATAN]]*O27</f>
        <v>80960</v>
      </c>
    </row>
    <row r="28" spans="1:16" ht="23.25" customHeight="1" x14ac:dyDescent="0.2">
      <c r="A28" s="14"/>
      <c r="B28" s="14"/>
      <c r="C28" s="73" t="s">
        <v>4182</v>
      </c>
      <c r="D28" s="78" t="s">
        <v>126</v>
      </c>
      <c r="E28" s="13">
        <v>44544</v>
      </c>
      <c r="F28" s="76" t="s">
        <v>3386</v>
      </c>
      <c r="G28" s="13">
        <v>44547</v>
      </c>
      <c r="H28" s="77" t="s">
        <v>4155</v>
      </c>
      <c r="I28" s="16">
        <v>108</v>
      </c>
      <c r="J28" s="16">
        <v>58</v>
      </c>
      <c r="K28" s="16">
        <v>35</v>
      </c>
      <c r="L28" s="16">
        <v>33</v>
      </c>
      <c r="M28" s="81">
        <v>54.81</v>
      </c>
      <c r="N28" s="96">
        <v>54.81</v>
      </c>
      <c r="O28" s="64">
        <v>2530</v>
      </c>
      <c r="P28" s="65">
        <f>Table2245789101123456789101112131415161718192021222324252627282930313233341235363738394041[[#This Row],[PEMBULATAN]]*O28</f>
        <v>138669.30000000002</v>
      </c>
    </row>
    <row r="29" spans="1:16" ht="23.25" customHeight="1" x14ac:dyDescent="0.2">
      <c r="A29" s="14"/>
      <c r="B29" s="14"/>
      <c r="C29" s="73" t="s">
        <v>4183</v>
      </c>
      <c r="D29" s="78" t="s">
        <v>126</v>
      </c>
      <c r="E29" s="13">
        <v>44544</v>
      </c>
      <c r="F29" s="76" t="s">
        <v>3386</v>
      </c>
      <c r="G29" s="13">
        <v>44547</v>
      </c>
      <c r="H29" s="77" t="s">
        <v>4155</v>
      </c>
      <c r="I29" s="16">
        <v>100</v>
      </c>
      <c r="J29" s="16">
        <v>58</v>
      </c>
      <c r="K29" s="16">
        <v>35</v>
      </c>
      <c r="L29" s="16">
        <v>19</v>
      </c>
      <c r="M29" s="81">
        <v>50.75</v>
      </c>
      <c r="N29" s="96">
        <v>50.75</v>
      </c>
      <c r="O29" s="64">
        <v>2530</v>
      </c>
      <c r="P29" s="65">
        <f>Table2245789101123456789101112131415161718192021222324252627282930313233341235363738394041[[#This Row],[PEMBULATAN]]*O29</f>
        <v>128397.5</v>
      </c>
    </row>
    <row r="30" spans="1:16" ht="23.25" customHeight="1" x14ac:dyDescent="0.2">
      <c r="A30" s="14"/>
      <c r="B30" s="14"/>
      <c r="C30" s="73" t="s">
        <v>4184</v>
      </c>
      <c r="D30" s="78" t="s">
        <v>126</v>
      </c>
      <c r="E30" s="13">
        <v>44544</v>
      </c>
      <c r="F30" s="76" t="s">
        <v>3386</v>
      </c>
      <c r="G30" s="13">
        <v>44547</v>
      </c>
      <c r="H30" s="77" t="s">
        <v>4155</v>
      </c>
      <c r="I30" s="16">
        <v>95</v>
      </c>
      <c r="J30" s="16">
        <v>60</v>
      </c>
      <c r="K30" s="16">
        <v>20</v>
      </c>
      <c r="L30" s="16">
        <v>9</v>
      </c>
      <c r="M30" s="81">
        <v>28.5</v>
      </c>
      <c r="N30" s="96">
        <v>29</v>
      </c>
      <c r="O30" s="64">
        <v>2530</v>
      </c>
      <c r="P30" s="65">
        <f>Table2245789101123456789101112131415161718192021222324252627282930313233341235363738394041[[#This Row],[PEMBULATAN]]*O30</f>
        <v>73370</v>
      </c>
    </row>
    <row r="31" spans="1:16" ht="23.25" customHeight="1" x14ac:dyDescent="0.2">
      <c r="A31" s="14"/>
      <c r="B31" s="14"/>
      <c r="C31" s="73" t="s">
        <v>4185</v>
      </c>
      <c r="D31" s="78" t="s">
        <v>126</v>
      </c>
      <c r="E31" s="13">
        <v>44544</v>
      </c>
      <c r="F31" s="76" t="s">
        <v>3386</v>
      </c>
      <c r="G31" s="13">
        <v>44547</v>
      </c>
      <c r="H31" s="77" t="s">
        <v>4155</v>
      </c>
      <c r="I31" s="16">
        <v>60</v>
      </c>
      <c r="J31" s="16">
        <v>60</v>
      </c>
      <c r="K31" s="16">
        <v>20</v>
      </c>
      <c r="L31" s="16">
        <v>6</v>
      </c>
      <c r="M31" s="81">
        <v>18</v>
      </c>
      <c r="N31" s="96">
        <v>18</v>
      </c>
      <c r="O31" s="64">
        <v>2530</v>
      </c>
      <c r="P31" s="65">
        <f>Table2245789101123456789101112131415161718192021222324252627282930313233341235363738394041[[#This Row],[PEMBULATAN]]*O31</f>
        <v>45540</v>
      </c>
    </row>
    <row r="32" spans="1:16" ht="23.25" customHeight="1" x14ac:dyDescent="0.2">
      <c r="A32" s="14"/>
      <c r="B32" s="14"/>
      <c r="C32" s="73" t="s">
        <v>4186</v>
      </c>
      <c r="D32" s="78" t="s">
        <v>126</v>
      </c>
      <c r="E32" s="13">
        <v>44544</v>
      </c>
      <c r="F32" s="76" t="s">
        <v>3386</v>
      </c>
      <c r="G32" s="13">
        <v>44547</v>
      </c>
      <c r="H32" s="77" t="s">
        <v>4155</v>
      </c>
      <c r="I32" s="16">
        <v>100</v>
      </c>
      <c r="J32" s="16">
        <v>70</v>
      </c>
      <c r="K32" s="16">
        <v>20</v>
      </c>
      <c r="L32" s="16">
        <v>15</v>
      </c>
      <c r="M32" s="81">
        <v>35</v>
      </c>
      <c r="N32" s="96">
        <v>35</v>
      </c>
      <c r="O32" s="64">
        <v>2530</v>
      </c>
      <c r="P32" s="65">
        <f>Table2245789101123456789101112131415161718192021222324252627282930313233341235363738394041[[#This Row],[PEMBULATAN]]*O32</f>
        <v>88550</v>
      </c>
    </row>
    <row r="33" spans="1:16" ht="23.25" customHeight="1" x14ac:dyDescent="0.2">
      <c r="A33" s="14"/>
      <c r="B33" s="14"/>
      <c r="C33" s="73" t="s">
        <v>4187</v>
      </c>
      <c r="D33" s="78" t="s">
        <v>126</v>
      </c>
      <c r="E33" s="13">
        <v>44544</v>
      </c>
      <c r="F33" s="76" t="s">
        <v>3386</v>
      </c>
      <c r="G33" s="13">
        <v>44547</v>
      </c>
      <c r="H33" s="77" t="s">
        <v>4155</v>
      </c>
      <c r="I33" s="16">
        <v>95</v>
      </c>
      <c r="J33" s="16">
        <v>45</v>
      </c>
      <c r="K33" s="16">
        <v>30</v>
      </c>
      <c r="L33" s="16">
        <v>11</v>
      </c>
      <c r="M33" s="81">
        <v>32.0625</v>
      </c>
      <c r="N33" s="96">
        <v>32.0625</v>
      </c>
      <c r="O33" s="64">
        <v>2530</v>
      </c>
      <c r="P33" s="65">
        <f>Table2245789101123456789101112131415161718192021222324252627282930313233341235363738394041[[#This Row],[PEMBULATAN]]*O33</f>
        <v>81118.125</v>
      </c>
    </row>
    <row r="34" spans="1:16" ht="23.25" customHeight="1" x14ac:dyDescent="0.2">
      <c r="A34" s="14"/>
      <c r="B34" s="14"/>
      <c r="C34" s="73" t="s">
        <v>4188</v>
      </c>
      <c r="D34" s="78" t="s">
        <v>126</v>
      </c>
      <c r="E34" s="13">
        <v>44544</v>
      </c>
      <c r="F34" s="76" t="s">
        <v>3386</v>
      </c>
      <c r="G34" s="13">
        <v>44547</v>
      </c>
      <c r="H34" s="77" t="s">
        <v>4155</v>
      </c>
      <c r="I34" s="16">
        <v>100</v>
      </c>
      <c r="J34" s="16">
        <v>65</v>
      </c>
      <c r="K34" s="16">
        <v>26</v>
      </c>
      <c r="L34" s="16">
        <v>26</v>
      </c>
      <c r="M34" s="81">
        <v>42.25</v>
      </c>
      <c r="N34" s="96">
        <v>42.25</v>
      </c>
      <c r="O34" s="64">
        <v>2530</v>
      </c>
      <c r="P34" s="65">
        <f>Table2245789101123456789101112131415161718192021222324252627282930313233341235363738394041[[#This Row],[PEMBULATAN]]*O34</f>
        <v>106892.5</v>
      </c>
    </row>
    <row r="35" spans="1:16" ht="23.25" customHeight="1" x14ac:dyDescent="0.2">
      <c r="A35" s="14"/>
      <c r="B35" s="14"/>
      <c r="C35" s="73" t="s">
        <v>4189</v>
      </c>
      <c r="D35" s="78" t="s">
        <v>126</v>
      </c>
      <c r="E35" s="13">
        <v>44544</v>
      </c>
      <c r="F35" s="76" t="s">
        <v>3386</v>
      </c>
      <c r="G35" s="13">
        <v>44547</v>
      </c>
      <c r="H35" s="77" t="s">
        <v>4155</v>
      </c>
      <c r="I35" s="16">
        <v>60</v>
      </c>
      <c r="J35" s="16">
        <v>60</v>
      </c>
      <c r="K35" s="16">
        <v>20</v>
      </c>
      <c r="L35" s="16">
        <v>5</v>
      </c>
      <c r="M35" s="81">
        <v>18</v>
      </c>
      <c r="N35" s="96">
        <v>18</v>
      </c>
      <c r="O35" s="64">
        <v>2530</v>
      </c>
      <c r="P35" s="65">
        <f>Table2245789101123456789101112131415161718192021222324252627282930313233341235363738394041[[#This Row],[PEMBULATAN]]*O35</f>
        <v>45540</v>
      </c>
    </row>
    <row r="36" spans="1:16" ht="23.25" customHeight="1" x14ac:dyDescent="0.2">
      <c r="A36" s="14"/>
      <c r="B36" s="14"/>
      <c r="C36" s="73" t="s">
        <v>4190</v>
      </c>
      <c r="D36" s="78" t="s">
        <v>126</v>
      </c>
      <c r="E36" s="13">
        <v>44544</v>
      </c>
      <c r="F36" s="76" t="s">
        <v>3386</v>
      </c>
      <c r="G36" s="13">
        <v>44547</v>
      </c>
      <c r="H36" s="77" t="s">
        <v>4155</v>
      </c>
      <c r="I36" s="16">
        <v>90</v>
      </c>
      <c r="J36" s="16">
        <v>60</v>
      </c>
      <c r="K36" s="16">
        <v>32</v>
      </c>
      <c r="L36" s="16">
        <v>14</v>
      </c>
      <c r="M36" s="81">
        <v>43.2</v>
      </c>
      <c r="N36" s="96">
        <v>43.2</v>
      </c>
      <c r="O36" s="64">
        <v>2530</v>
      </c>
      <c r="P36" s="65">
        <f>Table2245789101123456789101112131415161718192021222324252627282930313233341235363738394041[[#This Row],[PEMBULATAN]]*O36</f>
        <v>109296</v>
      </c>
    </row>
    <row r="37" spans="1:16" ht="23.25" customHeight="1" x14ac:dyDescent="0.2">
      <c r="A37" s="14"/>
      <c r="B37" s="14"/>
      <c r="C37" s="73" t="s">
        <v>4191</v>
      </c>
      <c r="D37" s="78" t="s">
        <v>126</v>
      </c>
      <c r="E37" s="13">
        <v>44544</v>
      </c>
      <c r="F37" s="76" t="s">
        <v>3386</v>
      </c>
      <c r="G37" s="13">
        <v>44547</v>
      </c>
      <c r="H37" s="77" t="s">
        <v>4155</v>
      </c>
      <c r="I37" s="16">
        <v>50</v>
      </c>
      <c r="J37" s="16">
        <v>40</v>
      </c>
      <c r="K37" s="16">
        <v>35</v>
      </c>
      <c r="L37" s="16">
        <v>10</v>
      </c>
      <c r="M37" s="81">
        <v>17.5</v>
      </c>
      <c r="N37" s="96">
        <v>18</v>
      </c>
      <c r="O37" s="64">
        <v>2530</v>
      </c>
      <c r="P37" s="65">
        <f>Table2245789101123456789101112131415161718192021222324252627282930313233341235363738394041[[#This Row],[PEMBULATAN]]*O37</f>
        <v>45540</v>
      </c>
    </row>
    <row r="38" spans="1:16" ht="23.25" customHeight="1" x14ac:dyDescent="0.2">
      <c r="A38" s="14"/>
      <c r="B38" s="14"/>
      <c r="C38" s="73" t="s">
        <v>4192</v>
      </c>
      <c r="D38" s="78" t="s">
        <v>126</v>
      </c>
      <c r="E38" s="13">
        <v>44544</v>
      </c>
      <c r="F38" s="76" t="s">
        <v>3386</v>
      </c>
      <c r="G38" s="13">
        <v>44547</v>
      </c>
      <c r="H38" s="77" t="s">
        <v>4155</v>
      </c>
      <c r="I38" s="16">
        <v>90</v>
      </c>
      <c r="J38" s="16">
        <v>67</v>
      </c>
      <c r="K38" s="16">
        <v>28</v>
      </c>
      <c r="L38" s="16">
        <v>11</v>
      </c>
      <c r="M38" s="81">
        <v>42.21</v>
      </c>
      <c r="N38" s="96">
        <v>42.21</v>
      </c>
      <c r="O38" s="64">
        <v>2530</v>
      </c>
      <c r="P38" s="65">
        <f>Table2245789101123456789101112131415161718192021222324252627282930313233341235363738394041[[#This Row],[PEMBULATAN]]*O38</f>
        <v>106791.3</v>
      </c>
    </row>
    <row r="39" spans="1:16" ht="23.25" customHeight="1" x14ac:dyDescent="0.2">
      <c r="A39" s="14"/>
      <c r="B39" s="14"/>
      <c r="C39" s="73" t="s">
        <v>4193</v>
      </c>
      <c r="D39" s="78" t="s">
        <v>126</v>
      </c>
      <c r="E39" s="13">
        <v>44544</v>
      </c>
      <c r="F39" s="76" t="s">
        <v>3386</v>
      </c>
      <c r="G39" s="13">
        <v>44547</v>
      </c>
      <c r="H39" s="77" t="s">
        <v>4155</v>
      </c>
      <c r="I39" s="16">
        <v>77</v>
      </c>
      <c r="J39" s="16">
        <v>60</v>
      </c>
      <c r="K39" s="16">
        <v>30</v>
      </c>
      <c r="L39" s="16">
        <v>6</v>
      </c>
      <c r="M39" s="81">
        <v>34.65</v>
      </c>
      <c r="N39" s="96">
        <v>34.65</v>
      </c>
      <c r="O39" s="64">
        <v>2530</v>
      </c>
      <c r="P39" s="65">
        <f>Table2245789101123456789101112131415161718192021222324252627282930313233341235363738394041[[#This Row],[PEMBULATAN]]*O39</f>
        <v>87664.5</v>
      </c>
    </row>
    <row r="40" spans="1:16" ht="23.25" customHeight="1" x14ac:dyDescent="0.2">
      <c r="A40" s="14"/>
      <c r="B40" s="14"/>
      <c r="C40" s="73" t="s">
        <v>4194</v>
      </c>
      <c r="D40" s="78" t="s">
        <v>126</v>
      </c>
      <c r="E40" s="13">
        <v>44544</v>
      </c>
      <c r="F40" s="76" t="s">
        <v>3386</v>
      </c>
      <c r="G40" s="13">
        <v>44547</v>
      </c>
      <c r="H40" s="77" t="s">
        <v>4155</v>
      </c>
      <c r="I40" s="16">
        <v>80</v>
      </c>
      <c r="J40" s="16">
        <v>54</v>
      </c>
      <c r="K40" s="16">
        <v>27</v>
      </c>
      <c r="L40" s="16">
        <v>6</v>
      </c>
      <c r="M40" s="81">
        <v>29.16</v>
      </c>
      <c r="N40" s="96">
        <v>29.16</v>
      </c>
      <c r="O40" s="64">
        <v>2530</v>
      </c>
      <c r="P40" s="65">
        <f>Table2245789101123456789101112131415161718192021222324252627282930313233341235363738394041[[#This Row],[PEMBULATAN]]*O40</f>
        <v>73774.8</v>
      </c>
    </row>
    <row r="41" spans="1:16" ht="23.25" customHeight="1" x14ac:dyDescent="0.2">
      <c r="A41" s="14"/>
      <c r="B41" s="14"/>
      <c r="C41" s="73" t="s">
        <v>4195</v>
      </c>
      <c r="D41" s="78" t="s">
        <v>126</v>
      </c>
      <c r="E41" s="13">
        <v>44544</v>
      </c>
      <c r="F41" s="76" t="s">
        <v>3386</v>
      </c>
      <c r="G41" s="13">
        <v>44547</v>
      </c>
      <c r="H41" s="77" t="s">
        <v>4155</v>
      </c>
      <c r="I41" s="16">
        <v>17</v>
      </c>
      <c r="J41" s="16">
        <v>17</v>
      </c>
      <c r="K41" s="16">
        <v>34</v>
      </c>
      <c r="L41" s="16">
        <v>1</v>
      </c>
      <c r="M41" s="81">
        <v>2.4565000000000001</v>
      </c>
      <c r="N41" s="96">
        <v>3</v>
      </c>
      <c r="O41" s="64">
        <v>2530</v>
      </c>
      <c r="P41" s="65">
        <f>Table2245789101123456789101112131415161718192021222324252627282930313233341235363738394041[[#This Row],[PEMBULATAN]]*O41</f>
        <v>7590</v>
      </c>
    </row>
    <row r="42" spans="1:16" ht="23.25" customHeight="1" x14ac:dyDescent="0.2">
      <c r="A42" s="14"/>
      <c r="B42" s="14"/>
      <c r="C42" s="73" t="s">
        <v>4196</v>
      </c>
      <c r="D42" s="78" t="s">
        <v>126</v>
      </c>
      <c r="E42" s="13">
        <v>44544</v>
      </c>
      <c r="F42" s="76" t="s">
        <v>3386</v>
      </c>
      <c r="G42" s="13">
        <v>44547</v>
      </c>
      <c r="H42" s="77" t="s">
        <v>4155</v>
      </c>
      <c r="I42" s="16">
        <v>80</v>
      </c>
      <c r="J42" s="16">
        <v>60</v>
      </c>
      <c r="K42" s="16">
        <v>28</v>
      </c>
      <c r="L42" s="16">
        <v>5</v>
      </c>
      <c r="M42" s="81">
        <v>33.6</v>
      </c>
      <c r="N42" s="96">
        <v>33.6</v>
      </c>
      <c r="O42" s="64">
        <v>2530</v>
      </c>
      <c r="P42" s="65">
        <f>Table2245789101123456789101112131415161718192021222324252627282930313233341235363738394041[[#This Row],[PEMBULATAN]]*O42</f>
        <v>85008</v>
      </c>
    </row>
    <row r="43" spans="1:16" ht="23.25" customHeight="1" x14ac:dyDescent="0.2">
      <c r="A43" s="14"/>
      <c r="B43" s="14"/>
      <c r="C43" s="73" t="s">
        <v>4197</v>
      </c>
      <c r="D43" s="78" t="s">
        <v>126</v>
      </c>
      <c r="E43" s="13">
        <v>44544</v>
      </c>
      <c r="F43" s="76" t="s">
        <v>3386</v>
      </c>
      <c r="G43" s="13">
        <v>44547</v>
      </c>
      <c r="H43" s="77" t="s">
        <v>4155</v>
      </c>
      <c r="I43" s="16">
        <v>80</v>
      </c>
      <c r="J43" s="16">
        <v>50</v>
      </c>
      <c r="K43" s="16">
        <v>40</v>
      </c>
      <c r="L43" s="16">
        <v>11</v>
      </c>
      <c r="M43" s="81">
        <v>40</v>
      </c>
      <c r="N43" s="96">
        <v>40</v>
      </c>
      <c r="O43" s="64">
        <v>2530</v>
      </c>
      <c r="P43" s="65">
        <f>Table2245789101123456789101112131415161718192021222324252627282930313233341235363738394041[[#This Row],[PEMBULATAN]]*O43</f>
        <v>101200</v>
      </c>
    </row>
    <row r="44" spans="1:16" ht="23.25" customHeight="1" x14ac:dyDescent="0.2">
      <c r="A44" s="14"/>
      <c r="B44" s="14"/>
      <c r="C44" s="73" t="s">
        <v>4198</v>
      </c>
      <c r="D44" s="78" t="s">
        <v>126</v>
      </c>
      <c r="E44" s="13">
        <v>44544</v>
      </c>
      <c r="F44" s="76" t="s">
        <v>3386</v>
      </c>
      <c r="G44" s="13">
        <v>44547</v>
      </c>
      <c r="H44" s="77" t="s">
        <v>4155</v>
      </c>
      <c r="I44" s="16">
        <v>95</v>
      </c>
      <c r="J44" s="16">
        <v>50</v>
      </c>
      <c r="K44" s="16">
        <v>22</v>
      </c>
      <c r="L44" s="16">
        <v>17</v>
      </c>
      <c r="M44" s="81">
        <v>26.125</v>
      </c>
      <c r="N44" s="96">
        <v>26.125</v>
      </c>
      <c r="O44" s="64">
        <v>2530</v>
      </c>
      <c r="P44" s="65">
        <f>Table2245789101123456789101112131415161718192021222324252627282930313233341235363738394041[[#This Row],[PEMBULATAN]]*O44</f>
        <v>66096.25</v>
      </c>
    </row>
    <row r="45" spans="1:16" ht="23.25" customHeight="1" x14ac:dyDescent="0.2">
      <c r="A45" s="14"/>
      <c r="B45" s="14"/>
      <c r="C45" s="73" t="s">
        <v>4199</v>
      </c>
      <c r="D45" s="78" t="s">
        <v>126</v>
      </c>
      <c r="E45" s="13">
        <v>44544</v>
      </c>
      <c r="F45" s="76" t="s">
        <v>3386</v>
      </c>
      <c r="G45" s="13">
        <v>44547</v>
      </c>
      <c r="H45" s="77" t="s">
        <v>4155</v>
      </c>
      <c r="I45" s="16">
        <v>100</v>
      </c>
      <c r="J45" s="16">
        <v>60</v>
      </c>
      <c r="K45" s="16">
        <v>30</v>
      </c>
      <c r="L45" s="16">
        <v>22</v>
      </c>
      <c r="M45" s="81">
        <v>45</v>
      </c>
      <c r="N45" s="96">
        <v>45</v>
      </c>
      <c r="O45" s="64">
        <v>2530</v>
      </c>
      <c r="P45" s="65">
        <f>Table2245789101123456789101112131415161718192021222324252627282930313233341235363738394041[[#This Row],[PEMBULATAN]]*O45</f>
        <v>113850</v>
      </c>
    </row>
    <row r="46" spans="1:16" ht="23.25" customHeight="1" x14ac:dyDescent="0.2">
      <c r="A46" s="14"/>
      <c r="B46" s="14"/>
      <c r="C46" s="73" t="s">
        <v>4200</v>
      </c>
      <c r="D46" s="78" t="s">
        <v>126</v>
      </c>
      <c r="E46" s="13">
        <v>44544</v>
      </c>
      <c r="F46" s="76" t="s">
        <v>3386</v>
      </c>
      <c r="G46" s="13">
        <v>44547</v>
      </c>
      <c r="H46" s="77" t="s">
        <v>4155</v>
      </c>
      <c r="I46" s="16">
        <v>70</v>
      </c>
      <c r="J46" s="16">
        <v>60</v>
      </c>
      <c r="K46" s="16">
        <v>25</v>
      </c>
      <c r="L46" s="16">
        <v>7</v>
      </c>
      <c r="M46" s="81">
        <v>26.25</v>
      </c>
      <c r="N46" s="96">
        <v>26.25</v>
      </c>
      <c r="O46" s="64">
        <v>2530</v>
      </c>
      <c r="P46" s="65">
        <f>Table2245789101123456789101112131415161718192021222324252627282930313233341235363738394041[[#This Row],[PEMBULATAN]]*O46</f>
        <v>66412.5</v>
      </c>
    </row>
    <row r="47" spans="1:16" ht="23.25" customHeight="1" x14ac:dyDescent="0.2">
      <c r="A47" s="14"/>
      <c r="B47" s="14"/>
      <c r="C47" s="73" t="s">
        <v>4201</v>
      </c>
      <c r="D47" s="78" t="s">
        <v>126</v>
      </c>
      <c r="E47" s="13">
        <v>44544</v>
      </c>
      <c r="F47" s="76" t="s">
        <v>3386</v>
      </c>
      <c r="G47" s="13">
        <v>44547</v>
      </c>
      <c r="H47" s="77" t="s">
        <v>4155</v>
      </c>
      <c r="I47" s="16">
        <v>60</v>
      </c>
      <c r="J47" s="16">
        <v>57</v>
      </c>
      <c r="K47" s="16">
        <v>25</v>
      </c>
      <c r="L47" s="16">
        <v>15</v>
      </c>
      <c r="M47" s="81">
        <v>21.375</v>
      </c>
      <c r="N47" s="96">
        <v>22</v>
      </c>
      <c r="O47" s="64">
        <v>2530</v>
      </c>
      <c r="P47" s="65">
        <f>Table2245789101123456789101112131415161718192021222324252627282930313233341235363738394041[[#This Row],[PEMBULATAN]]*O47</f>
        <v>55660</v>
      </c>
    </row>
    <row r="48" spans="1:16" ht="23.25" customHeight="1" x14ac:dyDescent="0.2">
      <c r="A48" s="14"/>
      <c r="B48" s="14"/>
      <c r="C48" s="73" t="s">
        <v>4202</v>
      </c>
      <c r="D48" s="78" t="s">
        <v>126</v>
      </c>
      <c r="E48" s="13">
        <v>44544</v>
      </c>
      <c r="F48" s="76" t="s">
        <v>3386</v>
      </c>
      <c r="G48" s="13">
        <v>44547</v>
      </c>
      <c r="H48" s="77" t="s">
        <v>4155</v>
      </c>
      <c r="I48" s="16">
        <v>85</v>
      </c>
      <c r="J48" s="16">
        <v>62</v>
      </c>
      <c r="K48" s="16">
        <v>30</v>
      </c>
      <c r="L48" s="16">
        <v>12</v>
      </c>
      <c r="M48" s="81">
        <v>39.524999999999999</v>
      </c>
      <c r="N48" s="96">
        <v>39.524999999999999</v>
      </c>
      <c r="O48" s="64">
        <v>2530</v>
      </c>
      <c r="P48" s="65">
        <f>Table2245789101123456789101112131415161718192021222324252627282930313233341235363738394041[[#This Row],[PEMBULATAN]]*O48</f>
        <v>99998.25</v>
      </c>
    </row>
    <row r="49" spans="1:16" ht="23.25" customHeight="1" x14ac:dyDescent="0.2">
      <c r="A49" s="14"/>
      <c r="B49" s="14"/>
      <c r="C49" s="73" t="s">
        <v>4203</v>
      </c>
      <c r="D49" s="78" t="s">
        <v>126</v>
      </c>
      <c r="E49" s="13">
        <v>44544</v>
      </c>
      <c r="F49" s="76" t="s">
        <v>3386</v>
      </c>
      <c r="G49" s="13">
        <v>44547</v>
      </c>
      <c r="H49" s="77" t="s">
        <v>4155</v>
      </c>
      <c r="I49" s="16">
        <v>66</v>
      </c>
      <c r="J49" s="16">
        <v>50</v>
      </c>
      <c r="K49" s="16">
        <v>27</v>
      </c>
      <c r="L49" s="16">
        <v>35</v>
      </c>
      <c r="M49" s="81">
        <v>22.274999999999999</v>
      </c>
      <c r="N49" s="96">
        <v>35</v>
      </c>
      <c r="O49" s="64">
        <v>2530</v>
      </c>
      <c r="P49" s="65">
        <f>Table2245789101123456789101112131415161718192021222324252627282930313233341235363738394041[[#This Row],[PEMBULATAN]]*O49</f>
        <v>88550</v>
      </c>
    </row>
    <row r="50" spans="1:16" ht="23.25" customHeight="1" x14ac:dyDescent="0.2">
      <c r="A50" s="14"/>
      <c r="B50" s="14"/>
      <c r="C50" s="73" t="s">
        <v>4204</v>
      </c>
      <c r="D50" s="78" t="s">
        <v>126</v>
      </c>
      <c r="E50" s="13">
        <v>44544</v>
      </c>
      <c r="F50" s="76" t="s">
        <v>3386</v>
      </c>
      <c r="G50" s="13">
        <v>44547</v>
      </c>
      <c r="H50" s="77" t="s">
        <v>4155</v>
      </c>
      <c r="I50" s="16">
        <v>100</v>
      </c>
      <c r="J50" s="16">
        <v>20</v>
      </c>
      <c r="K50" s="16">
        <v>10</v>
      </c>
      <c r="L50" s="16">
        <v>18</v>
      </c>
      <c r="M50" s="81">
        <v>5</v>
      </c>
      <c r="N50" s="96">
        <v>18</v>
      </c>
      <c r="O50" s="64">
        <v>2530</v>
      </c>
      <c r="P50" s="65">
        <f>Table2245789101123456789101112131415161718192021222324252627282930313233341235363738394041[[#This Row],[PEMBULATAN]]*O50</f>
        <v>45540</v>
      </c>
    </row>
    <row r="51" spans="1:16" ht="23.25" customHeight="1" x14ac:dyDescent="0.2">
      <c r="A51" s="14"/>
      <c r="B51" s="14"/>
      <c r="C51" s="73" t="s">
        <v>4205</v>
      </c>
      <c r="D51" s="78" t="s">
        <v>126</v>
      </c>
      <c r="E51" s="13">
        <v>44544</v>
      </c>
      <c r="F51" s="76" t="s">
        <v>3386</v>
      </c>
      <c r="G51" s="13">
        <v>44547</v>
      </c>
      <c r="H51" s="77" t="s">
        <v>4155</v>
      </c>
      <c r="I51" s="16">
        <v>100</v>
      </c>
      <c r="J51" s="16">
        <v>12</v>
      </c>
      <c r="K51" s="16">
        <v>10</v>
      </c>
      <c r="L51" s="16">
        <v>1</v>
      </c>
      <c r="M51" s="81">
        <v>3</v>
      </c>
      <c r="N51" s="96">
        <v>3</v>
      </c>
      <c r="O51" s="64">
        <v>2530</v>
      </c>
      <c r="P51" s="65">
        <f>Table2245789101123456789101112131415161718192021222324252627282930313233341235363738394041[[#This Row],[PEMBULATAN]]*O51</f>
        <v>7590</v>
      </c>
    </row>
    <row r="52" spans="1:16" ht="23.25" customHeight="1" x14ac:dyDescent="0.2">
      <c r="A52" s="14"/>
      <c r="B52" s="14"/>
      <c r="C52" s="73" t="s">
        <v>4206</v>
      </c>
      <c r="D52" s="78" t="s">
        <v>126</v>
      </c>
      <c r="E52" s="13">
        <v>44544</v>
      </c>
      <c r="F52" s="76" t="s">
        <v>3386</v>
      </c>
      <c r="G52" s="13">
        <v>44547</v>
      </c>
      <c r="H52" s="77" t="s">
        <v>4155</v>
      </c>
      <c r="I52" s="16">
        <v>105</v>
      </c>
      <c r="J52" s="16">
        <v>12</v>
      </c>
      <c r="K52" s="16">
        <v>12</v>
      </c>
      <c r="L52" s="16">
        <v>3</v>
      </c>
      <c r="M52" s="81">
        <v>3.78</v>
      </c>
      <c r="N52" s="96">
        <v>3.78</v>
      </c>
      <c r="O52" s="64">
        <v>2530</v>
      </c>
      <c r="P52" s="65">
        <f>Table2245789101123456789101112131415161718192021222324252627282930313233341235363738394041[[#This Row],[PEMBULATAN]]*O52</f>
        <v>9563.4</v>
      </c>
    </row>
    <row r="53" spans="1:16" ht="22.5" customHeight="1" x14ac:dyDescent="0.2">
      <c r="A53" s="118" t="s">
        <v>30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20"/>
      <c r="M53" s="79">
        <f>SUBTOTAL(109,Table2245789101123456789101112131415161718192021222324252627282930313233341235363738394041[KG VOLUME])</f>
        <v>1275.0417500000001</v>
      </c>
      <c r="N53" s="68">
        <f>SUM(N3:N52)</f>
        <v>1304.67275</v>
      </c>
      <c r="O53" s="121">
        <f>SUM(P3:P52)</f>
        <v>3300822.0574999996</v>
      </c>
      <c r="P53" s="122"/>
    </row>
    <row r="54" spans="1:16" ht="18" customHeight="1" x14ac:dyDescent="0.2">
      <c r="A54" s="86"/>
      <c r="B54" s="56" t="s">
        <v>42</v>
      </c>
      <c r="C54" s="55"/>
      <c r="D54" s="57" t="s">
        <v>43</v>
      </c>
      <c r="E54" s="86"/>
      <c r="F54" s="86"/>
      <c r="G54" s="86"/>
      <c r="H54" s="86"/>
      <c r="I54" s="86"/>
      <c r="J54" s="86"/>
      <c r="K54" s="86"/>
      <c r="L54" s="86"/>
      <c r="M54" s="87"/>
      <c r="N54" s="88" t="s">
        <v>51</v>
      </c>
      <c r="O54" s="89"/>
      <c r="P54" s="89">
        <f>O53*10%</f>
        <v>330082.20574999996</v>
      </c>
    </row>
    <row r="55" spans="1:16" ht="18" customHeight="1" thickBot="1" x14ac:dyDescent="0.25">
      <c r="A55" s="86"/>
      <c r="B55" s="56"/>
      <c r="C55" s="55"/>
      <c r="D55" s="57"/>
      <c r="E55" s="86"/>
      <c r="F55" s="86"/>
      <c r="G55" s="86"/>
      <c r="H55" s="86"/>
      <c r="I55" s="86"/>
      <c r="J55" s="86"/>
      <c r="K55" s="86"/>
      <c r="L55" s="86"/>
      <c r="M55" s="87"/>
      <c r="N55" s="90" t="s">
        <v>52</v>
      </c>
      <c r="O55" s="91"/>
      <c r="P55" s="91">
        <f>O53-P54</f>
        <v>2970739.8517499994</v>
      </c>
    </row>
    <row r="56" spans="1:16" ht="18" customHeight="1" x14ac:dyDescent="0.2">
      <c r="A56" s="11"/>
      <c r="H56" s="63"/>
      <c r="N56" s="62" t="s">
        <v>31</v>
      </c>
      <c r="P56" s="69">
        <f>P55*1%</f>
        <v>29707.398517499994</v>
      </c>
    </row>
    <row r="57" spans="1:16" ht="18" customHeight="1" thickBot="1" x14ac:dyDescent="0.25">
      <c r="A57" s="11"/>
      <c r="H57" s="63"/>
      <c r="N57" s="62" t="s">
        <v>53</v>
      </c>
      <c r="P57" s="71">
        <f>P55*2%</f>
        <v>59414.797034999989</v>
      </c>
    </row>
    <row r="58" spans="1:16" ht="18" customHeight="1" x14ac:dyDescent="0.2">
      <c r="A58" s="11"/>
      <c r="H58" s="63"/>
      <c r="N58" s="66" t="s">
        <v>32</v>
      </c>
      <c r="O58" s="67"/>
      <c r="P58" s="70">
        <f>P55+P56-P57</f>
        <v>2941032.4532324998</v>
      </c>
    </row>
    <row r="60" spans="1:16" x14ac:dyDescent="0.2">
      <c r="A60" s="11"/>
      <c r="H60" s="63"/>
      <c r="P60" s="71"/>
    </row>
    <row r="61" spans="1:16" x14ac:dyDescent="0.2">
      <c r="A61" s="11"/>
      <c r="H61" s="63"/>
      <c r="O61" s="58"/>
      <c r="P61" s="71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</sheetData>
  <mergeCells count="2">
    <mergeCell ref="A53:L53"/>
    <mergeCell ref="O53:P53"/>
  </mergeCells>
  <conditionalFormatting sqref="B3">
    <cfRule type="duplicateValues" dxfId="176" priority="2"/>
  </conditionalFormatting>
  <conditionalFormatting sqref="B4">
    <cfRule type="duplicateValues" dxfId="175" priority="1"/>
  </conditionalFormatting>
  <conditionalFormatting sqref="B5:B52">
    <cfRule type="duplicateValues" dxfId="174" priority="6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5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403971</v>
      </c>
      <c r="B3" s="74" t="s">
        <v>4207</v>
      </c>
      <c r="C3" s="9" t="s">
        <v>4208</v>
      </c>
      <c r="D3" s="76" t="s">
        <v>126</v>
      </c>
      <c r="E3" s="13">
        <v>44544</v>
      </c>
      <c r="F3" s="76" t="s">
        <v>3386</v>
      </c>
      <c r="G3" s="13">
        <v>44547</v>
      </c>
      <c r="H3" s="10" t="s">
        <v>4155</v>
      </c>
      <c r="I3" s="1">
        <v>62</v>
      </c>
      <c r="J3" s="1">
        <v>52</v>
      </c>
      <c r="K3" s="1">
        <v>22</v>
      </c>
      <c r="L3" s="1">
        <v>8</v>
      </c>
      <c r="M3" s="80">
        <v>17.731999999999999</v>
      </c>
      <c r="N3" s="96">
        <v>17.731999999999999</v>
      </c>
      <c r="O3" s="64">
        <v>2530</v>
      </c>
      <c r="P3" s="65">
        <f>Table224578910112345678910111213141516171819202122232425262728293031323334123536373839404142[[#This Row],[PEMBULATAN]]*O3</f>
        <v>44861.96</v>
      </c>
    </row>
    <row r="4" spans="1:16" ht="26.25" customHeight="1" x14ac:dyDescent="0.2">
      <c r="A4" s="14"/>
      <c r="B4" s="75"/>
      <c r="C4" s="9" t="s">
        <v>4209</v>
      </c>
      <c r="D4" s="76" t="s">
        <v>126</v>
      </c>
      <c r="E4" s="13">
        <v>44544</v>
      </c>
      <c r="F4" s="76" t="s">
        <v>3386</v>
      </c>
      <c r="G4" s="13">
        <v>44547</v>
      </c>
      <c r="H4" s="10" t="s">
        <v>4155</v>
      </c>
      <c r="I4" s="1">
        <v>92</v>
      </c>
      <c r="J4" s="1">
        <v>52</v>
      </c>
      <c r="K4" s="1">
        <v>37</v>
      </c>
      <c r="L4" s="1">
        <v>10</v>
      </c>
      <c r="M4" s="80">
        <v>44.252000000000002</v>
      </c>
      <c r="N4" s="96">
        <v>44.252000000000002</v>
      </c>
      <c r="O4" s="64">
        <v>2530</v>
      </c>
      <c r="P4" s="65">
        <f>Table224578910112345678910111213141516171819202122232425262728293031323334123536373839404142[[#This Row],[PEMBULATAN]]*O4</f>
        <v>111957.56000000001</v>
      </c>
    </row>
    <row r="5" spans="1:16" ht="26.25" customHeight="1" x14ac:dyDescent="0.2">
      <c r="A5" s="14"/>
      <c r="B5" s="14"/>
      <c r="C5" s="9" t="s">
        <v>4210</v>
      </c>
      <c r="D5" s="76" t="s">
        <v>126</v>
      </c>
      <c r="E5" s="13">
        <v>44544</v>
      </c>
      <c r="F5" s="76" t="s">
        <v>3386</v>
      </c>
      <c r="G5" s="13">
        <v>44547</v>
      </c>
      <c r="H5" s="10" t="s">
        <v>4155</v>
      </c>
      <c r="I5" s="1">
        <v>100</v>
      </c>
      <c r="J5" s="1">
        <v>55</v>
      </c>
      <c r="K5" s="1">
        <v>41</v>
      </c>
      <c r="L5" s="1">
        <v>8</v>
      </c>
      <c r="M5" s="80">
        <v>56.375</v>
      </c>
      <c r="N5" s="96">
        <v>57</v>
      </c>
      <c r="O5" s="64">
        <v>2530</v>
      </c>
      <c r="P5" s="65">
        <f>Table224578910112345678910111213141516171819202122232425262728293031323334123536373839404142[[#This Row],[PEMBULATAN]]*O5</f>
        <v>144210</v>
      </c>
    </row>
    <row r="6" spans="1:16" ht="26.25" customHeight="1" x14ac:dyDescent="0.2">
      <c r="A6" s="14"/>
      <c r="B6" s="14"/>
      <c r="C6" s="73" t="s">
        <v>4211</v>
      </c>
      <c r="D6" s="78" t="s">
        <v>126</v>
      </c>
      <c r="E6" s="13">
        <v>44544</v>
      </c>
      <c r="F6" s="76" t="s">
        <v>3386</v>
      </c>
      <c r="G6" s="13">
        <v>44547</v>
      </c>
      <c r="H6" s="77" t="s">
        <v>4155</v>
      </c>
      <c r="I6" s="16">
        <v>76</v>
      </c>
      <c r="J6" s="16">
        <v>56</v>
      </c>
      <c r="K6" s="16">
        <v>24</v>
      </c>
      <c r="L6" s="16">
        <v>11</v>
      </c>
      <c r="M6" s="81">
        <v>25.536000000000001</v>
      </c>
      <c r="N6" s="96">
        <v>25.536000000000001</v>
      </c>
      <c r="O6" s="64">
        <v>2530</v>
      </c>
      <c r="P6" s="65">
        <f>Table224578910112345678910111213141516171819202122232425262728293031323334123536373839404142[[#This Row],[PEMBULATAN]]*O6</f>
        <v>64606.080000000002</v>
      </c>
    </row>
    <row r="7" spans="1:16" ht="26.25" customHeight="1" x14ac:dyDescent="0.2">
      <c r="A7" s="14"/>
      <c r="B7" s="14"/>
      <c r="C7" s="73" t="s">
        <v>4212</v>
      </c>
      <c r="D7" s="78" t="s">
        <v>126</v>
      </c>
      <c r="E7" s="13">
        <v>44544</v>
      </c>
      <c r="F7" s="76" t="s">
        <v>3386</v>
      </c>
      <c r="G7" s="13">
        <v>44547</v>
      </c>
      <c r="H7" s="77" t="s">
        <v>4155</v>
      </c>
      <c r="I7" s="16">
        <v>67</v>
      </c>
      <c r="J7" s="16">
        <v>3</v>
      </c>
      <c r="K7" s="16">
        <v>34</v>
      </c>
      <c r="L7" s="16">
        <v>24</v>
      </c>
      <c r="M7" s="81">
        <v>1.7084999999999999</v>
      </c>
      <c r="N7" s="96">
        <v>24</v>
      </c>
      <c r="O7" s="64">
        <v>2530</v>
      </c>
      <c r="P7" s="65">
        <f>Table224578910112345678910111213141516171819202122232425262728293031323334123536373839404142[[#This Row],[PEMBULATAN]]*O7</f>
        <v>60720</v>
      </c>
    </row>
    <row r="8" spans="1:16" ht="26.25" customHeight="1" x14ac:dyDescent="0.2">
      <c r="A8" s="14"/>
      <c r="B8" s="14"/>
      <c r="C8" s="73" t="s">
        <v>4213</v>
      </c>
      <c r="D8" s="78" t="s">
        <v>126</v>
      </c>
      <c r="E8" s="13">
        <v>44544</v>
      </c>
      <c r="F8" s="76" t="s">
        <v>3386</v>
      </c>
      <c r="G8" s="13">
        <v>44547</v>
      </c>
      <c r="H8" s="77" t="s">
        <v>4155</v>
      </c>
      <c r="I8" s="16">
        <v>77</v>
      </c>
      <c r="J8" s="16">
        <v>40</v>
      </c>
      <c r="K8" s="16">
        <v>17</v>
      </c>
      <c r="L8" s="16">
        <v>4</v>
      </c>
      <c r="M8" s="81">
        <v>13.09</v>
      </c>
      <c r="N8" s="96">
        <v>13.09</v>
      </c>
      <c r="O8" s="64">
        <v>2530</v>
      </c>
      <c r="P8" s="65">
        <f>Table224578910112345678910111213141516171819202122232425262728293031323334123536373839404142[[#This Row],[PEMBULATAN]]*O8</f>
        <v>33117.699999999997</v>
      </c>
    </row>
    <row r="9" spans="1:16" ht="26.25" customHeight="1" x14ac:dyDescent="0.2">
      <c r="A9" s="14"/>
      <c r="B9" s="14"/>
      <c r="C9" s="73" t="s">
        <v>4214</v>
      </c>
      <c r="D9" s="78" t="s">
        <v>126</v>
      </c>
      <c r="E9" s="13">
        <v>44544</v>
      </c>
      <c r="F9" s="76" t="s">
        <v>3386</v>
      </c>
      <c r="G9" s="13">
        <v>44547</v>
      </c>
      <c r="H9" s="77" t="s">
        <v>4155</v>
      </c>
      <c r="I9" s="16">
        <v>64</v>
      </c>
      <c r="J9" s="16">
        <v>56</v>
      </c>
      <c r="K9" s="16">
        <v>26</v>
      </c>
      <c r="L9" s="16">
        <v>15</v>
      </c>
      <c r="M9" s="81">
        <v>23.295999999999999</v>
      </c>
      <c r="N9" s="96">
        <v>24</v>
      </c>
      <c r="O9" s="64">
        <v>2530</v>
      </c>
      <c r="P9" s="65">
        <f>Table224578910112345678910111213141516171819202122232425262728293031323334123536373839404142[[#This Row],[PEMBULATAN]]*O9</f>
        <v>60720</v>
      </c>
    </row>
    <row r="10" spans="1:16" ht="26.25" customHeight="1" x14ac:dyDescent="0.2">
      <c r="A10" s="14"/>
      <c r="B10" s="14"/>
      <c r="C10" s="73" t="s">
        <v>4215</v>
      </c>
      <c r="D10" s="78" t="s">
        <v>126</v>
      </c>
      <c r="E10" s="13">
        <v>44544</v>
      </c>
      <c r="F10" s="76" t="s">
        <v>3386</v>
      </c>
      <c r="G10" s="13">
        <v>44547</v>
      </c>
      <c r="H10" s="77" t="s">
        <v>4155</v>
      </c>
      <c r="I10" s="16">
        <v>38</v>
      </c>
      <c r="J10" s="16">
        <v>44</v>
      </c>
      <c r="K10" s="16">
        <v>38</v>
      </c>
      <c r="L10" s="16">
        <v>1</v>
      </c>
      <c r="M10" s="81">
        <v>15.884</v>
      </c>
      <c r="N10" s="96">
        <v>15.884</v>
      </c>
      <c r="O10" s="64">
        <v>2530</v>
      </c>
      <c r="P10" s="65">
        <f>Table224578910112345678910111213141516171819202122232425262728293031323334123536373839404142[[#This Row],[PEMBULATAN]]*O10</f>
        <v>40186.520000000004</v>
      </c>
    </row>
    <row r="11" spans="1:16" ht="26.25" customHeight="1" x14ac:dyDescent="0.2">
      <c r="A11" s="14"/>
      <c r="B11" s="14"/>
      <c r="C11" s="73" t="s">
        <v>4216</v>
      </c>
      <c r="D11" s="78" t="s">
        <v>126</v>
      </c>
      <c r="E11" s="13">
        <v>44544</v>
      </c>
      <c r="F11" s="76" t="s">
        <v>3386</v>
      </c>
      <c r="G11" s="13">
        <v>44547</v>
      </c>
      <c r="H11" s="77" t="s">
        <v>4155</v>
      </c>
      <c r="I11" s="16">
        <v>72</v>
      </c>
      <c r="J11" s="16">
        <v>54</v>
      </c>
      <c r="K11" s="16">
        <v>30</v>
      </c>
      <c r="L11" s="16">
        <v>4</v>
      </c>
      <c r="M11" s="81">
        <v>29.16</v>
      </c>
      <c r="N11" s="96">
        <v>29.16</v>
      </c>
      <c r="O11" s="64">
        <v>2530</v>
      </c>
      <c r="P11" s="65">
        <f>Table224578910112345678910111213141516171819202122232425262728293031323334123536373839404142[[#This Row],[PEMBULATAN]]*O11</f>
        <v>73774.8</v>
      </c>
    </row>
    <row r="12" spans="1:16" ht="26.25" customHeight="1" x14ac:dyDescent="0.2">
      <c r="A12" s="14"/>
      <c r="B12" s="14"/>
      <c r="C12" s="73" t="s">
        <v>4217</v>
      </c>
      <c r="D12" s="78" t="s">
        <v>126</v>
      </c>
      <c r="E12" s="13">
        <v>44544</v>
      </c>
      <c r="F12" s="76" t="s">
        <v>3386</v>
      </c>
      <c r="G12" s="13">
        <v>44547</v>
      </c>
      <c r="H12" s="77" t="s">
        <v>4155</v>
      </c>
      <c r="I12" s="16">
        <v>72</v>
      </c>
      <c r="J12" s="16">
        <v>54</v>
      </c>
      <c r="K12" s="16">
        <v>27</v>
      </c>
      <c r="L12" s="16">
        <v>13</v>
      </c>
      <c r="M12" s="81">
        <v>26.244</v>
      </c>
      <c r="N12" s="96">
        <v>26.244</v>
      </c>
      <c r="O12" s="64">
        <v>2530</v>
      </c>
      <c r="P12" s="65">
        <f>Table224578910112345678910111213141516171819202122232425262728293031323334123536373839404142[[#This Row],[PEMBULATAN]]*O12</f>
        <v>66397.319999999992</v>
      </c>
    </row>
    <row r="13" spans="1:16" ht="26.25" customHeight="1" x14ac:dyDescent="0.2">
      <c r="A13" s="14"/>
      <c r="B13" s="14"/>
      <c r="C13" s="73" t="s">
        <v>4218</v>
      </c>
      <c r="D13" s="78" t="s">
        <v>126</v>
      </c>
      <c r="E13" s="13">
        <v>44544</v>
      </c>
      <c r="F13" s="76" t="s">
        <v>3386</v>
      </c>
      <c r="G13" s="13">
        <v>44547</v>
      </c>
      <c r="H13" s="77" t="s">
        <v>4155</v>
      </c>
      <c r="I13" s="16">
        <v>60</v>
      </c>
      <c r="J13" s="16">
        <v>50</v>
      </c>
      <c r="K13" s="16">
        <v>32</v>
      </c>
      <c r="L13" s="16">
        <v>10</v>
      </c>
      <c r="M13" s="81">
        <v>24</v>
      </c>
      <c r="N13" s="96">
        <v>24</v>
      </c>
      <c r="O13" s="64">
        <v>2530</v>
      </c>
      <c r="P13" s="65">
        <f>Table224578910112345678910111213141516171819202122232425262728293031323334123536373839404142[[#This Row],[PEMBULATAN]]*O13</f>
        <v>60720</v>
      </c>
    </row>
    <row r="14" spans="1:16" ht="26.25" customHeight="1" x14ac:dyDescent="0.2">
      <c r="A14" s="14"/>
      <c r="B14" s="14"/>
      <c r="C14" s="73" t="s">
        <v>4219</v>
      </c>
      <c r="D14" s="78" t="s">
        <v>126</v>
      </c>
      <c r="E14" s="13">
        <v>44544</v>
      </c>
      <c r="F14" s="76" t="s">
        <v>3386</v>
      </c>
      <c r="G14" s="13">
        <v>44547</v>
      </c>
      <c r="H14" s="77" t="s">
        <v>4155</v>
      </c>
      <c r="I14" s="16">
        <v>106</v>
      </c>
      <c r="J14" s="16">
        <v>66</v>
      </c>
      <c r="K14" s="16">
        <v>25</v>
      </c>
      <c r="L14" s="16">
        <v>22</v>
      </c>
      <c r="M14" s="81">
        <v>43.725000000000001</v>
      </c>
      <c r="N14" s="96">
        <v>43.725000000000001</v>
      </c>
      <c r="O14" s="64">
        <v>2530</v>
      </c>
      <c r="P14" s="65">
        <f>Table224578910112345678910111213141516171819202122232425262728293031323334123536373839404142[[#This Row],[PEMBULATAN]]*O14</f>
        <v>110624.25</v>
      </c>
    </row>
    <row r="15" spans="1:16" ht="26.25" customHeight="1" x14ac:dyDescent="0.2">
      <c r="A15" s="14"/>
      <c r="B15" s="14"/>
      <c r="C15" s="73" t="s">
        <v>4220</v>
      </c>
      <c r="D15" s="78" t="s">
        <v>126</v>
      </c>
      <c r="E15" s="13">
        <v>44544</v>
      </c>
      <c r="F15" s="76" t="s">
        <v>3386</v>
      </c>
      <c r="G15" s="13">
        <v>44547</v>
      </c>
      <c r="H15" s="77" t="s">
        <v>4155</v>
      </c>
      <c r="I15" s="16">
        <v>55</v>
      </c>
      <c r="J15" s="16">
        <v>20</v>
      </c>
      <c r="K15" s="16">
        <v>20</v>
      </c>
      <c r="L15" s="16">
        <v>3</v>
      </c>
      <c r="M15" s="81">
        <v>5.5</v>
      </c>
      <c r="N15" s="96">
        <v>6</v>
      </c>
      <c r="O15" s="64">
        <v>2530</v>
      </c>
      <c r="P15" s="65">
        <f>Table224578910112345678910111213141516171819202122232425262728293031323334123536373839404142[[#This Row],[PEMBULATAN]]*O15</f>
        <v>15180</v>
      </c>
    </row>
    <row r="16" spans="1:16" ht="26.25" customHeight="1" x14ac:dyDescent="0.2">
      <c r="A16" s="14"/>
      <c r="B16" s="14"/>
      <c r="C16" s="73" t="s">
        <v>4221</v>
      </c>
      <c r="D16" s="78" t="s">
        <v>126</v>
      </c>
      <c r="E16" s="13">
        <v>44544</v>
      </c>
      <c r="F16" s="76" t="s">
        <v>3386</v>
      </c>
      <c r="G16" s="13">
        <v>44547</v>
      </c>
      <c r="H16" s="77" t="s">
        <v>4155</v>
      </c>
      <c r="I16" s="16">
        <v>90</v>
      </c>
      <c r="J16" s="16">
        <v>60</v>
      </c>
      <c r="K16" s="16">
        <v>16</v>
      </c>
      <c r="L16" s="16">
        <v>5</v>
      </c>
      <c r="M16" s="81">
        <v>21.6</v>
      </c>
      <c r="N16" s="96">
        <v>21.6</v>
      </c>
      <c r="O16" s="64">
        <v>2530</v>
      </c>
      <c r="P16" s="65">
        <f>Table224578910112345678910111213141516171819202122232425262728293031323334123536373839404142[[#This Row],[PEMBULATAN]]*O16</f>
        <v>54648</v>
      </c>
    </row>
    <row r="17" spans="1:16" ht="26.25" customHeight="1" x14ac:dyDescent="0.2">
      <c r="A17" s="14"/>
      <c r="B17" s="14"/>
      <c r="C17" s="73" t="s">
        <v>4222</v>
      </c>
      <c r="D17" s="78" t="s">
        <v>126</v>
      </c>
      <c r="E17" s="13">
        <v>44544</v>
      </c>
      <c r="F17" s="76" t="s">
        <v>3386</v>
      </c>
      <c r="G17" s="13">
        <v>44547</v>
      </c>
      <c r="H17" s="77" t="s">
        <v>4155</v>
      </c>
      <c r="I17" s="16">
        <v>100</v>
      </c>
      <c r="J17" s="16">
        <v>60</v>
      </c>
      <c r="K17" s="16">
        <v>24</v>
      </c>
      <c r="L17" s="16">
        <v>14</v>
      </c>
      <c r="M17" s="81">
        <v>36</v>
      </c>
      <c r="N17" s="96">
        <v>36</v>
      </c>
      <c r="O17" s="64">
        <v>2530</v>
      </c>
      <c r="P17" s="65">
        <f>Table224578910112345678910111213141516171819202122232425262728293031323334123536373839404142[[#This Row],[PEMBULATAN]]*O17</f>
        <v>91080</v>
      </c>
    </row>
    <row r="18" spans="1:16" ht="26.25" customHeight="1" x14ac:dyDescent="0.2">
      <c r="A18" s="14"/>
      <c r="B18" s="14"/>
      <c r="C18" s="73" t="s">
        <v>4223</v>
      </c>
      <c r="D18" s="78" t="s">
        <v>126</v>
      </c>
      <c r="E18" s="13">
        <v>44544</v>
      </c>
      <c r="F18" s="76" t="s">
        <v>3386</v>
      </c>
      <c r="G18" s="13">
        <v>44547</v>
      </c>
      <c r="H18" s="77" t="s">
        <v>4155</v>
      </c>
      <c r="I18" s="16">
        <v>92</v>
      </c>
      <c r="J18" s="16">
        <v>65</v>
      </c>
      <c r="K18" s="16">
        <v>30</v>
      </c>
      <c r="L18" s="16">
        <v>9</v>
      </c>
      <c r="M18" s="81">
        <v>44.85</v>
      </c>
      <c r="N18" s="96">
        <v>44.85</v>
      </c>
      <c r="O18" s="64">
        <v>2530</v>
      </c>
      <c r="P18" s="65">
        <f>Table224578910112345678910111213141516171819202122232425262728293031323334123536373839404142[[#This Row],[PEMBULATAN]]*O18</f>
        <v>113470.5</v>
      </c>
    </row>
    <row r="19" spans="1:16" ht="26.25" customHeight="1" x14ac:dyDescent="0.2">
      <c r="A19" s="14"/>
      <c r="B19" s="14"/>
      <c r="C19" s="73" t="s">
        <v>4224</v>
      </c>
      <c r="D19" s="78" t="s">
        <v>126</v>
      </c>
      <c r="E19" s="13">
        <v>44544</v>
      </c>
      <c r="F19" s="76" t="s">
        <v>3386</v>
      </c>
      <c r="G19" s="13">
        <v>44547</v>
      </c>
      <c r="H19" s="77" t="s">
        <v>4155</v>
      </c>
      <c r="I19" s="16">
        <v>70</v>
      </c>
      <c r="J19" s="16">
        <v>60</v>
      </c>
      <c r="K19" s="16">
        <v>22</v>
      </c>
      <c r="L19" s="16">
        <v>8</v>
      </c>
      <c r="M19" s="81">
        <v>23.1</v>
      </c>
      <c r="N19" s="96">
        <v>23.1</v>
      </c>
      <c r="O19" s="64">
        <v>2530</v>
      </c>
      <c r="P19" s="65">
        <f>Table224578910112345678910111213141516171819202122232425262728293031323334123536373839404142[[#This Row],[PEMBULATAN]]*O19</f>
        <v>58443</v>
      </c>
    </row>
    <row r="20" spans="1:16" ht="26.25" customHeight="1" x14ac:dyDescent="0.2">
      <c r="A20" s="14"/>
      <c r="B20" s="14"/>
      <c r="C20" s="73" t="s">
        <v>4225</v>
      </c>
      <c r="D20" s="78" t="s">
        <v>126</v>
      </c>
      <c r="E20" s="13">
        <v>44544</v>
      </c>
      <c r="F20" s="76" t="s">
        <v>3386</v>
      </c>
      <c r="G20" s="13">
        <v>44547</v>
      </c>
      <c r="H20" s="77" t="s">
        <v>4155</v>
      </c>
      <c r="I20" s="16">
        <v>90</v>
      </c>
      <c r="J20" s="16">
        <v>70</v>
      </c>
      <c r="K20" s="16">
        <v>24</v>
      </c>
      <c r="L20" s="16">
        <v>8</v>
      </c>
      <c r="M20" s="81">
        <v>37.799999999999997</v>
      </c>
      <c r="N20" s="96">
        <v>37.799999999999997</v>
      </c>
      <c r="O20" s="64">
        <v>2530</v>
      </c>
      <c r="P20" s="65">
        <f>Table224578910112345678910111213141516171819202122232425262728293031323334123536373839404142[[#This Row],[PEMBULATAN]]*O20</f>
        <v>95634</v>
      </c>
    </row>
    <row r="21" spans="1:16" ht="26.25" customHeight="1" x14ac:dyDescent="0.2">
      <c r="A21" s="14"/>
      <c r="B21" s="14"/>
      <c r="C21" s="73" t="s">
        <v>4226</v>
      </c>
      <c r="D21" s="78" t="s">
        <v>126</v>
      </c>
      <c r="E21" s="13">
        <v>44544</v>
      </c>
      <c r="F21" s="76" t="s">
        <v>3386</v>
      </c>
      <c r="G21" s="13">
        <v>44547</v>
      </c>
      <c r="H21" s="77" t="s">
        <v>4155</v>
      </c>
      <c r="I21" s="16">
        <v>80</v>
      </c>
      <c r="J21" s="16">
        <v>65</v>
      </c>
      <c r="K21" s="16">
        <v>20</v>
      </c>
      <c r="L21" s="16">
        <v>12</v>
      </c>
      <c r="M21" s="81">
        <v>26</v>
      </c>
      <c r="N21" s="96">
        <v>26</v>
      </c>
      <c r="O21" s="64">
        <v>2530</v>
      </c>
      <c r="P21" s="65">
        <f>Table224578910112345678910111213141516171819202122232425262728293031323334123536373839404142[[#This Row],[PEMBULATAN]]*O21</f>
        <v>65780</v>
      </c>
    </row>
    <row r="22" spans="1:16" ht="26.25" customHeight="1" x14ac:dyDescent="0.2">
      <c r="A22" s="14"/>
      <c r="B22" s="14"/>
      <c r="C22" s="73" t="s">
        <v>4227</v>
      </c>
      <c r="D22" s="78" t="s">
        <v>126</v>
      </c>
      <c r="E22" s="13">
        <v>44544</v>
      </c>
      <c r="F22" s="76" t="s">
        <v>3386</v>
      </c>
      <c r="G22" s="13">
        <v>44547</v>
      </c>
      <c r="H22" s="77" t="s">
        <v>4155</v>
      </c>
      <c r="I22" s="16">
        <v>50</v>
      </c>
      <c r="J22" s="16">
        <v>35</v>
      </c>
      <c r="K22" s="16">
        <v>15</v>
      </c>
      <c r="L22" s="16">
        <v>2</v>
      </c>
      <c r="M22" s="81">
        <v>6.5625</v>
      </c>
      <c r="N22" s="96">
        <v>6.5625</v>
      </c>
      <c r="O22" s="64">
        <v>2530</v>
      </c>
      <c r="P22" s="65">
        <f>Table224578910112345678910111213141516171819202122232425262728293031323334123536373839404142[[#This Row],[PEMBULATAN]]*O22</f>
        <v>16603.125</v>
      </c>
    </row>
    <row r="23" spans="1:16" ht="26.25" customHeight="1" x14ac:dyDescent="0.2">
      <c r="A23" s="14"/>
      <c r="B23" s="14"/>
      <c r="C23" s="73" t="s">
        <v>4228</v>
      </c>
      <c r="D23" s="78" t="s">
        <v>126</v>
      </c>
      <c r="E23" s="13">
        <v>44544</v>
      </c>
      <c r="F23" s="76" t="s">
        <v>3386</v>
      </c>
      <c r="G23" s="13">
        <v>44547</v>
      </c>
      <c r="H23" s="77" t="s">
        <v>4155</v>
      </c>
      <c r="I23" s="16">
        <v>110</v>
      </c>
      <c r="J23" s="16">
        <v>65</v>
      </c>
      <c r="K23" s="16">
        <v>23</v>
      </c>
      <c r="L23" s="16">
        <v>16</v>
      </c>
      <c r="M23" s="81">
        <v>41.112499999999997</v>
      </c>
      <c r="N23" s="96">
        <v>41.112499999999997</v>
      </c>
      <c r="O23" s="64">
        <v>2530</v>
      </c>
      <c r="P23" s="65">
        <f>Table224578910112345678910111213141516171819202122232425262728293031323334123536373839404142[[#This Row],[PEMBULATAN]]*O23</f>
        <v>104014.625</v>
      </c>
    </row>
    <row r="24" spans="1:16" ht="26.25" customHeight="1" x14ac:dyDescent="0.2">
      <c r="A24" s="14"/>
      <c r="B24" s="14"/>
      <c r="C24" s="73" t="s">
        <v>4229</v>
      </c>
      <c r="D24" s="78" t="s">
        <v>126</v>
      </c>
      <c r="E24" s="13">
        <v>44544</v>
      </c>
      <c r="F24" s="76" t="s">
        <v>3386</v>
      </c>
      <c r="G24" s="13">
        <v>44547</v>
      </c>
      <c r="H24" s="77" t="s">
        <v>4155</v>
      </c>
      <c r="I24" s="16">
        <v>100</v>
      </c>
      <c r="J24" s="16">
        <v>60</v>
      </c>
      <c r="K24" s="16">
        <v>30</v>
      </c>
      <c r="L24" s="16">
        <v>27</v>
      </c>
      <c r="M24" s="81">
        <v>45</v>
      </c>
      <c r="N24" s="96">
        <v>45</v>
      </c>
      <c r="O24" s="64">
        <v>2530</v>
      </c>
      <c r="P24" s="65">
        <f>Table224578910112345678910111213141516171819202122232425262728293031323334123536373839404142[[#This Row],[PEMBULATAN]]*O24</f>
        <v>113850</v>
      </c>
    </row>
    <row r="25" spans="1:16" ht="26.25" customHeight="1" x14ac:dyDescent="0.2">
      <c r="A25" s="14"/>
      <c r="B25" s="14"/>
      <c r="C25" s="73" t="s">
        <v>4230</v>
      </c>
      <c r="D25" s="78" t="s">
        <v>126</v>
      </c>
      <c r="E25" s="13">
        <v>44544</v>
      </c>
      <c r="F25" s="76" t="s">
        <v>3386</v>
      </c>
      <c r="G25" s="13">
        <v>44547</v>
      </c>
      <c r="H25" s="77" t="s">
        <v>4155</v>
      </c>
      <c r="I25" s="16">
        <v>91</v>
      </c>
      <c r="J25" s="16">
        <v>53</v>
      </c>
      <c r="K25" s="16">
        <v>25</v>
      </c>
      <c r="L25" s="16">
        <v>12</v>
      </c>
      <c r="M25" s="81">
        <v>30.143750000000001</v>
      </c>
      <c r="N25" s="96">
        <v>30.143750000000001</v>
      </c>
      <c r="O25" s="64">
        <v>2530</v>
      </c>
      <c r="P25" s="65">
        <f>Table224578910112345678910111213141516171819202122232425262728293031323334123536373839404142[[#This Row],[PEMBULATAN]]*O25</f>
        <v>76263.6875</v>
      </c>
    </row>
    <row r="26" spans="1:16" ht="26.25" customHeight="1" x14ac:dyDescent="0.2">
      <c r="A26" s="14"/>
      <c r="B26" s="14"/>
      <c r="C26" s="73" t="s">
        <v>4231</v>
      </c>
      <c r="D26" s="78" t="s">
        <v>126</v>
      </c>
      <c r="E26" s="13">
        <v>44544</v>
      </c>
      <c r="F26" s="76" t="s">
        <v>3386</v>
      </c>
      <c r="G26" s="13">
        <v>44547</v>
      </c>
      <c r="H26" s="77" t="s">
        <v>4155</v>
      </c>
      <c r="I26" s="16">
        <v>71</v>
      </c>
      <c r="J26" s="16">
        <v>60</v>
      </c>
      <c r="K26" s="16">
        <v>24</v>
      </c>
      <c r="L26" s="16">
        <v>13</v>
      </c>
      <c r="M26" s="81">
        <v>25.56</v>
      </c>
      <c r="N26" s="96">
        <v>25.56</v>
      </c>
      <c r="O26" s="64">
        <v>2530</v>
      </c>
      <c r="P26" s="65">
        <f>Table224578910112345678910111213141516171819202122232425262728293031323334123536373839404142[[#This Row],[PEMBULATAN]]*O26</f>
        <v>64666.799999999996</v>
      </c>
    </row>
    <row r="27" spans="1:16" ht="26.25" customHeight="1" x14ac:dyDescent="0.2">
      <c r="A27" s="14"/>
      <c r="B27" s="14"/>
      <c r="C27" s="73" t="s">
        <v>4232</v>
      </c>
      <c r="D27" s="78" t="s">
        <v>126</v>
      </c>
      <c r="E27" s="13">
        <v>44544</v>
      </c>
      <c r="F27" s="76" t="s">
        <v>3386</v>
      </c>
      <c r="G27" s="13">
        <v>44547</v>
      </c>
      <c r="H27" s="77" t="s">
        <v>4155</v>
      </c>
      <c r="I27" s="16">
        <v>99</v>
      </c>
      <c r="J27" s="16">
        <v>50</v>
      </c>
      <c r="K27" s="16">
        <v>26</v>
      </c>
      <c r="L27" s="16">
        <v>10</v>
      </c>
      <c r="M27" s="81">
        <v>32.174999999999997</v>
      </c>
      <c r="N27" s="96">
        <v>32.174999999999997</v>
      </c>
      <c r="O27" s="64">
        <v>2530</v>
      </c>
      <c r="P27" s="65">
        <f>Table224578910112345678910111213141516171819202122232425262728293031323334123536373839404142[[#This Row],[PEMBULATAN]]*O27</f>
        <v>81402.75</v>
      </c>
    </row>
    <row r="28" spans="1:16" ht="26.25" customHeight="1" x14ac:dyDescent="0.2">
      <c r="A28" s="14"/>
      <c r="B28" s="14"/>
      <c r="C28" s="73" t="s">
        <v>4233</v>
      </c>
      <c r="D28" s="78" t="s">
        <v>126</v>
      </c>
      <c r="E28" s="13">
        <v>44544</v>
      </c>
      <c r="F28" s="76" t="s">
        <v>3386</v>
      </c>
      <c r="G28" s="13">
        <v>44547</v>
      </c>
      <c r="H28" s="77" t="s">
        <v>4155</v>
      </c>
      <c r="I28" s="16">
        <v>70</v>
      </c>
      <c r="J28" s="16">
        <v>60</v>
      </c>
      <c r="K28" s="16">
        <v>20</v>
      </c>
      <c r="L28" s="16">
        <v>6</v>
      </c>
      <c r="M28" s="81">
        <v>21</v>
      </c>
      <c r="N28" s="96">
        <v>21</v>
      </c>
      <c r="O28" s="64">
        <v>2530</v>
      </c>
      <c r="P28" s="65">
        <f>Table224578910112345678910111213141516171819202122232425262728293031323334123536373839404142[[#This Row],[PEMBULATAN]]*O28</f>
        <v>53130</v>
      </c>
    </row>
    <row r="29" spans="1:16" ht="26.25" customHeight="1" x14ac:dyDescent="0.2">
      <c r="A29" s="14"/>
      <c r="B29" s="14"/>
      <c r="C29" s="73" t="s">
        <v>4234</v>
      </c>
      <c r="D29" s="78" t="s">
        <v>126</v>
      </c>
      <c r="E29" s="13">
        <v>44544</v>
      </c>
      <c r="F29" s="76" t="s">
        <v>3386</v>
      </c>
      <c r="G29" s="13">
        <v>44547</v>
      </c>
      <c r="H29" s="77" t="s">
        <v>4155</v>
      </c>
      <c r="I29" s="16">
        <v>85</v>
      </c>
      <c r="J29" s="16">
        <v>60</v>
      </c>
      <c r="K29" s="16">
        <v>32</v>
      </c>
      <c r="L29" s="16">
        <v>16</v>
      </c>
      <c r="M29" s="81">
        <v>40.799999999999997</v>
      </c>
      <c r="N29" s="96">
        <v>40.799999999999997</v>
      </c>
      <c r="O29" s="64">
        <v>2530</v>
      </c>
      <c r="P29" s="65">
        <f>Table224578910112345678910111213141516171819202122232425262728293031323334123536373839404142[[#This Row],[PEMBULATAN]]*O29</f>
        <v>103224</v>
      </c>
    </row>
    <row r="30" spans="1:16" ht="26.25" customHeight="1" x14ac:dyDescent="0.2">
      <c r="A30" s="14"/>
      <c r="B30" s="14"/>
      <c r="C30" s="73" t="s">
        <v>4235</v>
      </c>
      <c r="D30" s="78" t="s">
        <v>126</v>
      </c>
      <c r="E30" s="13">
        <v>44544</v>
      </c>
      <c r="F30" s="76" t="s">
        <v>3386</v>
      </c>
      <c r="G30" s="13">
        <v>44547</v>
      </c>
      <c r="H30" s="77" t="s">
        <v>4155</v>
      </c>
      <c r="I30" s="16">
        <v>90</v>
      </c>
      <c r="J30" s="16">
        <v>60</v>
      </c>
      <c r="K30" s="16">
        <v>24</v>
      </c>
      <c r="L30" s="16">
        <v>17</v>
      </c>
      <c r="M30" s="81">
        <v>32.4</v>
      </c>
      <c r="N30" s="96">
        <v>33</v>
      </c>
      <c r="O30" s="64">
        <v>2530</v>
      </c>
      <c r="P30" s="65">
        <f>Table224578910112345678910111213141516171819202122232425262728293031323334123536373839404142[[#This Row],[PEMBULATAN]]*O30</f>
        <v>83490</v>
      </c>
    </row>
    <row r="31" spans="1:16" ht="26.25" customHeight="1" x14ac:dyDescent="0.2">
      <c r="A31" s="14"/>
      <c r="B31" s="14"/>
      <c r="C31" s="73" t="s">
        <v>4236</v>
      </c>
      <c r="D31" s="78" t="s">
        <v>126</v>
      </c>
      <c r="E31" s="13">
        <v>44544</v>
      </c>
      <c r="F31" s="76" t="s">
        <v>3386</v>
      </c>
      <c r="G31" s="13">
        <v>44547</v>
      </c>
      <c r="H31" s="77" t="s">
        <v>4155</v>
      </c>
      <c r="I31" s="16">
        <v>70</v>
      </c>
      <c r="J31" s="16">
        <v>60</v>
      </c>
      <c r="K31" s="16">
        <v>14</v>
      </c>
      <c r="L31" s="16">
        <v>5</v>
      </c>
      <c r="M31" s="81">
        <v>14.7</v>
      </c>
      <c r="N31" s="96">
        <v>14.7</v>
      </c>
      <c r="O31" s="64">
        <v>2530</v>
      </c>
      <c r="P31" s="65">
        <f>Table224578910112345678910111213141516171819202122232425262728293031323334123536373839404142[[#This Row],[PEMBULATAN]]*O31</f>
        <v>37191</v>
      </c>
    </row>
    <row r="32" spans="1:16" ht="26.25" customHeight="1" x14ac:dyDescent="0.2">
      <c r="A32" s="14"/>
      <c r="B32" s="14"/>
      <c r="C32" s="73" t="s">
        <v>4237</v>
      </c>
      <c r="D32" s="78" t="s">
        <v>126</v>
      </c>
      <c r="E32" s="13">
        <v>44544</v>
      </c>
      <c r="F32" s="76" t="s">
        <v>3386</v>
      </c>
      <c r="G32" s="13">
        <v>44547</v>
      </c>
      <c r="H32" s="77" t="s">
        <v>4155</v>
      </c>
      <c r="I32" s="16">
        <v>50</v>
      </c>
      <c r="J32" s="16">
        <v>55</v>
      </c>
      <c r="K32" s="16">
        <v>15</v>
      </c>
      <c r="L32" s="16">
        <v>5</v>
      </c>
      <c r="M32" s="81">
        <v>10.3125</v>
      </c>
      <c r="N32" s="96">
        <v>11</v>
      </c>
      <c r="O32" s="64">
        <v>2530</v>
      </c>
      <c r="P32" s="65">
        <f>Table224578910112345678910111213141516171819202122232425262728293031323334123536373839404142[[#This Row],[PEMBULATAN]]*O32</f>
        <v>27830</v>
      </c>
    </row>
    <row r="33" spans="1:16" ht="26.25" customHeight="1" x14ac:dyDescent="0.2">
      <c r="A33" s="14"/>
      <c r="B33" s="14"/>
      <c r="C33" s="73" t="s">
        <v>4238</v>
      </c>
      <c r="D33" s="78" t="s">
        <v>126</v>
      </c>
      <c r="E33" s="13">
        <v>44544</v>
      </c>
      <c r="F33" s="76" t="s">
        <v>3386</v>
      </c>
      <c r="G33" s="13">
        <v>44547</v>
      </c>
      <c r="H33" s="77" t="s">
        <v>4155</v>
      </c>
      <c r="I33" s="16">
        <v>90</v>
      </c>
      <c r="J33" s="16">
        <v>60</v>
      </c>
      <c r="K33" s="16">
        <v>20</v>
      </c>
      <c r="L33" s="16">
        <v>16</v>
      </c>
      <c r="M33" s="81">
        <v>27</v>
      </c>
      <c r="N33" s="96">
        <v>27</v>
      </c>
      <c r="O33" s="64">
        <v>2530</v>
      </c>
      <c r="P33" s="65">
        <f>Table224578910112345678910111213141516171819202122232425262728293031323334123536373839404142[[#This Row],[PEMBULATAN]]*O33</f>
        <v>68310</v>
      </c>
    </row>
    <row r="34" spans="1:16" ht="26.25" customHeight="1" x14ac:dyDescent="0.2">
      <c r="A34" s="14"/>
      <c r="B34" s="14"/>
      <c r="C34" s="73" t="s">
        <v>4239</v>
      </c>
      <c r="D34" s="78" t="s">
        <v>126</v>
      </c>
      <c r="E34" s="13">
        <v>44544</v>
      </c>
      <c r="F34" s="76" t="s">
        <v>3386</v>
      </c>
      <c r="G34" s="13">
        <v>44547</v>
      </c>
      <c r="H34" s="77" t="s">
        <v>4155</v>
      </c>
      <c r="I34" s="16">
        <v>80</v>
      </c>
      <c r="J34" s="16">
        <v>60</v>
      </c>
      <c r="K34" s="16">
        <v>15</v>
      </c>
      <c r="L34" s="16">
        <v>15</v>
      </c>
      <c r="M34" s="81">
        <v>18</v>
      </c>
      <c r="N34" s="96">
        <v>18</v>
      </c>
      <c r="O34" s="64">
        <v>2530</v>
      </c>
      <c r="P34" s="65">
        <f>Table224578910112345678910111213141516171819202122232425262728293031323334123536373839404142[[#This Row],[PEMBULATAN]]*O34</f>
        <v>45540</v>
      </c>
    </row>
    <row r="35" spans="1:16" ht="22.5" customHeight="1" x14ac:dyDescent="0.2">
      <c r="A35" s="118" t="s">
        <v>30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20"/>
      <c r="M35" s="79">
        <f>SUBTOTAL(109,Table224578910112345678910111213141516171819202122232425262728293031323334123536373839404142[KG VOLUME])</f>
        <v>860.61874999999986</v>
      </c>
      <c r="N35" s="68">
        <f>SUM(N3:N34)</f>
        <v>886.02674999999988</v>
      </c>
      <c r="O35" s="121">
        <f>SUM(P3:P34)</f>
        <v>2241647.6775000002</v>
      </c>
      <c r="P35" s="122"/>
    </row>
    <row r="36" spans="1:16" ht="18" customHeight="1" x14ac:dyDescent="0.2">
      <c r="A36" s="86"/>
      <c r="B36" s="56" t="s">
        <v>42</v>
      </c>
      <c r="C36" s="55"/>
      <c r="D36" s="57" t="s">
        <v>43</v>
      </c>
      <c r="E36" s="86"/>
      <c r="F36" s="86"/>
      <c r="G36" s="86"/>
      <c r="H36" s="86"/>
      <c r="I36" s="86"/>
      <c r="J36" s="86"/>
      <c r="K36" s="86"/>
      <c r="L36" s="86"/>
      <c r="M36" s="87"/>
      <c r="N36" s="88" t="s">
        <v>51</v>
      </c>
      <c r="O36" s="89"/>
      <c r="P36" s="89">
        <f>O35*10%</f>
        <v>224164.76775000003</v>
      </c>
    </row>
    <row r="37" spans="1:16" ht="18" customHeight="1" thickBot="1" x14ac:dyDescent="0.25">
      <c r="A37" s="86"/>
      <c r="B37" s="56"/>
      <c r="C37" s="55"/>
      <c r="D37" s="57"/>
      <c r="E37" s="86"/>
      <c r="F37" s="86"/>
      <c r="G37" s="86"/>
      <c r="H37" s="86"/>
      <c r="I37" s="86"/>
      <c r="J37" s="86"/>
      <c r="K37" s="86"/>
      <c r="L37" s="86"/>
      <c r="M37" s="87"/>
      <c r="N37" s="90" t="s">
        <v>52</v>
      </c>
      <c r="O37" s="91"/>
      <c r="P37" s="91">
        <f>O35-P36</f>
        <v>2017482.9097500001</v>
      </c>
    </row>
    <row r="38" spans="1:16" ht="18" customHeight="1" x14ac:dyDescent="0.2">
      <c r="A38" s="11"/>
      <c r="H38" s="63"/>
      <c r="N38" s="62" t="s">
        <v>31</v>
      </c>
      <c r="P38" s="69">
        <f>P37*1%</f>
        <v>20174.829097500002</v>
      </c>
    </row>
    <row r="39" spans="1:16" ht="18" customHeight="1" thickBot="1" x14ac:dyDescent="0.25">
      <c r="A39" s="11"/>
      <c r="H39" s="63"/>
      <c r="N39" s="62" t="s">
        <v>53</v>
      </c>
      <c r="P39" s="71">
        <f>P37*2%</f>
        <v>40349.658195000004</v>
      </c>
    </row>
    <row r="40" spans="1:16" ht="18" customHeight="1" x14ac:dyDescent="0.2">
      <c r="A40" s="11"/>
      <c r="H40" s="63"/>
      <c r="N40" s="66" t="s">
        <v>32</v>
      </c>
      <c r="O40" s="67"/>
      <c r="P40" s="70">
        <f>P37+P38-P39</f>
        <v>1997308.0806525003</v>
      </c>
    </row>
    <row r="42" spans="1:16" x14ac:dyDescent="0.2">
      <c r="A42" s="11"/>
      <c r="H42" s="63"/>
      <c r="P42" s="71"/>
    </row>
    <row r="43" spans="1:16" x14ac:dyDescent="0.2">
      <c r="A43" s="11"/>
      <c r="H43" s="63"/>
      <c r="O43" s="58"/>
      <c r="P43" s="71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</sheetData>
  <mergeCells count="2">
    <mergeCell ref="A35:L35"/>
    <mergeCell ref="O35:P35"/>
  </mergeCells>
  <conditionalFormatting sqref="B3">
    <cfRule type="duplicateValues" dxfId="158" priority="2"/>
  </conditionalFormatting>
  <conditionalFormatting sqref="B4">
    <cfRule type="duplicateValues" dxfId="157" priority="1"/>
  </conditionalFormatting>
  <conditionalFormatting sqref="B5:B34">
    <cfRule type="duplicateValues" dxfId="156" priority="6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41" sqref="M4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403973</v>
      </c>
      <c r="B3" s="74" t="s">
        <v>4240</v>
      </c>
      <c r="C3" s="9" t="s">
        <v>4241</v>
      </c>
      <c r="D3" s="76" t="s">
        <v>126</v>
      </c>
      <c r="E3" s="13">
        <v>44544</v>
      </c>
      <c r="F3" s="76" t="s">
        <v>3386</v>
      </c>
      <c r="G3" s="13">
        <v>44547</v>
      </c>
      <c r="H3" s="10" t="s">
        <v>4155</v>
      </c>
      <c r="I3" s="1">
        <v>55</v>
      </c>
      <c r="J3" s="1">
        <v>34</v>
      </c>
      <c r="K3" s="1">
        <v>13</v>
      </c>
      <c r="L3" s="1">
        <v>5</v>
      </c>
      <c r="M3" s="80">
        <v>6.0774999999999997</v>
      </c>
      <c r="N3" s="96">
        <v>6.0774999999999997</v>
      </c>
      <c r="O3" s="64">
        <v>2530</v>
      </c>
      <c r="P3" s="65">
        <f>Table22457891011234567891011121314151617181920212223242526272829303132333412353637383940414243[[#This Row],[PEMBULATAN]]*O3</f>
        <v>15376.074999999999</v>
      </c>
    </row>
    <row r="4" spans="1:16" ht="26.25" customHeight="1" x14ac:dyDescent="0.2">
      <c r="A4" s="14"/>
      <c r="B4" s="75"/>
      <c r="C4" s="9" t="s">
        <v>4242</v>
      </c>
      <c r="D4" s="76" t="s">
        <v>126</v>
      </c>
      <c r="E4" s="13">
        <v>44544</v>
      </c>
      <c r="F4" s="76" t="s">
        <v>3386</v>
      </c>
      <c r="G4" s="13">
        <v>44547</v>
      </c>
      <c r="H4" s="10" t="s">
        <v>4155</v>
      </c>
      <c r="I4" s="1">
        <v>81</v>
      </c>
      <c r="J4" s="1">
        <v>58</v>
      </c>
      <c r="K4" s="1">
        <v>22</v>
      </c>
      <c r="L4" s="1">
        <v>1</v>
      </c>
      <c r="M4" s="80">
        <v>25.838999999999999</v>
      </c>
      <c r="N4" s="96">
        <v>25.838999999999999</v>
      </c>
      <c r="O4" s="64">
        <v>2530</v>
      </c>
      <c r="P4" s="65">
        <f>Table22457891011234567891011121314151617181920212223242526272829303132333412353637383940414243[[#This Row],[PEMBULATAN]]*O4</f>
        <v>65372.67</v>
      </c>
    </row>
    <row r="5" spans="1:16" ht="26.25" customHeight="1" x14ac:dyDescent="0.2">
      <c r="A5" s="14"/>
      <c r="B5" s="14"/>
      <c r="C5" s="9" t="s">
        <v>4243</v>
      </c>
      <c r="D5" s="76" t="s">
        <v>126</v>
      </c>
      <c r="E5" s="13">
        <v>44544</v>
      </c>
      <c r="F5" s="76" t="s">
        <v>3386</v>
      </c>
      <c r="G5" s="13">
        <v>44547</v>
      </c>
      <c r="H5" s="10" t="s">
        <v>4155</v>
      </c>
      <c r="I5" s="1">
        <v>48</v>
      </c>
      <c r="J5" s="1">
        <v>44</v>
      </c>
      <c r="K5" s="1">
        <v>28</v>
      </c>
      <c r="L5" s="1">
        <v>9</v>
      </c>
      <c r="M5" s="80">
        <v>14.784000000000001</v>
      </c>
      <c r="N5" s="96">
        <v>14.784000000000001</v>
      </c>
      <c r="O5" s="64">
        <v>2530</v>
      </c>
      <c r="P5" s="65">
        <f>Table22457891011234567891011121314151617181920212223242526272829303132333412353637383940414243[[#This Row],[PEMBULATAN]]*O5</f>
        <v>37403.520000000004</v>
      </c>
    </row>
    <row r="6" spans="1:16" ht="26.25" customHeight="1" x14ac:dyDescent="0.2">
      <c r="A6" s="14"/>
      <c r="B6" s="14"/>
      <c r="C6" s="73" t="s">
        <v>4244</v>
      </c>
      <c r="D6" s="78" t="s">
        <v>126</v>
      </c>
      <c r="E6" s="13">
        <v>44544</v>
      </c>
      <c r="F6" s="76" t="s">
        <v>3386</v>
      </c>
      <c r="G6" s="13">
        <v>44547</v>
      </c>
      <c r="H6" s="77" t="s">
        <v>4155</v>
      </c>
      <c r="I6" s="16">
        <v>75</v>
      </c>
      <c r="J6" s="16">
        <v>48</v>
      </c>
      <c r="K6" s="16">
        <v>21</v>
      </c>
      <c r="L6" s="16">
        <v>1</v>
      </c>
      <c r="M6" s="81">
        <v>18.899999999999999</v>
      </c>
      <c r="N6" s="96">
        <v>18.899999999999999</v>
      </c>
      <c r="O6" s="64">
        <v>2530</v>
      </c>
      <c r="P6" s="65">
        <f>Table22457891011234567891011121314151617181920212223242526272829303132333412353637383940414243[[#This Row],[PEMBULATAN]]*O6</f>
        <v>47817</v>
      </c>
    </row>
    <row r="7" spans="1:16" ht="26.25" customHeight="1" x14ac:dyDescent="0.2">
      <c r="A7" s="14"/>
      <c r="B7" s="14"/>
      <c r="C7" s="73" t="s">
        <v>4245</v>
      </c>
      <c r="D7" s="78" t="s">
        <v>126</v>
      </c>
      <c r="E7" s="13">
        <v>44544</v>
      </c>
      <c r="F7" s="76" t="s">
        <v>3386</v>
      </c>
      <c r="G7" s="13">
        <v>44547</v>
      </c>
      <c r="H7" s="77" t="s">
        <v>4155</v>
      </c>
      <c r="I7" s="16">
        <v>102</v>
      </c>
      <c r="J7" s="16">
        <v>51</v>
      </c>
      <c r="K7" s="16">
        <v>11</v>
      </c>
      <c r="L7" s="16">
        <v>12</v>
      </c>
      <c r="M7" s="81">
        <v>14.3055</v>
      </c>
      <c r="N7" s="96">
        <v>15</v>
      </c>
      <c r="O7" s="64">
        <v>2530</v>
      </c>
      <c r="P7" s="65">
        <f>Table22457891011234567891011121314151617181920212223242526272829303132333412353637383940414243[[#This Row],[PEMBULATAN]]*O7</f>
        <v>37950</v>
      </c>
    </row>
    <row r="8" spans="1:16" ht="26.25" customHeight="1" x14ac:dyDescent="0.2">
      <c r="A8" s="14"/>
      <c r="B8" s="14"/>
      <c r="C8" s="73" t="s">
        <v>4246</v>
      </c>
      <c r="D8" s="78" t="s">
        <v>126</v>
      </c>
      <c r="E8" s="13">
        <v>44544</v>
      </c>
      <c r="F8" s="76" t="s">
        <v>3386</v>
      </c>
      <c r="G8" s="13">
        <v>44547</v>
      </c>
      <c r="H8" s="77" t="s">
        <v>4155</v>
      </c>
      <c r="I8" s="16">
        <v>62</v>
      </c>
      <c r="J8" s="16">
        <v>40</v>
      </c>
      <c r="K8" s="16">
        <v>12</v>
      </c>
      <c r="L8" s="16">
        <v>1</v>
      </c>
      <c r="M8" s="81">
        <v>7.44</v>
      </c>
      <c r="N8" s="96">
        <v>8</v>
      </c>
      <c r="O8" s="64">
        <v>2530</v>
      </c>
      <c r="P8" s="65">
        <f>Table22457891011234567891011121314151617181920212223242526272829303132333412353637383940414243[[#This Row],[PEMBULATAN]]*O8</f>
        <v>20240</v>
      </c>
    </row>
    <row r="9" spans="1:16" ht="26.25" customHeight="1" x14ac:dyDescent="0.2">
      <c r="A9" s="14"/>
      <c r="B9" s="14"/>
      <c r="C9" s="73" t="s">
        <v>4247</v>
      </c>
      <c r="D9" s="78" t="s">
        <v>126</v>
      </c>
      <c r="E9" s="13">
        <v>44544</v>
      </c>
      <c r="F9" s="76" t="s">
        <v>3386</v>
      </c>
      <c r="G9" s="13">
        <v>44547</v>
      </c>
      <c r="H9" s="77" t="s">
        <v>4155</v>
      </c>
      <c r="I9" s="16">
        <v>87</v>
      </c>
      <c r="J9" s="16">
        <v>52</v>
      </c>
      <c r="K9" s="16">
        <v>18</v>
      </c>
      <c r="L9" s="16">
        <v>11</v>
      </c>
      <c r="M9" s="81">
        <v>20.358000000000001</v>
      </c>
      <c r="N9" s="96">
        <v>21</v>
      </c>
      <c r="O9" s="64">
        <v>2530</v>
      </c>
      <c r="P9" s="65">
        <f>Table22457891011234567891011121314151617181920212223242526272829303132333412353637383940414243[[#This Row],[PEMBULATAN]]*O9</f>
        <v>53130</v>
      </c>
    </row>
    <row r="10" spans="1:16" ht="26.25" customHeight="1" x14ac:dyDescent="0.2">
      <c r="A10" s="14"/>
      <c r="B10" s="14"/>
      <c r="C10" s="73" t="s">
        <v>4248</v>
      </c>
      <c r="D10" s="78" t="s">
        <v>126</v>
      </c>
      <c r="E10" s="13">
        <v>44544</v>
      </c>
      <c r="F10" s="76" t="s">
        <v>3386</v>
      </c>
      <c r="G10" s="13">
        <v>44547</v>
      </c>
      <c r="H10" s="77" t="s">
        <v>4155</v>
      </c>
      <c r="I10" s="16">
        <v>101</v>
      </c>
      <c r="J10" s="16">
        <v>20</v>
      </c>
      <c r="K10" s="16">
        <v>20</v>
      </c>
      <c r="L10" s="16">
        <v>1</v>
      </c>
      <c r="M10" s="81">
        <v>10.1</v>
      </c>
      <c r="N10" s="96">
        <v>10.1</v>
      </c>
      <c r="O10" s="64">
        <v>2530</v>
      </c>
      <c r="P10" s="65">
        <f>Table22457891011234567891011121314151617181920212223242526272829303132333412353637383940414243[[#This Row],[PEMBULATAN]]*O10</f>
        <v>25553</v>
      </c>
    </row>
    <row r="11" spans="1:16" ht="26.25" customHeight="1" x14ac:dyDescent="0.2">
      <c r="A11" s="14"/>
      <c r="B11" s="14"/>
      <c r="C11" s="73" t="s">
        <v>4249</v>
      </c>
      <c r="D11" s="78" t="s">
        <v>126</v>
      </c>
      <c r="E11" s="13">
        <v>44544</v>
      </c>
      <c r="F11" s="76" t="s">
        <v>3386</v>
      </c>
      <c r="G11" s="13">
        <v>44547</v>
      </c>
      <c r="H11" s="77" t="s">
        <v>4155</v>
      </c>
      <c r="I11" s="16">
        <v>67</v>
      </c>
      <c r="J11" s="16">
        <v>23</v>
      </c>
      <c r="K11" s="16">
        <v>12</v>
      </c>
      <c r="L11" s="16">
        <v>1</v>
      </c>
      <c r="M11" s="81">
        <v>4.6230000000000002</v>
      </c>
      <c r="N11" s="96">
        <v>4.6230000000000002</v>
      </c>
      <c r="O11" s="64">
        <v>2530</v>
      </c>
      <c r="P11" s="65">
        <f>Table22457891011234567891011121314151617181920212223242526272829303132333412353637383940414243[[#This Row],[PEMBULATAN]]*O11</f>
        <v>11696.19</v>
      </c>
    </row>
    <row r="12" spans="1:16" ht="26.25" customHeight="1" x14ac:dyDescent="0.2">
      <c r="A12" s="14"/>
      <c r="B12" s="14"/>
      <c r="C12" s="73" t="s">
        <v>4250</v>
      </c>
      <c r="D12" s="78" t="s">
        <v>126</v>
      </c>
      <c r="E12" s="13">
        <v>44544</v>
      </c>
      <c r="F12" s="76" t="s">
        <v>3386</v>
      </c>
      <c r="G12" s="13">
        <v>44547</v>
      </c>
      <c r="H12" s="77" t="s">
        <v>4155</v>
      </c>
      <c r="I12" s="16">
        <v>45</v>
      </c>
      <c r="J12" s="16">
        <v>23</v>
      </c>
      <c r="K12" s="16">
        <v>5</v>
      </c>
      <c r="L12" s="16">
        <v>1</v>
      </c>
      <c r="M12" s="81">
        <v>1.29375</v>
      </c>
      <c r="N12" s="96">
        <v>1.29375</v>
      </c>
      <c r="O12" s="64">
        <v>2530</v>
      </c>
      <c r="P12" s="65">
        <f>Table22457891011234567891011121314151617181920212223242526272829303132333412353637383940414243[[#This Row],[PEMBULATAN]]*O12</f>
        <v>3273.1875</v>
      </c>
    </row>
    <row r="13" spans="1:16" ht="26.25" customHeight="1" x14ac:dyDescent="0.2">
      <c r="A13" s="14"/>
      <c r="B13" s="14"/>
      <c r="C13" s="73" t="s">
        <v>4251</v>
      </c>
      <c r="D13" s="78" t="s">
        <v>126</v>
      </c>
      <c r="E13" s="13">
        <v>44544</v>
      </c>
      <c r="F13" s="76" t="s">
        <v>3386</v>
      </c>
      <c r="G13" s="13">
        <v>44547</v>
      </c>
      <c r="H13" s="77" t="s">
        <v>4155</v>
      </c>
      <c r="I13" s="16">
        <v>80</v>
      </c>
      <c r="J13" s="16">
        <v>25</v>
      </c>
      <c r="K13" s="16">
        <v>27</v>
      </c>
      <c r="L13" s="16">
        <v>3</v>
      </c>
      <c r="M13" s="81">
        <v>13.5</v>
      </c>
      <c r="N13" s="96">
        <v>14</v>
      </c>
      <c r="O13" s="64">
        <v>2530</v>
      </c>
      <c r="P13" s="65">
        <f>Table22457891011234567891011121314151617181920212223242526272829303132333412353637383940414243[[#This Row],[PEMBULATAN]]*O13</f>
        <v>35420</v>
      </c>
    </row>
    <row r="14" spans="1:16" ht="26.25" customHeight="1" x14ac:dyDescent="0.2">
      <c r="A14" s="14"/>
      <c r="B14" s="14"/>
      <c r="C14" s="73" t="s">
        <v>4252</v>
      </c>
      <c r="D14" s="78" t="s">
        <v>126</v>
      </c>
      <c r="E14" s="13">
        <v>44544</v>
      </c>
      <c r="F14" s="76" t="s">
        <v>3386</v>
      </c>
      <c r="G14" s="13">
        <v>44547</v>
      </c>
      <c r="H14" s="77" t="s">
        <v>4155</v>
      </c>
      <c r="I14" s="16">
        <v>68</v>
      </c>
      <c r="J14" s="16">
        <v>38</v>
      </c>
      <c r="K14" s="16">
        <v>24</v>
      </c>
      <c r="L14" s="16">
        <v>7</v>
      </c>
      <c r="M14" s="81">
        <v>15.504</v>
      </c>
      <c r="N14" s="96">
        <v>15.504</v>
      </c>
      <c r="O14" s="64">
        <v>2530</v>
      </c>
      <c r="P14" s="65">
        <f>Table22457891011234567891011121314151617181920212223242526272829303132333412353637383940414243[[#This Row],[PEMBULATAN]]*O14</f>
        <v>39225.119999999995</v>
      </c>
    </row>
    <row r="15" spans="1:16" ht="26.25" customHeight="1" x14ac:dyDescent="0.2">
      <c r="A15" s="14"/>
      <c r="B15" s="14"/>
      <c r="C15" s="73" t="s">
        <v>4253</v>
      </c>
      <c r="D15" s="78" t="s">
        <v>126</v>
      </c>
      <c r="E15" s="13">
        <v>44544</v>
      </c>
      <c r="F15" s="76" t="s">
        <v>3386</v>
      </c>
      <c r="G15" s="13">
        <v>44547</v>
      </c>
      <c r="H15" s="77" t="s">
        <v>4155</v>
      </c>
      <c r="I15" s="16">
        <v>75</v>
      </c>
      <c r="J15" s="16">
        <v>35</v>
      </c>
      <c r="K15" s="16">
        <v>15</v>
      </c>
      <c r="L15" s="16">
        <v>3</v>
      </c>
      <c r="M15" s="81">
        <v>9.84375</v>
      </c>
      <c r="N15" s="96">
        <v>9.84375</v>
      </c>
      <c r="O15" s="64">
        <v>2530</v>
      </c>
      <c r="P15" s="65">
        <f>Table22457891011234567891011121314151617181920212223242526272829303132333412353637383940414243[[#This Row],[PEMBULATAN]]*O15</f>
        <v>24904.6875</v>
      </c>
    </row>
    <row r="16" spans="1:16" ht="26.25" customHeight="1" x14ac:dyDescent="0.2">
      <c r="A16" s="14"/>
      <c r="B16" s="14"/>
      <c r="C16" s="73" t="s">
        <v>4254</v>
      </c>
      <c r="D16" s="78" t="s">
        <v>126</v>
      </c>
      <c r="E16" s="13">
        <v>44544</v>
      </c>
      <c r="F16" s="76" t="s">
        <v>3386</v>
      </c>
      <c r="G16" s="13">
        <v>44547</v>
      </c>
      <c r="H16" s="77" t="s">
        <v>4155</v>
      </c>
      <c r="I16" s="16">
        <v>47</v>
      </c>
      <c r="J16" s="16">
        <v>37</v>
      </c>
      <c r="K16" s="16">
        <v>24</v>
      </c>
      <c r="L16" s="16">
        <v>10</v>
      </c>
      <c r="M16" s="81">
        <v>10.433999999999999</v>
      </c>
      <c r="N16" s="96">
        <v>11</v>
      </c>
      <c r="O16" s="64">
        <v>2530</v>
      </c>
      <c r="P16" s="65">
        <f>Table22457891011234567891011121314151617181920212223242526272829303132333412353637383940414243[[#This Row],[PEMBULATAN]]*O16</f>
        <v>27830</v>
      </c>
    </row>
    <row r="17" spans="1:16" ht="26.25" customHeight="1" x14ac:dyDescent="0.2">
      <c r="A17" s="14"/>
      <c r="B17" s="14"/>
      <c r="C17" s="73" t="s">
        <v>4255</v>
      </c>
      <c r="D17" s="78" t="s">
        <v>126</v>
      </c>
      <c r="E17" s="13">
        <v>44544</v>
      </c>
      <c r="F17" s="76" t="s">
        <v>3386</v>
      </c>
      <c r="G17" s="13">
        <v>44547</v>
      </c>
      <c r="H17" s="77" t="s">
        <v>4155</v>
      </c>
      <c r="I17" s="16">
        <v>35</v>
      </c>
      <c r="J17" s="16">
        <v>35</v>
      </c>
      <c r="K17" s="16">
        <v>33</v>
      </c>
      <c r="L17" s="16">
        <v>13</v>
      </c>
      <c r="M17" s="81">
        <v>10.106249999999999</v>
      </c>
      <c r="N17" s="96">
        <v>13</v>
      </c>
      <c r="O17" s="64">
        <v>2530</v>
      </c>
      <c r="P17" s="65">
        <f>Table22457891011234567891011121314151617181920212223242526272829303132333412353637383940414243[[#This Row],[PEMBULATAN]]*O17</f>
        <v>32890</v>
      </c>
    </row>
    <row r="18" spans="1:16" ht="26.25" customHeight="1" x14ac:dyDescent="0.2">
      <c r="A18" s="14"/>
      <c r="B18" s="14"/>
      <c r="C18" s="73" t="s">
        <v>4256</v>
      </c>
      <c r="D18" s="78" t="s">
        <v>126</v>
      </c>
      <c r="E18" s="13">
        <v>44544</v>
      </c>
      <c r="F18" s="76" t="s">
        <v>3386</v>
      </c>
      <c r="G18" s="13">
        <v>44547</v>
      </c>
      <c r="H18" s="77" t="s">
        <v>4155</v>
      </c>
      <c r="I18" s="16">
        <v>54</v>
      </c>
      <c r="J18" s="16">
        <v>34</v>
      </c>
      <c r="K18" s="16">
        <v>16</v>
      </c>
      <c r="L18" s="16">
        <v>11</v>
      </c>
      <c r="M18" s="81">
        <v>7.3440000000000003</v>
      </c>
      <c r="N18" s="96">
        <v>12</v>
      </c>
      <c r="O18" s="64">
        <v>2530</v>
      </c>
      <c r="P18" s="65">
        <f>Table22457891011234567891011121314151617181920212223242526272829303132333412353637383940414243[[#This Row],[PEMBULATAN]]*O18</f>
        <v>30360</v>
      </c>
    </row>
    <row r="19" spans="1:16" ht="26.25" customHeight="1" x14ac:dyDescent="0.2">
      <c r="A19" s="14"/>
      <c r="B19" s="14"/>
      <c r="C19" s="73" t="s">
        <v>4257</v>
      </c>
      <c r="D19" s="78" t="s">
        <v>126</v>
      </c>
      <c r="E19" s="13">
        <v>44544</v>
      </c>
      <c r="F19" s="76" t="s">
        <v>3386</v>
      </c>
      <c r="G19" s="13">
        <v>44547</v>
      </c>
      <c r="H19" s="77" t="s">
        <v>4155</v>
      </c>
      <c r="I19" s="16">
        <v>52</v>
      </c>
      <c r="J19" s="16">
        <v>38</v>
      </c>
      <c r="K19" s="16">
        <v>30</v>
      </c>
      <c r="L19" s="16">
        <v>3</v>
      </c>
      <c r="M19" s="81">
        <v>14.82</v>
      </c>
      <c r="N19" s="96">
        <v>14.82</v>
      </c>
      <c r="O19" s="64">
        <v>2530</v>
      </c>
      <c r="P19" s="65">
        <f>Table22457891011234567891011121314151617181920212223242526272829303132333412353637383940414243[[#This Row],[PEMBULATAN]]*O19</f>
        <v>37494.6</v>
      </c>
    </row>
    <row r="20" spans="1:16" ht="26.25" customHeight="1" x14ac:dyDescent="0.2">
      <c r="A20" s="14"/>
      <c r="B20" s="14"/>
      <c r="C20" s="73" t="s">
        <v>4258</v>
      </c>
      <c r="D20" s="78" t="s">
        <v>126</v>
      </c>
      <c r="E20" s="13">
        <v>44544</v>
      </c>
      <c r="F20" s="76" t="s">
        <v>3386</v>
      </c>
      <c r="G20" s="13">
        <v>44547</v>
      </c>
      <c r="H20" s="77" t="s">
        <v>4155</v>
      </c>
      <c r="I20" s="16">
        <v>48</v>
      </c>
      <c r="J20" s="16">
        <v>38</v>
      </c>
      <c r="K20" s="16">
        <v>30</v>
      </c>
      <c r="L20" s="16">
        <v>9</v>
      </c>
      <c r="M20" s="81">
        <v>13.68</v>
      </c>
      <c r="N20" s="96">
        <v>13.68</v>
      </c>
      <c r="O20" s="64">
        <v>2530</v>
      </c>
      <c r="P20" s="65">
        <f>Table22457891011234567891011121314151617181920212223242526272829303132333412353637383940414243[[#This Row],[PEMBULATAN]]*O20</f>
        <v>34610.400000000001</v>
      </c>
    </row>
    <row r="21" spans="1:16" ht="26.25" customHeight="1" x14ac:dyDescent="0.2">
      <c r="A21" s="14"/>
      <c r="B21" s="14"/>
      <c r="C21" s="73" t="s">
        <v>4259</v>
      </c>
      <c r="D21" s="78" t="s">
        <v>126</v>
      </c>
      <c r="E21" s="13">
        <v>44544</v>
      </c>
      <c r="F21" s="76" t="s">
        <v>3386</v>
      </c>
      <c r="G21" s="13">
        <v>44547</v>
      </c>
      <c r="H21" s="77" t="s">
        <v>4155</v>
      </c>
      <c r="I21" s="16">
        <v>54</v>
      </c>
      <c r="J21" s="16">
        <v>38</v>
      </c>
      <c r="K21" s="16">
        <v>28</v>
      </c>
      <c r="L21" s="16">
        <v>5</v>
      </c>
      <c r="M21" s="81">
        <v>14.364000000000001</v>
      </c>
      <c r="N21" s="96">
        <v>15</v>
      </c>
      <c r="O21" s="64">
        <v>2530</v>
      </c>
      <c r="P21" s="65">
        <f>Table22457891011234567891011121314151617181920212223242526272829303132333412353637383940414243[[#This Row],[PEMBULATAN]]*O21</f>
        <v>37950</v>
      </c>
    </row>
    <row r="22" spans="1:16" ht="26.25" customHeight="1" x14ac:dyDescent="0.2">
      <c r="A22" s="14"/>
      <c r="B22" s="14"/>
      <c r="C22" s="73" t="s">
        <v>4260</v>
      </c>
      <c r="D22" s="78" t="s">
        <v>126</v>
      </c>
      <c r="E22" s="13">
        <v>44544</v>
      </c>
      <c r="F22" s="76" t="s">
        <v>3386</v>
      </c>
      <c r="G22" s="13">
        <v>44547</v>
      </c>
      <c r="H22" s="77" t="s">
        <v>4155</v>
      </c>
      <c r="I22" s="16">
        <v>71</v>
      </c>
      <c r="J22" s="16">
        <v>30</v>
      </c>
      <c r="K22" s="16">
        <v>27</v>
      </c>
      <c r="L22" s="16">
        <v>4</v>
      </c>
      <c r="M22" s="81">
        <v>14.3775</v>
      </c>
      <c r="N22" s="96">
        <v>15</v>
      </c>
      <c r="O22" s="64">
        <v>2530</v>
      </c>
      <c r="P22" s="65">
        <f>Table22457891011234567891011121314151617181920212223242526272829303132333412353637383940414243[[#This Row],[PEMBULATAN]]*O22</f>
        <v>37950</v>
      </c>
    </row>
    <row r="23" spans="1:16" ht="26.25" customHeight="1" x14ac:dyDescent="0.2">
      <c r="A23" s="14"/>
      <c r="B23" s="14"/>
      <c r="C23" s="73" t="s">
        <v>4261</v>
      </c>
      <c r="D23" s="78" t="s">
        <v>126</v>
      </c>
      <c r="E23" s="13">
        <v>44544</v>
      </c>
      <c r="F23" s="76" t="s">
        <v>3386</v>
      </c>
      <c r="G23" s="13">
        <v>44547</v>
      </c>
      <c r="H23" s="77" t="s">
        <v>4155</v>
      </c>
      <c r="I23" s="16">
        <v>38</v>
      </c>
      <c r="J23" s="16">
        <v>27</v>
      </c>
      <c r="K23" s="16">
        <v>24</v>
      </c>
      <c r="L23" s="16">
        <v>6</v>
      </c>
      <c r="M23" s="81">
        <v>6.1559999999999997</v>
      </c>
      <c r="N23" s="96">
        <v>6.1559999999999997</v>
      </c>
      <c r="O23" s="64">
        <v>2530</v>
      </c>
      <c r="P23" s="65">
        <f>Table22457891011234567891011121314151617181920212223242526272829303132333412353637383940414243[[#This Row],[PEMBULATAN]]*O23</f>
        <v>15574.679999999998</v>
      </c>
    </row>
    <row r="24" spans="1:16" ht="26.25" customHeight="1" x14ac:dyDescent="0.2">
      <c r="A24" s="14"/>
      <c r="B24" s="14"/>
      <c r="C24" s="73" t="s">
        <v>4262</v>
      </c>
      <c r="D24" s="78" t="s">
        <v>126</v>
      </c>
      <c r="E24" s="13">
        <v>44544</v>
      </c>
      <c r="F24" s="76" t="s">
        <v>3386</v>
      </c>
      <c r="G24" s="13">
        <v>44547</v>
      </c>
      <c r="H24" s="77" t="s">
        <v>4155</v>
      </c>
      <c r="I24" s="16">
        <v>78</v>
      </c>
      <c r="J24" s="16">
        <v>38</v>
      </c>
      <c r="K24" s="16">
        <v>22</v>
      </c>
      <c r="L24" s="16">
        <v>11</v>
      </c>
      <c r="M24" s="81">
        <v>16.302</v>
      </c>
      <c r="N24" s="96">
        <v>17</v>
      </c>
      <c r="O24" s="64">
        <v>2530</v>
      </c>
      <c r="P24" s="65">
        <f>Table22457891011234567891011121314151617181920212223242526272829303132333412353637383940414243[[#This Row],[PEMBULATAN]]*O24</f>
        <v>43010</v>
      </c>
    </row>
    <row r="25" spans="1:16" ht="26.25" customHeight="1" x14ac:dyDescent="0.2">
      <c r="A25" s="14"/>
      <c r="B25" s="14"/>
      <c r="C25" s="73" t="s">
        <v>4263</v>
      </c>
      <c r="D25" s="78" t="s">
        <v>126</v>
      </c>
      <c r="E25" s="13">
        <v>44544</v>
      </c>
      <c r="F25" s="76" t="s">
        <v>3386</v>
      </c>
      <c r="G25" s="13">
        <v>44547</v>
      </c>
      <c r="H25" s="77" t="s">
        <v>4155</v>
      </c>
      <c r="I25" s="16">
        <v>57</v>
      </c>
      <c r="J25" s="16">
        <v>45</v>
      </c>
      <c r="K25" s="16">
        <v>31</v>
      </c>
      <c r="L25" s="16">
        <v>7</v>
      </c>
      <c r="M25" s="81">
        <v>19.87875</v>
      </c>
      <c r="N25" s="96">
        <v>19.87875</v>
      </c>
      <c r="O25" s="64">
        <v>2530</v>
      </c>
      <c r="P25" s="65">
        <f>Table22457891011234567891011121314151617181920212223242526272829303132333412353637383940414243[[#This Row],[PEMBULATAN]]*O25</f>
        <v>50293.237500000003</v>
      </c>
    </row>
    <row r="26" spans="1:16" ht="26.25" customHeight="1" x14ac:dyDescent="0.2">
      <c r="A26" s="14"/>
      <c r="B26" s="14"/>
      <c r="C26" s="73" t="s">
        <v>4264</v>
      </c>
      <c r="D26" s="78" t="s">
        <v>126</v>
      </c>
      <c r="E26" s="13">
        <v>44544</v>
      </c>
      <c r="F26" s="76" t="s">
        <v>3386</v>
      </c>
      <c r="G26" s="13">
        <v>44547</v>
      </c>
      <c r="H26" s="77" t="s">
        <v>4155</v>
      </c>
      <c r="I26" s="16">
        <v>35</v>
      </c>
      <c r="J26" s="16">
        <v>28</v>
      </c>
      <c r="K26" s="16">
        <v>28</v>
      </c>
      <c r="L26" s="16">
        <v>10</v>
      </c>
      <c r="M26" s="81">
        <v>6.86</v>
      </c>
      <c r="N26" s="96">
        <v>10</v>
      </c>
      <c r="O26" s="64">
        <v>2530</v>
      </c>
      <c r="P26" s="65">
        <f>Table22457891011234567891011121314151617181920212223242526272829303132333412353637383940414243[[#This Row],[PEMBULATAN]]*O26</f>
        <v>25300</v>
      </c>
    </row>
    <row r="27" spans="1:16" ht="26.25" customHeight="1" x14ac:dyDescent="0.2">
      <c r="A27" s="14"/>
      <c r="B27" s="14"/>
      <c r="C27" s="73" t="s">
        <v>4265</v>
      </c>
      <c r="D27" s="78" t="s">
        <v>126</v>
      </c>
      <c r="E27" s="13">
        <v>44544</v>
      </c>
      <c r="F27" s="76" t="s">
        <v>3386</v>
      </c>
      <c r="G27" s="13">
        <v>44547</v>
      </c>
      <c r="H27" s="77" t="s">
        <v>4155</v>
      </c>
      <c r="I27" s="16">
        <v>155</v>
      </c>
      <c r="J27" s="16">
        <v>10</v>
      </c>
      <c r="K27" s="16">
        <v>10</v>
      </c>
      <c r="L27" s="16">
        <v>1</v>
      </c>
      <c r="M27" s="81">
        <v>3.875</v>
      </c>
      <c r="N27" s="96">
        <v>3.875</v>
      </c>
      <c r="O27" s="64">
        <v>2530</v>
      </c>
      <c r="P27" s="65">
        <f>Table22457891011234567891011121314151617181920212223242526272829303132333412353637383940414243[[#This Row],[PEMBULATAN]]*O27</f>
        <v>9803.75</v>
      </c>
    </row>
    <row r="28" spans="1:16" ht="26.25" customHeight="1" x14ac:dyDescent="0.2">
      <c r="A28" s="14"/>
      <c r="B28" s="14"/>
      <c r="C28" s="73" t="s">
        <v>4266</v>
      </c>
      <c r="D28" s="78" t="s">
        <v>126</v>
      </c>
      <c r="E28" s="13">
        <v>44544</v>
      </c>
      <c r="F28" s="76" t="s">
        <v>3386</v>
      </c>
      <c r="G28" s="13">
        <v>44547</v>
      </c>
      <c r="H28" s="77" t="s">
        <v>4155</v>
      </c>
      <c r="I28" s="16">
        <v>59</v>
      </c>
      <c r="J28" s="16">
        <v>42</v>
      </c>
      <c r="K28" s="16">
        <v>24</v>
      </c>
      <c r="L28" s="16">
        <v>20</v>
      </c>
      <c r="M28" s="81">
        <v>14.868</v>
      </c>
      <c r="N28" s="96">
        <v>20</v>
      </c>
      <c r="O28" s="64">
        <v>2530</v>
      </c>
      <c r="P28" s="65">
        <f>Table22457891011234567891011121314151617181920212223242526272829303132333412353637383940414243[[#This Row],[PEMBULATAN]]*O28</f>
        <v>50600</v>
      </c>
    </row>
    <row r="29" spans="1:16" ht="26.25" customHeight="1" x14ac:dyDescent="0.2">
      <c r="A29" s="14"/>
      <c r="B29" s="14"/>
      <c r="C29" s="73" t="s">
        <v>4267</v>
      </c>
      <c r="D29" s="78" t="s">
        <v>126</v>
      </c>
      <c r="E29" s="13">
        <v>44544</v>
      </c>
      <c r="F29" s="76" t="s">
        <v>3386</v>
      </c>
      <c r="G29" s="13">
        <v>44547</v>
      </c>
      <c r="H29" s="77" t="s">
        <v>4155</v>
      </c>
      <c r="I29" s="16">
        <v>162</v>
      </c>
      <c r="J29" s="16">
        <v>17</v>
      </c>
      <c r="K29" s="16">
        <v>12</v>
      </c>
      <c r="L29" s="16">
        <v>5</v>
      </c>
      <c r="M29" s="81">
        <v>8.2620000000000005</v>
      </c>
      <c r="N29" s="96">
        <v>8.2620000000000005</v>
      </c>
      <c r="O29" s="64">
        <v>2530</v>
      </c>
      <c r="P29" s="65">
        <f>Table22457891011234567891011121314151617181920212223242526272829303132333412353637383940414243[[#This Row],[PEMBULATAN]]*O29</f>
        <v>20902.86</v>
      </c>
    </row>
    <row r="30" spans="1:16" ht="26.25" customHeight="1" x14ac:dyDescent="0.2">
      <c r="A30" s="14"/>
      <c r="B30" s="14"/>
      <c r="C30" s="73" t="s">
        <v>4268</v>
      </c>
      <c r="D30" s="78" t="s">
        <v>126</v>
      </c>
      <c r="E30" s="13">
        <v>44544</v>
      </c>
      <c r="F30" s="76" t="s">
        <v>3386</v>
      </c>
      <c r="G30" s="13">
        <v>44547</v>
      </c>
      <c r="H30" s="77" t="s">
        <v>4155</v>
      </c>
      <c r="I30" s="16">
        <v>100</v>
      </c>
      <c r="J30" s="16">
        <v>47</v>
      </c>
      <c r="K30" s="16">
        <v>23</v>
      </c>
      <c r="L30" s="16">
        <v>18</v>
      </c>
      <c r="M30" s="81">
        <v>27.024999999999999</v>
      </c>
      <c r="N30" s="96">
        <v>27.024999999999999</v>
      </c>
      <c r="O30" s="64">
        <v>2530</v>
      </c>
      <c r="P30" s="65">
        <f>Table22457891011234567891011121314151617181920212223242526272829303132333412353637383940414243[[#This Row],[PEMBULATAN]]*O30</f>
        <v>68373.25</v>
      </c>
    </row>
    <row r="31" spans="1:16" ht="26.25" customHeight="1" x14ac:dyDescent="0.2">
      <c r="A31" s="14"/>
      <c r="B31" s="14"/>
      <c r="C31" s="73" t="s">
        <v>4269</v>
      </c>
      <c r="D31" s="78" t="s">
        <v>126</v>
      </c>
      <c r="E31" s="13">
        <v>44544</v>
      </c>
      <c r="F31" s="76" t="s">
        <v>3386</v>
      </c>
      <c r="G31" s="13">
        <v>44547</v>
      </c>
      <c r="H31" s="77" t="s">
        <v>4155</v>
      </c>
      <c r="I31" s="16">
        <v>57</v>
      </c>
      <c r="J31" s="16">
        <v>45</v>
      </c>
      <c r="K31" s="16">
        <v>38</v>
      </c>
      <c r="L31" s="16">
        <v>28</v>
      </c>
      <c r="M31" s="81">
        <v>24.3675</v>
      </c>
      <c r="N31" s="96">
        <v>29</v>
      </c>
      <c r="O31" s="64">
        <v>2530</v>
      </c>
      <c r="P31" s="65">
        <f>Table22457891011234567891011121314151617181920212223242526272829303132333412353637383940414243[[#This Row],[PEMBULATAN]]*O31</f>
        <v>73370</v>
      </c>
    </row>
    <row r="32" spans="1:16" ht="26.25" customHeight="1" x14ac:dyDescent="0.2">
      <c r="A32" s="14"/>
      <c r="B32" s="97"/>
      <c r="C32" s="73" t="s">
        <v>4270</v>
      </c>
      <c r="D32" s="78" t="s">
        <v>126</v>
      </c>
      <c r="E32" s="13">
        <v>44544</v>
      </c>
      <c r="F32" s="76" t="s">
        <v>3386</v>
      </c>
      <c r="G32" s="13">
        <v>44547</v>
      </c>
      <c r="H32" s="77" t="s">
        <v>4155</v>
      </c>
      <c r="I32" s="16">
        <v>131</v>
      </c>
      <c r="J32" s="16">
        <v>34</v>
      </c>
      <c r="K32" s="16">
        <v>12</v>
      </c>
      <c r="L32" s="16">
        <v>16</v>
      </c>
      <c r="M32" s="81">
        <v>13.362</v>
      </c>
      <c r="N32" s="96">
        <v>17</v>
      </c>
      <c r="O32" s="64">
        <v>2530</v>
      </c>
      <c r="P32" s="65">
        <f>Table22457891011234567891011121314151617181920212223242526272829303132333412353637383940414243[[#This Row],[PEMBULATAN]]*O32</f>
        <v>43010</v>
      </c>
    </row>
    <row r="33" spans="1:16" ht="26.25" customHeight="1" x14ac:dyDescent="0.2">
      <c r="A33" s="14"/>
      <c r="B33" s="14" t="s">
        <v>4271</v>
      </c>
      <c r="C33" s="73" t="s">
        <v>4272</v>
      </c>
      <c r="D33" s="78" t="s">
        <v>126</v>
      </c>
      <c r="E33" s="13">
        <v>44544</v>
      </c>
      <c r="F33" s="76" t="s">
        <v>3386</v>
      </c>
      <c r="G33" s="13">
        <v>44547</v>
      </c>
      <c r="H33" s="77" t="s">
        <v>4155</v>
      </c>
      <c r="I33" s="16">
        <v>101</v>
      </c>
      <c r="J33" s="16">
        <v>20</v>
      </c>
      <c r="K33" s="16">
        <v>20</v>
      </c>
      <c r="L33" s="16">
        <v>1</v>
      </c>
      <c r="M33" s="81">
        <v>10.1</v>
      </c>
      <c r="N33" s="96">
        <v>10.1</v>
      </c>
      <c r="O33" s="64">
        <v>2530</v>
      </c>
      <c r="P33" s="65">
        <f>Table22457891011234567891011121314151617181920212223242526272829303132333412353637383940414243[[#This Row],[PEMBULATAN]]*O33</f>
        <v>25553</v>
      </c>
    </row>
    <row r="34" spans="1:16" ht="26.25" customHeight="1" x14ac:dyDescent="0.2">
      <c r="A34" s="14"/>
      <c r="B34" s="14"/>
      <c r="C34" s="73" t="s">
        <v>4273</v>
      </c>
      <c r="D34" s="78" t="s">
        <v>126</v>
      </c>
      <c r="E34" s="13">
        <v>44544</v>
      </c>
      <c r="F34" s="76" t="s">
        <v>3386</v>
      </c>
      <c r="G34" s="13">
        <v>44547</v>
      </c>
      <c r="H34" s="77" t="s">
        <v>4155</v>
      </c>
      <c r="I34" s="16">
        <v>160</v>
      </c>
      <c r="J34" s="16">
        <v>44</v>
      </c>
      <c r="K34" s="16">
        <v>7</v>
      </c>
      <c r="L34" s="16">
        <v>3</v>
      </c>
      <c r="M34" s="81">
        <v>12.32</v>
      </c>
      <c r="N34" s="96">
        <v>13</v>
      </c>
      <c r="O34" s="64">
        <v>2530</v>
      </c>
      <c r="P34" s="65">
        <f>Table22457891011234567891011121314151617181920212223242526272829303132333412353637383940414243[[#This Row],[PEMBULATAN]]*O34</f>
        <v>32890</v>
      </c>
    </row>
    <row r="35" spans="1:16" ht="26.25" customHeight="1" x14ac:dyDescent="0.2">
      <c r="A35" s="14"/>
      <c r="B35" s="14"/>
      <c r="C35" s="73" t="s">
        <v>4274</v>
      </c>
      <c r="D35" s="78" t="s">
        <v>126</v>
      </c>
      <c r="E35" s="13">
        <v>44544</v>
      </c>
      <c r="F35" s="76" t="s">
        <v>3386</v>
      </c>
      <c r="G35" s="13">
        <v>44547</v>
      </c>
      <c r="H35" s="77" t="s">
        <v>4155</v>
      </c>
      <c r="I35" s="16">
        <v>146</v>
      </c>
      <c r="J35" s="16">
        <v>36</v>
      </c>
      <c r="K35" s="16">
        <v>22</v>
      </c>
      <c r="L35" s="16">
        <v>15</v>
      </c>
      <c r="M35" s="81">
        <v>28.908000000000001</v>
      </c>
      <c r="N35" s="96">
        <v>28.908000000000001</v>
      </c>
      <c r="O35" s="64">
        <v>2530</v>
      </c>
      <c r="P35" s="65">
        <f>Table22457891011234567891011121314151617181920212223242526272829303132333412353637383940414243[[#This Row],[PEMBULATAN]]*O35</f>
        <v>73137.240000000005</v>
      </c>
    </row>
    <row r="36" spans="1:16" ht="26.25" customHeight="1" x14ac:dyDescent="0.2">
      <c r="A36" s="14"/>
      <c r="B36" s="14"/>
      <c r="C36" s="73" t="s">
        <v>4275</v>
      </c>
      <c r="D36" s="78" t="s">
        <v>126</v>
      </c>
      <c r="E36" s="13">
        <v>44544</v>
      </c>
      <c r="F36" s="76" t="s">
        <v>3386</v>
      </c>
      <c r="G36" s="13">
        <v>44547</v>
      </c>
      <c r="H36" s="77" t="s">
        <v>4155</v>
      </c>
      <c r="I36" s="16">
        <v>154</v>
      </c>
      <c r="J36" s="16">
        <v>31</v>
      </c>
      <c r="K36" s="16">
        <v>31</v>
      </c>
      <c r="L36" s="16">
        <v>34</v>
      </c>
      <c r="M36" s="81">
        <v>36.9985</v>
      </c>
      <c r="N36" s="96">
        <v>36.9985</v>
      </c>
      <c r="O36" s="64">
        <v>2530</v>
      </c>
      <c r="P36" s="65">
        <f>Table22457891011234567891011121314151617181920212223242526272829303132333412353637383940414243[[#This Row],[PEMBULATAN]]*O36</f>
        <v>93606.205000000002</v>
      </c>
    </row>
    <row r="37" spans="1:16" ht="26.25" customHeight="1" x14ac:dyDescent="0.2">
      <c r="A37" s="14"/>
      <c r="B37" s="97"/>
      <c r="C37" s="73" t="s">
        <v>4276</v>
      </c>
      <c r="D37" s="78" t="s">
        <v>126</v>
      </c>
      <c r="E37" s="13">
        <v>44544</v>
      </c>
      <c r="F37" s="76" t="s">
        <v>3386</v>
      </c>
      <c r="G37" s="13">
        <v>44547</v>
      </c>
      <c r="H37" s="77" t="s">
        <v>4155</v>
      </c>
      <c r="I37" s="16">
        <v>170</v>
      </c>
      <c r="J37" s="16">
        <v>48</v>
      </c>
      <c r="K37" s="16">
        <v>28</v>
      </c>
      <c r="L37" s="16">
        <v>10</v>
      </c>
      <c r="M37" s="81">
        <v>57.12</v>
      </c>
      <c r="N37" s="96">
        <v>57.12</v>
      </c>
      <c r="O37" s="64">
        <v>2530</v>
      </c>
      <c r="P37" s="65">
        <f>Table22457891011234567891011121314151617181920212223242526272829303132333412353637383940414243[[#This Row],[PEMBULATAN]]*O37</f>
        <v>144513.60000000001</v>
      </c>
    </row>
    <row r="38" spans="1:16" ht="26.25" customHeight="1" x14ac:dyDescent="0.2">
      <c r="A38" s="14"/>
      <c r="B38" s="14" t="s">
        <v>4277</v>
      </c>
      <c r="C38" s="73" t="s">
        <v>4278</v>
      </c>
      <c r="D38" s="78" t="s">
        <v>126</v>
      </c>
      <c r="E38" s="13">
        <v>44544</v>
      </c>
      <c r="F38" s="76" t="s">
        <v>3386</v>
      </c>
      <c r="G38" s="13">
        <v>44547</v>
      </c>
      <c r="H38" s="77" t="s">
        <v>4155</v>
      </c>
      <c r="I38" s="16">
        <v>88</v>
      </c>
      <c r="J38" s="16">
        <v>48</v>
      </c>
      <c r="K38" s="16">
        <v>27</v>
      </c>
      <c r="L38" s="16">
        <v>31</v>
      </c>
      <c r="M38" s="81">
        <v>28.512</v>
      </c>
      <c r="N38" s="96">
        <v>31</v>
      </c>
      <c r="O38" s="64">
        <v>2530</v>
      </c>
      <c r="P38" s="65">
        <f>Table22457891011234567891011121314151617181920212223242526272829303132333412353637383940414243[[#This Row],[PEMBULATAN]]*O38</f>
        <v>78430</v>
      </c>
    </row>
    <row r="39" spans="1:16" ht="26.25" customHeight="1" x14ac:dyDescent="0.2">
      <c r="A39" s="14"/>
      <c r="B39" s="14"/>
      <c r="C39" s="73" t="s">
        <v>4279</v>
      </c>
      <c r="D39" s="78" t="s">
        <v>126</v>
      </c>
      <c r="E39" s="13">
        <v>44544</v>
      </c>
      <c r="F39" s="76" t="s">
        <v>3386</v>
      </c>
      <c r="G39" s="13">
        <v>44547</v>
      </c>
      <c r="H39" s="77" t="s">
        <v>4155</v>
      </c>
      <c r="I39" s="16">
        <v>57</v>
      </c>
      <c r="J39" s="16">
        <v>44</v>
      </c>
      <c r="K39" s="16">
        <v>28</v>
      </c>
      <c r="L39" s="16">
        <v>20</v>
      </c>
      <c r="M39" s="81">
        <v>17.556000000000001</v>
      </c>
      <c r="N39" s="96">
        <v>20</v>
      </c>
      <c r="O39" s="64">
        <v>2530</v>
      </c>
      <c r="P39" s="65">
        <f>Table22457891011234567891011121314151617181920212223242526272829303132333412353637383940414243[[#This Row],[PEMBULATAN]]*O39</f>
        <v>50600</v>
      </c>
    </row>
    <row r="40" spans="1:16" ht="26.25" customHeight="1" x14ac:dyDescent="0.2">
      <c r="A40" s="14"/>
      <c r="B40" s="14"/>
      <c r="C40" s="73" t="s">
        <v>4280</v>
      </c>
      <c r="D40" s="78" t="s">
        <v>126</v>
      </c>
      <c r="E40" s="13">
        <v>44544</v>
      </c>
      <c r="F40" s="76" t="s">
        <v>3386</v>
      </c>
      <c r="G40" s="13">
        <v>44547</v>
      </c>
      <c r="H40" s="77" t="s">
        <v>4155</v>
      </c>
      <c r="I40" s="16">
        <v>38</v>
      </c>
      <c r="J40" s="16">
        <v>38</v>
      </c>
      <c r="K40" s="16">
        <v>22</v>
      </c>
      <c r="L40" s="16">
        <v>6</v>
      </c>
      <c r="M40" s="81">
        <v>7.9420000000000002</v>
      </c>
      <c r="N40" s="96">
        <v>7.9420000000000002</v>
      </c>
      <c r="O40" s="64">
        <v>2530</v>
      </c>
      <c r="P40" s="65">
        <f>Table22457891011234567891011121314151617181920212223242526272829303132333412353637383940414243[[#This Row],[PEMBULATAN]]*O40</f>
        <v>20093.260000000002</v>
      </c>
    </row>
    <row r="41" spans="1:16" ht="22.5" customHeight="1" x14ac:dyDescent="0.2">
      <c r="A41" s="118" t="s">
        <v>30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20"/>
      <c r="M41" s="79">
        <f>SUBTOTAL(109,Table22457891011234567891011121314151617181920212223242526272829303132333412353637383940414243[KG VOLUME])</f>
        <v>588.10699999999997</v>
      </c>
      <c r="N41" s="68">
        <f>SUM(N3:N40)</f>
        <v>622.73025000000007</v>
      </c>
      <c r="O41" s="121">
        <f>SUM(P3:P40)</f>
        <v>1575507.5325000002</v>
      </c>
      <c r="P41" s="122"/>
    </row>
    <row r="42" spans="1:16" ht="18" customHeight="1" x14ac:dyDescent="0.2">
      <c r="A42" s="86"/>
      <c r="B42" s="56" t="s">
        <v>42</v>
      </c>
      <c r="C42" s="55"/>
      <c r="D42" s="57" t="s">
        <v>43</v>
      </c>
      <c r="E42" s="86"/>
      <c r="F42" s="86"/>
      <c r="G42" s="86"/>
      <c r="H42" s="86"/>
      <c r="I42" s="86"/>
      <c r="J42" s="86"/>
      <c r="K42" s="86"/>
      <c r="L42" s="86"/>
      <c r="M42" s="87"/>
      <c r="N42" s="88" t="s">
        <v>51</v>
      </c>
      <c r="O42" s="89"/>
      <c r="P42" s="89">
        <f>O41*10%</f>
        <v>157550.75325000004</v>
      </c>
    </row>
    <row r="43" spans="1:16" ht="18" customHeight="1" thickBot="1" x14ac:dyDescent="0.25">
      <c r="A43" s="86"/>
      <c r="B43" s="56"/>
      <c r="C43" s="55"/>
      <c r="D43" s="57"/>
      <c r="E43" s="86"/>
      <c r="F43" s="86"/>
      <c r="G43" s="86"/>
      <c r="H43" s="86"/>
      <c r="I43" s="86"/>
      <c r="J43" s="86"/>
      <c r="K43" s="86"/>
      <c r="L43" s="86"/>
      <c r="M43" s="87"/>
      <c r="N43" s="90" t="s">
        <v>52</v>
      </c>
      <c r="O43" s="91"/>
      <c r="P43" s="91">
        <f>O41-P42</f>
        <v>1417956.7792500001</v>
      </c>
    </row>
    <row r="44" spans="1:16" ht="18" customHeight="1" x14ac:dyDescent="0.2">
      <c r="A44" s="11"/>
      <c r="H44" s="63"/>
      <c r="N44" s="62" t="s">
        <v>31</v>
      </c>
      <c r="P44" s="69">
        <f>P43*1%</f>
        <v>14179.567792500002</v>
      </c>
    </row>
    <row r="45" spans="1:16" ht="18" customHeight="1" thickBot="1" x14ac:dyDescent="0.25">
      <c r="A45" s="11"/>
      <c r="H45" s="63"/>
      <c r="N45" s="62" t="s">
        <v>53</v>
      </c>
      <c r="P45" s="71">
        <f>P43*2%</f>
        <v>28359.135585000004</v>
      </c>
    </row>
    <row r="46" spans="1:16" ht="18" customHeight="1" x14ac:dyDescent="0.2">
      <c r="A46" s="11"/>
      <c r="H46" s="63"/>
      <c r="N46" s="66" t="s">
        <v>32</v>
      </c>
      <c r="O46" s="67"/>
      <c r="P46" s="70">
        <f>P43+P44-P45</f>
        <v>1403777.2114575</v>
      </c>
    </row>
    <row r="48" spans="1:16" x14ac:dyDescent="0.2">
      <c r="A48" s="11"/>
      <c r="H48" s="63"/>
      <c r="P48" s="71"/>
    </row>
    <row r="49" spans="1:16" x14ac:dyDescent="0.2">
      <c r="A49" s="11"/>
      <c r="H49" s="63"/>
      <c r="O49" s="58"/>
      <c r="P49" s="71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</sheetData>
  <mergeCells count="2">
    <mergeCell ref="A41:L41"/>
    <mergeCell ref="O41:P41"/>
  </mergeCells>
  <conditionalFormatting sqref="B3">
    <cfRule type="duplicateValues" dxfId="140" priority="2"/>
  </conditionalFormatting>
  <conditionalFormatting sqref="B4">
    <cfRule type="duplicateValues" dxfId="139" priority="1"/>
  </conditionalFormatting>
  <conditionalFormatting sqref="B5:B40">
    <cfRule type="duplicateValues" dxfId="138" priority="6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74"/>
  <sheetViews>
    <sheetView zoomScale="110" zoomScaleNormal="110" workbookViewId="0">
      <pane xSplit="3" ySplit="2" topLeftCell="D153" activePane="bottomRight" state="frozen"/>
      <selection pane="topRight" activeCell="B1" sqref="B1"/>
      <selection pane="bottomLeft" activeCell="A3" sqref="A3"/>
      <selection pane="bottomRight" activeCell="M163" sqref="M16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>
        <v>406095</v>
      </c>
      <c r="B3" s="74" t="s">
        <v>4281</v>
      </c>
      <c r="C3" s="9" t="s">
        <v>4282</v>
      </c>
      <c r="D3" s="76" t="s">
        <v>126</v>
      </c>
      <c r="E3" s="13">
        <v>44544</v>
      </c>
      <c r="F3" s="76" t="s">
        <v>3386</v>
      </c>
      <c r="G3" s="13">
        <v>44547</v>
      </c>
      <c r="H3" s="10" t="s">
        <v>4155</v>
      </c>
      <c r="I3" s="1">
        <v>100</v>
      </c>
      <c r="J3" s="1">
        <v>60</v>
      </c>
      <c r="K3" s="1">
        <v>25</v>
      </c>
      <c r="L3" s="1">
        <v>18</v>
      </c>
      <c r="M3" s="80">
        <v>37.5</v>
      </c>
      <c r="N3" s="96">
        <v>38</v>
      </c>
      <c r="O3" s="64">
        <v>2530</v>
      </c>
      <c r="P3" s="65">
        <f>Table2245789101123456789101112131415161718192021222324252627282930313233341235363738394041424344[[#This Row],[PEMBULATAN]]*O3</f>
        <v>96140</v>
      </c>
    </row>
    <row r="4" spans="1:16" ht="23.25" customHeight="1" x14ac:dyDescent="0.2">
      <c r="A4" s="14"/>
      <c r="B4" s="75"/>
      <c r="C4" s="9" t="s">
        <v>4283</v>
      </c>
      <c r="D4" s="76" t="s">
        <v>126</v>
      </c>
      <c r="E4" s="13">
        <v>44544</v>
      </c>
      <c r="F4" s="76" t="s">
        <v>3386</v>
      </c>
      <c r="G4" s="13">
        <v>44547</v>
      </c>
      <c r="H4" s="10" t="s">
        <v>4155</v>
      </c>
      <c r="I4" s="1">
        <v>85</v>
      </c>
      <c r="J4" s="1">
        <v>50</v>
      </c>
      <c r="K4" s="1">
        <v>36</v>
      </c>
      <c r="L4" s="1">
        <v>27</v>
      </c>
      <c r="M4" s="80">
        <v>38.25</v>
      </c>
      <c r="N4" s="96">
        <v>38.25</v>
      </c>
      <c r="O4" s="64">
        <v>2530</v>
      </c>
      <c r="P4" s="65">
        <f>Table2245789101123456789101112131415161718192021222324252627282930313233341235363738394041424344[[#This Row],[PEMBULATAN]]*O4</f>
        <v>96772.5</v>
      </c>
    </row>
    <row r="5" spans="1:16" ht="23.25" customHeight="1" x14ac:dyDescent="0.2">
      <c r="A5" s="14"/>
      <c r="B5" s="98"/>
      <c r="C5" s="73" t="s">
        <v>4284</v>
      </c>
      <c r="D5" s="78" t="s">
        <v>126</v>
      </c>
      <c r="E5" s="13">
        <v>44544</v>
      </c>
      <c r="F5" s="76" t="s">
        <v>3386</v>
      </c>
      <c r="G5" s="13">
        <v>44547</v>
      </c>
      <c r="H5" s="77" t="s">
        <v>4155</v>
      </c>
      <c r="I5" s="16">
        <v>95</v>
      </c>
      <c r="J5" s="16">
        <v>60</v>
      </c>
      <c r="K5" s="16">
        <v>44</v>
      </c>
      <c r="L5" s="16">
        <v>16</v>
      </c>
      <c r="M5" s="81">
        <v>62.7</v>
      </c>
      <c r="N5" s="96">
        <v>62.7</v>
      </c>
      <c r="O5" s="64">
        <v>2530</v>
      </c>
      <c r="P5" s="65">
        <f>Table2245789101123456789101112131415161718192021222324252627282930313233341235363738394041424344[[#This Row],[PEMBULATAN]]*O5</f>
        <v>158631</v>
      </c>
    </row>
    <row r="6" spans="1:16" ht="23.25" customHeight="1" x14ac:dyDescent="0.2">
      <c r="A6" s="14"/>
      <c r="B6" s="75" t="s">
        <v>4285</v>
      </c>
      <c r="C6" s="73" t="s">
        <v>4286</v>
      </c>
      <c r="D6" s="78" t="s">
        <v>126</v>
      </c>
      <c r="E6" s="13">
        <v>44544</v>
      </c>
      <c r="F6" s="76" t="s">
        <v>3386</v>
      </c>
      <c r="G6" s="13">
        <v>44547</v>
      </c>
      <c r="H6" s="77" t="s">
        <v>4155</v>
      </c>
      <c r="I6" s="16">
        <v>102</v>
      </c>
      <c r="J6" s="16">
        <v>72</v>
      </c>
      <c r="K6" s="16">
        <v>10</v>
      </c>
      <c r="L6" s="16">
        <v>12</v>
      </c>
      <c r="M6" s="81">
        <v>18.36</v>
      </c>
      <c r="N6" s="96">
        <v>19</v>
      </c>
      <c r="O6" s="64">
        <v>2530</v>
      </c>
      <c r="P6" s="65">
        <f>Table2245789101123456789101112131415161718192021222324252627282930313233341235363738394041424344[[#This Row],[PEMBULATAN]]*O6</f>
        <v>48070</v>
      </c>
    </row>
    <row r="7" spans="1:16" ht="23.25" customHeight="1" x14ac:dyDescent="0.2">
      <c r="A7" s="14"/>
      <c r="B7" s="75"/>
      <c r="C7" s="73" t="s">
        <v>4287</v>
      </c>
      <c r="D7" s="78" t="s">
        <v>126</v>
      </c>
      <c r="E7" s="13">
        <v>44544</v>
      </c>
      <c r="F7" s="76" t="s">
        <v>3386</v>
      </c>
      <c r="G7" s="13">
        <v>44547</v>
      </c>
      <c r="H7" s="77" t="s">
        <v>4155</v>
      </c>
      <c r="I7" s="16">
        <v>85</v>
      </c>
      <c r="J7" s="16">
        <v>50</v>
      </c>
      <c r="K7" s="16">
        <v>32</v>
      </c>
      <c r="L7" s="16">
        <v>18</v>
      </c>
      <c r="M7" s="81">
        <v>34</v>
      </c>
      <c r="N7" s="96">
        <v>34</v>
      </c>
      <c r="O7" s="64">
        <v>2530</v>
      </c>
      <c r="P7" s="65">
        <f>Table2245789101123456789101112131415161718192021222324252627282930313233341235363738394041424344[[#This Row],[PEMBULATAN]]*O7</f>
        <v>86020</v>
      </c>
    </row>
    <row r="8" spans="1:16" ht="23.25" customHeight="1" x14ac:dyDescent="0.2">
      <c r="A8" s="14"/>
      <c r="B8" s="75"/>
      <c r="C8" s="73" t="s">
        <v>4288</v>
      </c>
      <c r="D8" s="78" t="s">
        <v>126</v>
      </c>
      <c r="E8" s="13">
        <v>44544</v>
      </c>
      <c r="F8" s="76" t="s">
        <v>3386</v>
      </c>
      <c r="G8" s="13">
        <v>44547</v>
      </c>
      <c r="H8" s="77" t="s">
        <v>4155</v>
      </c>
      <c r="I8" s="16">
        <v>80</v>
      </c>
      <c r="J8" s="16">
        <v>40</v>
      </c>
      <c r="K8" s="16">
        <v>18</v>
      </c>
      <c r="L8" s="16">
        <v>7</v>
      </c>
      <c r="M8" s="81">
        <v>14.4</v>
      </c>
      <c r="N8" s="96">
        <v>15</v>
      </c>
      <c r="O8" s="64">
        <v>2530</v>
      </c>
      <c r="P8" s="65">
        <f>Table2245789101123456789101112131415161718192021222324252627282930313233341235363738394041424344[[#This Row],[PEMBULATAN]]*O8</f>
        <v>37950</v>
      </c>
    </row>
    <row r="9" spans="1:16" ht="23.25" customHeight="1" x14ac:dyDescent="0.2">
      <c r="A9" s="14"/>
      <c r="B9" s="75"/>
      <c r="C9" s="73" t="s">
        <v>4289</v>
      </c>
      <c r="D9" s="78" t="s">
        <v>126</v>
      </c>
      <c r="E9" s="13">
        <v>44544</v>
      </c>
      <c r="F9" s="76" t="s">
        <v>3386</v>
      </c>
      <c r="G9" s="13">
        <v>44547</v>
      </c>
      <c r="H9" s="77" t="s">
        <v>4155</v>
      </c>
      <c r="I9" s="16">
        <v>80</v>
      </c>
      <c r="J9" s="16">
        <v>26</v>
      </c>
      <c r="K9" s="16">
        <v>14</v>
      </c>
      <c r="L9" s="16">
        <v>8</v>
      </c>
      <c r="M9" s="81">
        <v>7.28</v>
      </c>
      <c r="N9" s="96">
        <v>8</v>
      </c>
      <c r="O9" s="64">
        <v>2530</v>
      </c>
      <c r="P9" s="65">
        <f>Table2245789101123456789101112131415161718192021222324252627282930313233341235363738394041424344[[#This Row],[PEMBULATAN]]*O9</f>
        <v>20240</v>
      </c>
    </row>
    <row r="10" spans="1:16" ht="23.25" customHeight="1" x14ac:dyDescent="0.2">
      <c r="A10" s="14"/>
      <c r="B10" s="75"/>
      <c r="C10" s="73" t="s">
        <v>4290</v>
      </c>
      <c r="D10" s="78" t="s">
        <v>126</v>
      </c>
      <c r="E10" s="13">
        <v>44544</v>
      </c>
      <c r="F10" s="76" t="s">
        <v>3386</v>
      </c>
      <c r="G10" s="13">
        <v>44547</v>
      </c>
      <c r="H10" s="77" t="s">
        <v>4155</v>
      </c>
      <c r="I10" s="16">
        <v>70</v>
      </c>
      <c r="J10" s="16">
        <v>27</v>
      </c>
      <c r="K10" s="16">
        <v>6</v>
      </c>
      <c r="L10" s="16">
        <v>1</v>
      </c>
      <c r="M10" s="81">
        <v>2.835</v>
      </c>
      <c r="N10" s="96">
        <v>2.835</v>
      </c>
      <c r="O10" s="64">
        <v>2530</v>
      </c>
      <c r="P10" s="65">
        <f>Table2245789101123456789101112131415161718192021222324252627282930313233341235363738394041424344[[#This Row],[PEMBULATAN]]*O10</f>
        <v>7172.55</v>
      </c>
    </row>
    <row r="11" spans="1:16" ht="23.25" customHeight="1" x14ac:dyDescent="0.2">
      <c r="A11" s="14"/>
      <c r="B11" s="75"/>
      <c r="C11" s="73" t="s">
        <v>4291</v>
      </c>
      <c r="D11" s="78" t="s">
        <v>126</v>
      </c>
      <c r="E11" s="13">
        <v>44544</v>
      </c>
      <c r="F11" s="76" t="s">
        <v>3386</v>
      </c>
      <c r="G11" s="13">
        <v>44547</v>
      </c>
      <c r="H11" s="77" t="s">
        <v>4155</v>
      </c>
      <c r="I11" s="16">
        <v>57</v>
      </c>
      <c r="J11" s="16">
        <v>50</v>
      </c>
      <c r="K11" s="16">
        <v>27</v>
      </c>
      <c r="L11" s="16">
        <v>12</v>
      </c>
      <c r="M11" s="81">
        <v>19.237500000000001</v>
      </c>
      <c r="N11" s="96">
        <v>19.237500000000001</v>
      </c>
      <c r="O11" s="64">
        <v>2530</v>
      </c>
      <c r="P11" s="65">
        <f>Table2245789101123456789101112131415161718192021222324252627282930313233341235363738394041424344[[#This Row],[PEMBULATAN]]*O11</f>
        <v>48670.875</v>
      </c>
    </row>
    <row r="12" spans="1:16" ht="23.25" customHeight="1" x14ac:dyDescent="0.2">
      <c r="A12" s="14"/>
      <c r="B12" s="75"/>
      <c r="C12" s="73" t="s">
        <v>4292</v>
      </c>
      <c r="D12" s="78" t="s">
        <v>126</v>
      </c>
      <c r="E12" s="13">
        <v>44544</v>
      </c>
      <c r="F12" s="76" t="s">
        <v>3386</v>
      </c>
      <c r="G12" s="13">
        <v>44547</v>
      </c>
      <c r="H12" s="77" t="s">
        <v>4155</v>
      </c>
      <c r="I12" s="16">
        <v>74</v>
      </c>
      <c r="J12" s="16">
        <v>31</v>
      </c>
      <c r="K12" s="16">
        <v>5</v>
      </c>
      <c r="L12" s="16">
        <v>4</v>
      </c>
      <c r="M12" s="81">
        <v>2.8675000000000002</v>
      </c>
      <c r="N12" s="96">
        <v>4</v>
      </c>
      <c r="O12" s="64">
        <v>2530</v>
      </c>
      <c r="P12" s="65">
        <f>Table2245789101123456789101112131415161718192021222324252627282930313233341235363738394041424344[[#This Row],[PEMBULATAN]]*O12</f>
        <v>10120</v>
      </c>
    </row>
    <row r="13" spans="1:16" ht="23.25" customHeight="1" x14ac:dyDescent="0.2">
      <c r="A13" s="14"/>
      <c r="B13" s="75"/>
      <c r="C13" s="73" t="s">
        <v>4293</v>
      </c>
      <c r="D13" s="78" t="s">
        <v>126</v>
      </c>
      <c r="E13" s="13">
        <v>44544</v>
      </c>
      <c r="F13" s="76" t="s">
        <v>3386</v>
      </c>
      <c r="G13" s="13">
        <v>44547</v>
      </c>
      <c r="H13" s="77" t="s">
        <v>4155</v>
      </c>
      <c r="I13" s="16">
        <v>90</v>
      </c>
      <c r="J13" s="16">
        <v>41</v>
      </c>
      <c r="K13" s="16">
        <v>5</v>
      </c>
      <c r="L13" s="16">
        <v>7</v>
      </c>
      <c r="M13" s="81">
        <v>4.6124999999999998</v>
      </c>
      <c r="N13" s="96">
        <v>7</v>
      </c>
      <c r="O13" s="64">
        <v>2530</v>
      </c>
      <c r="P13" s="65">
        <f>Table2245789101123456789101112131415161718192021222324252627282930313233341235363738394041424344[[#This Row],[PEMBULATAN]]*O13</f>
        <v>17710</v>
      </c>
    </row>
    <row r="14" spans="1:16" ht="23.25" customHeight="1" x14ac:dyDescent="0.2">
      <c r="A14" s="14"/>
      <c r="B14" s="75"/>
      <c r="C14" s="73" t="s">
        <v>4294</v>
      </c>
      <c r="D14" s="78" t="s">
        <v>126</v>
      </c>
      <c r="E14" s="13">
        <v>44544</v>
      </c>
      <c r="F14" s="76" t="s">
        <v>3386</v>
      </c>
      <c r="G14" s="13">
        <v>44547</v>
      </c>
      <c r="H14" s="77" t="s">
        <v>4155</v>
      </c>
      <c r="I14" s="16">
        <v>78</v>
      </c>
      <c r="J14" s="16">
        <v>50</v>
      </c>
      <c r="K14" s="16">
        <v>32</v>
      </c>
      <c r="L14" s="16">
        <v>11</v>
      </c>
      <c r="M14" s="81">
        <v>31.2</v>
      </c>
      <c r="N14" s="96">
        <v>31.2</v>
      </c>
      <c r="O14" s="64">
        <v>2530</v>
      </c>
      <c r="P14" s="65">
        <f>Table2245789101123456789101112131415161718192021222324252627282930313233341235363738394041424344[[#This Row],[PEMBULATAN]]*O14</f>
        <v>78936</v>
      </c>
    </row>
    <row r="15" spans="1:16" ht="23.25" customHeight="1" x14ac:dyDescent="0.2">
      <c r="A15" s="14"/>
      <c r="B15" s="75"/>
      <c r="C15" s="73" t="s">
        <v>4295</v>
      </c>
      <c r="D15" s="78" t="s">
        <v>126</v>
      </c>
      <c r="E15" s="13">
        <v>44544</v>
      </c>
      <c r="F15" s="76" t="s">
        <v>3386</v>
      </c>
      <c r="G15" s="13">
        <v>44547</v>
      </c>
      <c r="H15" s="77" t="s">
        <v>4155</v>
      </c>
      <c r="I15" s="16">
        <v>50</v>
      </c>
      <c r="J15" s="16">
        <v>52</v>
      </c>
      <c r="K15" s="16">
        <v>14</v>
      </c>
      <c r="L15" s="16">
        <v>2</v>
      </c>
      <c r="M15" s="81">
        <v>9.1</v>
      </c>
      <c r="N15" s="96">
        <v>9.1</v>
      </c>
      <c r="O15" s="64">
        <v>2530</v>
      </c>
      <c r="P15" s="65">
        <f>Table2245789101123456789101112131415161718192021222324252627282930313233341235363738394041424344[[#This Row],[PEMBULATAN]]*O15</f>
        <v>23023</v>
      </c>
    </row>
    <row r="16" spans="1:16" ht="23.25" customHeight="1" x14ac:dyDescent="0.2">
      <c r="A16" s="14"/>
      <c r="B16" s="75"/>
      <c r="C16" s="73" t="s">
        <v>4296</v>
      </c>
      <c r="D16" s="78" t="s">
        <v>126</v>
      </c>
      <c r="E16" s="13">
        <v>44544</v>
      </c>
      <c r="F16" s="76" t="s">
        <v>3386</v>
      </c>
      <c r="G16" s="13">
        <v>44547</v>
      </c>
      <c r="H16" s="77" t="s">
        <v>4155</v>
      </c>
      <c r="I16" s="16">
        <v>66</v>
      </c>
      <c r="J16" s="16">
        <v>55</v>
      </c>
      <c r="K16" s="16">
        <v>12</v>
      </c>
      <c r="L16" s="16">
        <v>10</v>
      </c>
      <c r="M16" s="81">
        <v>10.89</v>
      </c>
      <c r="N16" s="96">
        <v>10.89</v>
      </c>
      <c r="O16" s="64">
        <v>2530</v>
      </c>
      <c r="P16" s="65">
        <f>Table2245789101123456789101112131415161718192021222324252627282930313233341235363738394041424344[[#This Row],[PEMBULATAN]]*O16</f>
        <v>27551.7</v>
      </c>
    </row>
    <row r="17" spans="1:16" ht="23.25" customHeight="1" x14ac:dyDescent="0.2">
      <c r="A17" s="14"/>
      <c r="B17" s="75"/>
      <c r="C17" s="73" t="s">
        <v>4297</v>
      </c>
      <c r="D17" s="78" t="s">
        <v>126</v>
      </c>
      <c r="E17" s="13">
        <v>44544</v>
      </c>
      <c r="F17" s="76" t="s">
        <v>3386</v>
      </c>
      <c r="G17" s="13">
        <v>44547</v>
      </c>
      <c r="H17" s="77" t="s">
        <v>4155</v>
      </c>
      <c r="I17" s="16">
        <v>78</v>
      </c>
      <c r="J17" s="16">
        <v>50</v>
      </c>
      <c r="K17" s="16">
        <v>10</v>
      </c>
      <c r="L17" s="16">
        <v>2</v>
      </c>
      <c r="M17" s="81">
        <v>9.75</v>
      </c>
      <c r="N17" s="96">
        <v>9.75</v>
      </c>
      <c r="O17" s="64">
        <v>2530</v>
      </c>
      <c r="P17" s="65">
        <f>Table2245789101123456789101112131415161718192021222324252627282930313233341235363738394041424344[[#This Row],[PEMBULATAN]]*O17</f>
        <v>24667.5</v>
      </c>
    </row>
    <row r="18" spans="1:16" ht="23.25" customHeight="1" x14ac:dyDescent="0.2">
      <c r="A18" s="14"/>
      <c r="B18" s="75"/>
      <c r="C18" s="73" t="s">
        <v>4298</v>
      </c>
      <c r="D18" s="78" t="s">
        <v>126</v>
      </c>
      <c r="E18" s="13">
        <v>44544</v>
      </c>
      <c r="F18" s="76" t="s">
        <v>3386</v>
      </c>
      <c r="G18" s="13">
        <v>44547</v>
      </c>
      <c r="H18" s="77" t="s">
        <v>4155</v>
      </c>
      <c r="I18" s="16">
        <v>90</v>
      </c>
      <c r="J18" s="16">
        <v>33</v>
      </c>
      <c r="K18" s="16">
        <v>33</v>
      </c>
      <c r="L18" s="16">
        <v>6</v>
      </c>
      <c r="M18" s="81">
        <v>24.502500000000001</v>
      </c>
      <c r="N18" s="96">
        <v>26</v>
      </c>
      <c r="O18" s="64">
        <v>2530</v>
      </c>
      <c r="P18" s="65">
        <f>Table2245789101123456789101112131415161718192021222324252627282930313233341235363738394041424344[[#This Row],[PEMBULATAN]]*O18</f>
        <v>65780</v>
      </c>
    </row>
    <row r="19" spans="1:16" ht="23.25" customHeight="1" x14ac:dyDescent="0.2">
      <c r="A19" s="14"/>
      <c r="B19" s="75"/>
      <c r="C19" s="73" t="s">
        <v>4299</v>
      </c>
      <c r="D19" s="78" t="s">
        <v>126</v>
      </c>
      <c r="E19" s="13">
        <v>44544</v>
      </c>
      <c r="F19" s="76" t="s">
        <v>3386</v>
      </c>
      <c r="G19" s="13">
        <v>44547</v>
      </c>
      <c r="H19" s="77" t="s">
        <v>4155</v>
      </c>
      <c r="I19" s="16">
        <v>73</v>
      </c>
      <c r="J19" s="16">
        <v>30</v>
      </c>
      <c r="K19" s="16">
        <v>11</v>
      </c>
      <c r="L19" s="16">
        <v>2</v>
      </c>
      <c r="M19" s="81">
        <v>6.0225</v>
      </c>
      <c r="N19" s="96">
        <v>6.0225</v>
      </c>
      <c r="O19" s="64">
        <v>2530</v>
      </c>
      <c r="P19" s="65">
        <f>Table2245789101123456789101112131415161718192021222324252627282930313233341235363738394041424344[[#This Row],[PEMBULATAN]]*O19</f>
        <v>15236.924999999999</v>
      </c>
    </row>
    <row r="20" spans="1:16" ht="23.25" customHeight="1" x14ac:dyDescent="0.2">
      <c r="A20" s="14"/>
      <c r="B20" s="75"/>
      <c r="C20" s="73" t="s">
        <v>4300</v>
      </c>
      <c r="D20" s="78" t="s">
        <v>126</v>
      </c>
      <c r="E20" s="13">
        <v>44544</v>
      </c>
      <c r="F20" s="76" t="s">
        <v>3386</v>
      </c>
      <c r="G20" s="13">
        <v>44547</v>
      </c>
      <c r="H20" s="77" t="s">
        <v>4155</v>
      </c>
      <c r="I20" s="16">
        <v>56</v>
      </c>
      <c r="J20" s="16">
        <v>40</v>
      </c>
      <c r="K20" s="16">
        <v>31</v>
      </c>
      <c r="L20" s="16">
        <v>4</v>
      </c>
      <c r="M20" s="81">
        <v>17.36</v>
      </c>
      <c r="N20" s="96">
        <v>18</v>
      </c>
      <c r="O20" s="64">
        <v>2530</v>
      </c>
      <c r="P20" s="65">
        <f>Table2245789101123456789101112131415161718192021222324252627282930313233341235363738394041424344[[#This Row],[PEMBULATAN]]*O20</f>
        <v>45540</v>
      </c>
    </row>
    <row r="21" spans="1:16" ht="23.25" customHeight="1" x14ac:dyDescent="0.2">
      <c r="A21" s="14"/>
      <c r="B21" s="75"/>
      <c r="C21" s="73" t="s">
        <v>4301</v>
      </c>
      <c r="D21" s="78" t="s">
        <v>126</v>
      </c>
      <c r="E21" s="13">
        <v>44544</v>
      </c>
      <c r="F21" s="76" t="s">
        <v>3386</v>
      </c>
      <c r="G21" s="13">
        <v>44547</v>
      </c>
      <c r="H21" s="77" t="s">
        <v>4155</v>
      </c>
      <c r="I21" s="16">
        <v>121</v>
      </c>
      <c r="J21" s="16">
        <v>30</v>
      </c>
      <c r="K21" s="16">
        <v>30</v>
      </c>
      <c r="L21" s="16">
        <v>8</v>
      </c>
      <c r="M21" s="81">
        <v>27.225000000000001</v>
      </c>
      <c r="N21" s="96">
        <v>27.225000000000001</v>
      </c>
      <c r="O21" s="64">
        <v>2530</v>
      </c>
      <c r="P21" s="65">
        <f>Table2245789101123456789101112131415161718192021222324252627282930313233341235363738394041424344[[#This Row],[PEMBULATAN]]*O21</f>
        <v>68879.25</v>
      </c>
    </row>
    <row r="22" spans="1:16" ht="23.25" customHeight="1" x14ac:dyDescent="0.2">
      <c r="A22" s="14"/>
      <c r="B22" s="75"/>
      <c r="C22" s="73" t="s">
        <v>4302</v>
      </c>
      <c r="D22" s="78" t="s">
        <v>126</v>
      </c>
      <c r="E22" s="13">
        <v>44544</v>
      </c>
      <c r="F22" s="76" t="s">
        <v>3386</v>
      </c>
      <c r="G22" s="13">
        <v>44547</v>
      </c>
      <c r="H22" s="77" t="s">
        <v>4155</v>
      </c>
      <c r="I22" s="16">
        <v>43</v>
      </c>
      <c r="J22" s="16">
        <v>34</v>
      </c>
      <c r="K22" s="16">
        <v>15</v>
      </c>
      <c r="L22" s="16">
        <v>7</v>
      </c>
      <c r="M22" s="81">
        <v>5.4824999999999999</v>
      </c>
      <c r="N22" s="96">
        <v>8</v>
      </c>
      <c r="O22" s="64">
        <v>2530</v>
      </c>
      <c r="P22" s="65">
        <f>Table2245789101123456789101112131415161718192021222324252627282930313233341235363738394041424344[[#This Row],[PEMBULATAN]]*O22</f>
        <v>20240</v>
      </c>
    </row>
    <row r="23" spans="1:16" ht="23.25" customHeight="1" x14ac:dyDescent="0.2">
      <c r="A23" s="14"/>
      <c r="B23" s="75"/>
      <c r="C23" s="73" t="s">
        <v>4303</v>
      </c>
      <c r="D23" s="78" t="s">
        <v>126</v>
      </c>
      <c r="E23" s="13">
        <v>44544</v>
      </c>
      <c r="F23" s="76" t="s">
        <v>3386</v>
      </c>
      <c r="G23" s="13">
        <v>44547</v>
      </c>
      <c r="H23" s="77" t="s">
        <v>4155</v>
      </c>
      <c r="I23" s="16">
        <v>48</v>
      </c>
      <c r="J23" s="16">
        <v>48</v>
      </c>
      <c r="K23" s="16">
        <v>19</v>
      </c>
      <c r="L23" s="16">
        <v>3</v>
      </c>
      <c r="M23" s="81">
        <v>10.944000000000001</v>
      </c>
      <c r="N23" s="96">
        <v>10.944000000000001</v>
      </c>
      <c r="O23" s="64">
        <v>2530</v>
      </c>
      <c r="P23" s="65">
        <f>Table2245789101123456789101112131415161718192021222324252627282930313233341235363738394041424344[[#This Row],[PEMBULATAN]]*O23</f>
        <v>27688.320000000003</v>
      </c>
    </row>
    <row r="24" spans="1:16" ht="23.25" customHeight="1" x14ac:dyDescent="0.2">
      <c r="A24" s="14"/>
      <c r="B24" s="75"/>
      <c r="C24" s="73" t="s">
        <v>4304</v>
      </c>
      <c r="D24" s="78" t="s">
        <v>126</v>
      </c>
      <c r="E24" s="13">
        <v>44544</v>
      </c>
      <c r="F24" s="76" t="s">
        <v>3386</v>
      </c>
      <c r="G24" s="13">
        <v>44547</v>
      </c>
      <c r="H24" s="77" t="s">
        <v>4155</v>
      </c>
      <c r="I24" s="16">
        <v>52</v>
      </c>
      <c r="J24" s="16">
        <v>44</v>
      </c>
      <c r="K24" s="16">
        <v>23</v>
      </c>
      <c r="L24" s="16">
        <v>3</v>
      </c>
      <c r="M24" s="81">
        <v>13.156000000000001</v>
      </c>
      <c r="N24" s="96">
        <v>13.156000000000001</v>
      </c>
      <c r="O24" s="64">
        <v>2530</v>
      </c>
      <c r="P24" s="65">
        <f>Table2245789101123456789101112131415161718192021222324252627282930313233341235363738394041424344[[#This Row],[PEMBULATAN]]*O24</f>
        <v>33284.68</v>
      </c>
    </row>
    <row r="25" spans="1:16" ht="23.25" customHeight="1" x14ac:dyDescent="0.2">
      <c r="A25" s="14"/>
      <c r="B25" s="75"/>
      <c r="C25" s="73" t="s">
        <v>4305</v>
      </c>
      <c r="D25" s="78" t="s">
        <v>126</v>
      </c>
      <c r="E25" s="13">
        <v>44544</v>
      </c>
      <c r="F25" s="76" t="s">
        <v>3386</v>
      </c>
      <c r="G25" s="13">
        <v>44547</v>
      </c>
      <c r="H25" s="77" t="s">
        <v>4155</v>
      </c>
      <c r="I25" s="16">
        <v>69</v>
      </c>
      <c r="J25" s="16">
        <v>63</v>
      </c>
      <c r="K25" s="16">
        <v>35</v>
      </c>
      <c r="L25" s="16">
        <v>13</v>
      </c>
      <c r="M25" s="81">
        <v>38.036250000000003</v>
      </c>
      <c r="N25" s="96">
        <v>38.036250000000003</v>
      </c>
      <c r="O25" s="64">
        <v>2530</v>
      </c>
      <c r="P25" s="65">
        <f>Table2245789101123456789101112131415161718192021222324252627282930313233341235363738394041424344[[#This Row],[PEMBULATAN]]*O25</f>
        <v>96231.712500000009</v>
      </c>
    </row>
    <row r="26" spans="1:16" ht="23.25" customHeight="1" x14ac:dyDescent="0.2">
      <c r="A26" s="14"/>
      <c r="B26" s="75"/>
      <c r="C26" s="73" t="s">
        <v>4306</v>
      </c>
      <c r="D26" s="78" t="s">
        <v>126</v>
      </c>
      <c r="E26" s="13">
        <v>44544</v>
      </c>
      <c r="F26" s="76" t="s">
        <v>3386</v>
      </c>
      <c r="G26" s="13">
        <v>44547</v>
      </c>
      <c r="H26" s="77" t="s">
        <v>4155</v>
      </c>
      <c r="I26" s="16">
        <v>90</v>
      </c>
      <c r="J26" s="16">
        <v>57</v>
      </c>
      <c r="K26" s="16">
        <v>21</v>
      </c>
      <c r="L26" s="16">
        <v>6</v>
      </c>
      <c r="M26" s="81">
        <v>26.932500000000001</v>
      </c>
      <c r="N26" s="96">
        <v>26.932500000000001</v>
      </c>
      <c r="O26" s="64">
        <v>2530</v>
      </c>
      <c r="P26" s="65">
        <f>Table2245789101123456789101112131415161718192021222324252627282930313233341235363738394041424344[[#This Row],[PEMBULATAN]]*O26</f>
        <v>68139.225000000006</v>
      </c>
    </row>
    <row r="27" spans="1:16" ht="23.25" customHeight="1" x14ac:dyDescent="0.2">
      <c r="A27" s="14"/>
      <c r="B27" s="75"/>
      <c r="C27" s="73" t="s">
        <v>4307</v>
      </c>
      <c r="D27" s="78" t="s">
        <v>126</v>
      </c>
      <c r="E27" s="13">
        <v>44544</v>
      </c>
      <c r="F27" s="76" t="s">
        <v>3386</v>
      </c>
      <c r="G27" s="13">
        <v>44547</v>
      </c>
      <c r="H27" s="77" t="s">
        <v>4155</v>
      </c>
      <c r="I27" s="16">
        <v>77</v>
      </c>
      <c r="J27" s="16">
        <v>6</v>
      </c>
      <c r="K27" s="16">
        <v>24</v>
      </c>
      <c r="L27" s="16">
        <v>13</v>
      </c>
      <c r="M27" s="81">
        <v>2.7719999999999998</v>
      </c>
      <c r="N27" s="96">
        <v>13</v>
      </c>
      <c r="O27" s="64">
        <v>2530</v>
      </c>
      <c r="P27" s="65">
        <f>Table2245789101123456789101112131415161718192021222324252627282930313233341235363738394041424344[[#This Row],[PEMBULATAN]]*O27</f>
        <v>32890</v>
      </c>
    </row>
    <row r="28" spans="1:16" ht="23.25" customHeight="1" x14ac:dyDescent="0.2">
      <c r="A28" s="14"/>
      <c r="B28" s="75"/>
      <c r="C28" s="73" t="s">
        <v>4308</v>
      </c>
      <c r="D28" s="78" t="s">
        <v>126</v>
      </c>
      <c r="E28" s="13">
        <v>44544</v>
      </c>
      <c r="F28" s="76" t="s">
        <v>3386</v>
      </c>
      <c r="G28" s="13">
        <v>44547</v>
      </c>
      <c r="H28" s="77" t="s">
        <v>4155</v>
      </c>
      <c r="I28" s="16">
        <v>86</v>
      </c>
      <c r="J28" s="16">
        <v>45</v>
      </c>
      <c r="K28" s="16">
        <v>25</v>
      </c>
      <c r="L28" s="16">
        <v>9</v>
      </c>
      <c r="M28" s="81">
        <v>24.1875</v>
      </c>
      <c r="N28" s="96">
        <v>24.1875</v>
      </c>
      <c r="O28" s="64">
        <v>2530</v>
      </c>
      <c r="P28" s="65">
        <f>Table2245789101123456789101112131415161718192021222324252627282930313233341235363738394041424344[[#This Row],[PEMBULATAN]]*O28</f>
        <v>61194.375</v>
      </c>
    </row>
    <row r="29" spans="1:16" ht="23.25" customHeight="1" x14ac:dyDescent="0.2">
      <c r="A29" s="14"/>
      <c r="B29" s="75"/>
      <c r="C29" s="73" t="s">
        <v>4309</v>
      </c>
      <c r="D29" s="78" t="s">
        <v>126</v>
      </c>
      <c r="E29" s="13">
        <v>44544</v>
      </c>
      <c r="F29" s="76" t="s">
        <v>3386</v>
      </c>
      <c r="G29" s="13">
        <v>44547</v>
      </c>
      <c r="H29" s="77" t="s">
        <v>4155</v>
      </c>
      <c r="I29" s="16">
        <v>83</v>
      </c>
      <c r="J29" s="16">
        <v>60</v>
      </c>
      <c r="K29" s="16">
        <v>25</v>
      </c>
      <c r="L29" s="16">
        <v>15</v>
      </c>
      <c r="M29" s="81">
        <v>31.125</v>
      </c>
      <c r="N29" s="96">
        <v>31.125</v>
      </c>
      <c r="O29" s="64">
        <v>2530</v>
      </c>
      <c r="P29" s="65">
        <f>Table2245789101123456789101112131415161718192021222324252627282930313233341235363738394041424344[[#This Row],[PEMBULATAN]]*O29</f>
        <v>78746.25</v>
      </c>
    </row>
    <row r="30" spans="1:16" ht="23.25" customHeight="1" x14ac:dyDescent="0.2">
      <c r="A30" s="14"/>
      <c r="B30" s="75"/>
      <c r="C30" s="73" t="s">
        <v>4310</v>
      </c>
      <c r="D30" s="78" t="s">
        <v>126</v>
      </c>
      <c r="E30" s="13">
        <v>44544</v>
      </c>
      <c r="F30" s="76" t="s">
        <v>3386</v>
      </c>
      <c r="G30" s="13">
        <v>44547</v>
      </c>
      <c r="H30" s="77" t="s">
        <v>4155</v>
      </c>
      <c r="I30" s="16">
        <v>70</v>
      </c>
      <c r="J30" s="16">
        <v>67</v>
      </c>
      <c r="K30" s="16">
        <v>15</v>
      </c>
      <c r="L30" s="16">
        <v>5</v>
      </c>
      <c r="M30" s="81">
        <v>17.587499999999999</v>
      </c>
      <c r="N30" s="96">
        <v>17.587499999999999</v>
      </c>
      <c r="O30" s="64">
        <v>2530</v>
      </c>
      <c r="P30" s="65">
        <f>Table2245789101123456789101112131415161718192021222324252627282930313233341235363738394041424344[[#This Row],[PEMBULATAN]]*O30</f>
        <v>44496.375</v>
      </c>
    </row>
    <row r="31" spans="1:16" ht="23.25" customHeight="1" x14ac:dyDescent="0.2">
      <c r="A31" s="14"/>
      <c r="B31" s="75"/>
      <c r="C31" s="73" t="s">
        <v>4311</v>
      </c>
      <c r="D31" s="78" t="s">
        <v>126</v>
      </c>
      <c r="E31" s="13">
        <v>44544</v>
      </c>
      <c r="F31" s="76" t="s">
        <v>3386</v>
      </c>
      <c r="G31" s="13">
        <v>44547</v>
      </c>
      <c r="H31" s="77" t="s">
        <v>4155</v>
      </c>
      <c r="I31" s="16">
        <v>94</v>
      </c>
      <c r="J31" s="16">
        <v>61</v>
      </c>
      <c r="K31" s="16">
        <v>22</v>
      </c>
      <c r="L31" s="16">
        <v>25</v>
      </c>
      <c r="M31" s="81">
        <v>31.536999999999999</v>
      </c>
      <c r="N31" s="96">
        <v>31.536999999999999</v>
      </c>
      <c r="O31" s="64">
        <v>2530</v>
      </c>
      <c r="P31" s="65">
        <f>Table2245789101123456789101112131415161718192021222324252627282930313233341235363738394041424344[[#This Row],[PEMBULATAN]]*O31</f>
        <v>79788.61</v>
      </c>
    </row>
    <row r="32" spans="1:16" ht="23.25" customHeight="1" x14ac:dyDescent="0.2">
      <c r="A32" s="14"/>
      <c r="B32" s="75"/>
      <c r="C32" s="73" t="s">
        <v>4312</v>
      </c>
      <c r="D32" s="78" t="s">
        <v>126</v>
      </c>
      <c r="E32" s="13">
        <v>44544</v>
      </c>
      <c r="F32" s="76" t="s">
        <v>3386</v>
      </c>
      <c r="G32" s="13">
        <v>44547</v>
      </c>
      <c r="H32" s="77" t="s">
        <v>4155</v>
      </c>
      <c r="I32" s="16">
        <v>98</v>
      </c>
      <c r="J32" s="16">
        <v>61</v>
      </c>
      <c r="K32" s="16">
        <v>33</v>
      </c>
      <c r="L32" s="16">
        <v>16</v>
      </c>
      <c r="M32" s="81">
        <v>49.3185</v>
      </c>
      <c r="N32" s="96">
        <v>50</v>
      </c>
      <c r="O32" s="64">
        <v>2530</v>
      </c>
      <c r="P32" s="65">
        <f>Table2245789101123456789101112131415161718192021222324252627282930313233341235363738394041424344[[#This Row],[PEMBULATAN]]*O32</f>
        <v>126500</v>
      </c>
    </row>
    <row r="33" spans="1:16" ht="23.25" customHeight="1" x14ac:dyDescent="0.2">
      <c r="A33" s="14"/>
      <c r="B33" s="75"/>
      <c r="C33" s="73" t="s">
        <v>4313</v>
      </c>
      <c r="D33" s="78" t="s">
        <v>126</v>
      </c>
      <c r="E33" s="13">
        <v>44544</v>
      </c>
      <c r="F33" s="76" t="s">
        <v>3386</v>
      </c>
      <c r="G33" s="13">
        <v>44547</v>
      </c>
      <c r="H33" s="77" t="s">
        <v>4155</v>
      </c>
      <c r="I33" s="16">
        <v>84</v>
      </c>
      <c r="J33" s="16">
        <v>61</v>
      </c>
      <c r="K33" s="16">
        <v>22</v>
      </c>
      <c r="L33" s="16">
        <v>15</v>
      </c>
      <c r="M33" s="81">
        <v>28.181999999999999</v>
      </c>
      <c r="N33" s="96">
        <v>28.181999999999999</v>
      </c>
      <c r="O33" s="64">
        <v>2530</v>
      </c>
      <c r="P33" s="65">
        <f>Table2245789101123456789101112131415161718192021222324252627282930313233341235363738394041424344[[#This Row],[PEMBULATAN]]*O33</f>
        <v>71300.459999999992</v>
      </c>
    </row>
    <row r="34" spans="1:16" ht="23.25" customHeight="1" x14ac:dyDescent="0.2">
      <c r="A34" s="14"/>
      <c r="B34" s="75"/>
      <c r="C34" s="73" t="s">
        <v>4314</v>
      </c>
      <c r="D34" s="78" t="s">
        <v>126</v>
      </c>
      <c r="E34" s="13">
        <v>44544</v>
      </c>
      <c r="F34" s="76" t="s">
        <v>3386</v>
      </c>
      <c r="G34" s="13">
        <v>44547</v>
      </c>
      <c r="H34" s="77" t="s">
        <v>4155</v>
      </c>
      <c r="I34" s="16">
        <v>75</v>
      </c>
      <c r="J34" s="16">
        <v>50</v>
      </c>
      <c r="K34" s="16">
        <v>23</v>
      </c>
      <c r="L34" s="16">
        <v>8</v>
      </c>
      <c r="M34" s="81">
        <v>21.5625</v>
      </c>
      <c r="N34" s="96">
        <v>21.5625</v>
      </c>
      <c r="O34" s="64">
        <v>2530</v>
      </c>
      <c r="P34" s="65">
        <f>Table2245789101123456789101112131415161718192021222324252627282930313233341235363738394041424344[[#This Row],[PEMBULATAN]]*O34</f>
        <v>54553.125</v>
      </c>
    </row>
    <row r="35" spans="1:16" ht="23.25" customHeight="1" x14ac:dyDescent="0.2">
      <c r="A35" s="14"/>
      <c r="B35" s="75"/>
      <c r="C35" s="73" t="s">
        <v>4315</v>
      </c>
      <c r="D35" s="78" t="s">
        <v>126</v>
      </c>
      <c r="E35" s="13">
        <v>44544</v>
      </c>
      <c r="F35" s="76" t="s">
        <v>3386</v>
      </c>
      <c r="G35" s="13">
        <v>44547</v>
      </c>
      <c r="H35" s="77" t="s">
        <v>4155</v>
      </c>
      <c r="I35" s="16">
        <v>75</v>
      </c>
      <c r="J35" s="16">
        <v>70</v>
      </c>
      <c r="K35" s="16">
        <v>20</v>
      </c>
      <c r="L35" s="16">
        <v>10</v>
      </c>
      <c r="M35" s="81">
        <v>26.25</v>
      </c>
      <c r="N35" s="96">
        <v>26.25</v>
      </c>
      <c r="O35" s="64">
        <v>2530</v>
      </c>
      <c r="P35" s="65">
        <f>Table2245789101123456789101112131415161718192021222324252627282930313233341235363738394041424344[[#This Row],[PEMBULATAN]]*O35</f>
        <v>66412.5</v>
      </c>
    </row>
    <row r="36" spans="1:16" ht="23.25" customHeight="1" x14ac:dyDescent="0.2">
      <c r="A36" s="14"/>
      <c r="B36" s="75"/>
      <c r="C36" s="73" t="s">
        <v>4316</v>
      </c>
      <c r="D36" s="78" t="s">
        <v>126</v>
      </c>
      <c r="E36" s="13">
        <v>44544</v>
      </c>
      <c r="F36" s="76" t="s">
        <v>3386</v>
      </c>
      <c r="G36" s="13">
        <v>44547</v>
      </c>
      <c r="H36" s="77" t="s">
        <v>4155</v>
      </c>
      <c r="I36" s="16">
        <v>75</v>
      </c>
      <c r="J36" s="16">
        <v>64</v>
      </c>
      <c r="K36" s="16">
        <v>21</v>
      </c>
      <c r="L36" s="16">
        <v>10</v>
      </c>
      <c r="M36" s="81">
        <v>25.2</v>
      </c>
      <c r="N36" s="96">
        <v>25.2</v>
      </c>
      <c r="O36" s="64">
        <v>2530</v>
      </c>
      <c r="P36" s="65">
        <f>Table2245789101123456789101112131415161718192021222324252627282930313233341235363738394041424344[[#This Row],[PEMBULATAN]]*O36</f>
        <v>63756</v>
      </c>
    </row>
    <row r="37" spans="1:16" ht="23.25" customHeight="1" x14ac:dyDescent="0.2">
      <c r="A37" s="14"/>
      <c r="B37" s="75"/>
      <c r="C37" s="73" t="s">
        <v>4317</v>
      </c>
      <c r="D37" s="78" t="s">
        <v>126</v>
      </c>
      <c r="E37" s="13">
        <v>44544</v>
      </c>
      <c r="F37" s="76" t="s">
        <v>3386</v>
      </c>
      <c r="G37" s="13">
        <v>44547</v>
      </c>
      <c r="H37" s="77" t="s">
        <v>4155</v>
      </c>
      <c r="I37" s="16">
        <v>87</v>
      </c>
      <c r="J37" s="16">
        <v>63</v>
      </c>
      <c r="K37" s="16">
        <v>25</v>
      </c>
      <c r="L37" s="16">
        <v>8</v>
      </c>
      <c r="M37" s="81">
        <v>34.256250000000001</v>
      </c>
      <c r="N37" s="96">
        <v>34.256250000000001</v>
      </c>
      <c r="O37" s="64">
        <v>2530</v>
      </c>
      <c r="P37" s="65">
        <f>Table2245789101123456789101112131415161718192021222324252627282930313233341235363738394041424344[[#This Row],[PEMBULATAN]]*O37</f>
        <v>86668.3125</v>
      </c>
    </row>
    <row r="38" spans="1:16" ht="23.25" customHeight="1" x14ac:dyDescent="0.2">
      <c r="A38" s="14"/>
      <c r="B38" s="75"/>
      <c r="C38" s="73" t="s">
        <v>4318</v>
      </c>
      <c r="D38" s="78" t="s">
        <v>126</v>
      </c>
      <c r="E38" s="13">
        <v>44544</v>
      </c>
      <c r="F38" s="76" t="s">
        <v>3386</v>
      </c>
      <c r="G38" s="13">
        <v>44547</v>
      </c>
      <c r="H38" s="77" t="s">
        <v>4155</v>
      </c>
      <c r="I38" s="16">
        <v>86</v>
      </c>
      <c r="J38" s="16">
        <v>60</v>
      </c>
      <c r="K38" s="16">
        <v>32</v>
      </c>
      <c r="L38" s="16">
        <v>7</v>
      </c>
      <c r="M38" s="81">
        <v>41.28</v>
      </c>
      <c r="N38" s="96">
        <v>41.28</v>
      </c>
      <c r="O38" s="64">
        <v>2530</v>
      </c>
      <c r="P38" s="65">
        <f>Table2245789101123456789101112131415161718192021222324252627282930313233341235363738394041424344[[#This Row],[PEMBULATAN]]*O38</f>
        <v>104438.40000000001</v>
      </c>
    </row>
    <row r="39" spans="1:16" ht="23.25" customHeight="1" x14ac:dyDescent="0.2">
      <c r="A39" s="14"/>
      <c r="B39" s="75"/>
      <c r="C39" s="73" t="s">
        <v>4319</v>
      </c>
      <c r="D39" s="78" t="s">
        <v>126</v>
      </c>
      <c r="E39" s="13">
        <v>44544</v>
      </c>
      <c r="F39" s="76" t="s">
        <v>3386</v>
      </c>
      <c r="G39" s="13">
        <v>44547</v>
      </c>
      <c r="H39" s="77" t="s">
        <v>4155</v>
      </c>
      <c r="I39" s="16">
        <v>60</v>
      </c>
      <c r="J39" s="16">
        <v>33</v>
      </c>
      <c r="K39" s="16">
        <v>28</v>
      </c>
      <c r="L39" s="16">
        <v>14</v>
      </c>
      <c r="M39" s="81">
        <v>13.86</v>
      </c>
      <c r="N39" s="96">
        <v>14</v>
      </c>
      <c r="O39" s="64">
        <v>2530</v>
      </c>
      <c r="P39" s="65">
        <f>Table2245789101123456789101112131415161718192021222324252627282930313233341235363738394041424344[[#This Row],[PEMBULATAN]]*O39</f>
        <v>35420</v>
      </c>
    </row>
    <row r="40" spans="1:16" ht="23.25" customHeight="1" x14ac:dyDescent="0.2">
      <c r="A40" s="14"/>
      <c r="B40" s="75"/>
      <c r="C40" s="73" t="s">
        <v>4320</v>
      </c>
      <c r="D40" s="78" t="s">
        <v>126</v>
      </c>
      <c r="E40" s="13">
        <v>44544</v>
      </c>
      <c r="F40" s="76" t="s">
        <v>3386</v>
      </c>
      <c r="G40" s="13">
        <v>44547</v>
      </c>
      <c r="H40" s="77" t="s">
        <v>4155</v>
      </c>
      <c r="I40" s="16">
        <v>88</v>
      </c>
      <c r="J40" s="16">
        <v>62</v>
      </c>
      <c r="K40" s="16">
        <v>31</v>
      </c>
      <c r="L40" s="16">
        <v>20</v>
      </c>
      <c r="M40" s="81">
        <v>42.283999999999999</v>
      </c>
      <c r="N40" s="96">
        <v>42.283999999999999</v>
      </c>
      <c r="O40" s="64">
        <v>2530</v>
      </c>
      <c r="P40" s="65">
        <f>Table2245789101123456789101112131415161718192021222324252627282930313233341235363738394041424344[[#This Row],[PEMBULATAN]]*O40</f>
        <v>106978.52</v>
      </c>
    </row>
    <row r="41" spans="1:16" ht="23.25" customHeight="1" x14ac:dyDescent="0.2">
      <c r="A41" s="14"/>
      <c r="B41" s="75"/>
      <c r="C41" s="73" t="s">
        <v>4321</v>
      </c>
      <c r="D41" s="78" t="s">
        <v>126</v>
      </c>
      <c r="E41" s="13">
        <v>44544</v>
      </c>
      <c r="F41" s="76" t="s">
        <v>3386</v>
      </c>
      <c r="G41" s="13">
        <v>44547</v>
      </c>
      <c r="H41" s="77" t="s">
        <v>4155</v>
      </c>
      <c r="I41" s="16">
        <v>80</v>
      </c>
      <c r="J41" s="16">
        <v>67</v>
      </c>
      <c r="K41" s="16">
        <v>48</v>
      </c>
      <c r="L41" s="16">
        <v>33</v>
      </c>
      <c r="M41" s="81">
        <v>64.319999999999993</v>
      </c>
      <c r="N41" s="96">
        <v>65</v>
      </c>
      <c r="O41" s="64">
        <v>2530</v>
      </c>
      <c r="P41" s="65">
        <f>Table2245789101123456789101112131415161718192021222324252627282930313233341235363738394041424344[[#This Row],[PEMBULATAN]]*O41</f>
        <v>164450</v>
      </c>
    </row>
    <row r="42" spans="1:16" ht="23.25" customHeight="1" x14ac:dyDescent="0.2">
      <c r="A42" s="14"/>
      <c r="B42" s="75"/>
      <c r="C42" s="73" t="s">
        <v>4322</v>
      </c>
      <c r="D42" s="78" t="s">
        <v>126</v>
      </c>
      <c r="E42" s="13">
        <v>44544</v>
      </c>
      <c r="F42" s="76" t="s">
        <v>3386</v>
      </c>
      <c r="G42" s="13">
        <v>44547</v>
      </c>
      <c r="H42" s="77" t="s">
        <v>4155</v>
      </c>
      <c r="I42" s="16">
        <v>110</v>
      </c>
      <c r="J42" s="16">
        <v>60</v>
      </c>
      <c r="K42" s="16">
        <v>30</v>
      </c>
      <c r="L42" s="16">
        <v>21</v>
      </c>
      <c r="M42" s="81">
        <v>49.5</v>
      </c>
      <c r="N42" s="96">
        <v>50</v>
      </c>
      <c r="O42" s="64">
        <v>2530</v>
      </c>
      <c r="P42" s="65">
        <f>Table2245789101123456789101112131415161718192021222324252627282930313233341235363738394041424344[[#This Row],[PEMBULATAN]]*O42</f>
        <v>126500</v>
      </c>
    </row>
    <row r="43" spans="1:16" ht="23.25" customHeight="1" x14ac:dyDescent="0.2">
      <c r="A43" s="14"/>
      <c r="B43" s="75"/>
      <c r="C43" s="73" t="s">
        <v>4323</v>
      </c>
      <c r="D43" s="78" t="s">
        <v>126</v>
      </c>
      <c r="E43" s="13">
        <v>44544</v>
      </c>
      <c r="F43" s="76" t="s">
        <v>3386</v>
      </c>
      <c r="G43" s="13">
        <v>44547</v>
      </c>
      <c r="H43" s="77" t="s">
        <v>4155</v>
      </c>
      <c r="I43" s="16">
        <v>100</v>
      </c>
      <c r="J43" s="16">
        <v>55</v>
      </c>
      <c r="K43" s="16">
        <v>32</v>
      </c>
      <c r="L43" s="16">
        <v>14</v>
      </c>
      <c r="M43" s="81">
        <v>44</v>
      </c>
      <c r="N43" s="96">
        <v>44</v>
      </c>
      <c r="O43" s="64">
        <v>2530</v>
      </c>
      <c r="P43" s="65">
        <f>Table2245789101123456789101112131415161718192021222324252627282930313233341235363738394041424344[[#This Row],[PEMBULATAN]]*O43</f>
        <v>111320</v>
      </c>
    </row>
    <row r="44" spans="1:16" ht="23.25" customHeight="1" x14ac:dyDescent="0.2">
      <c r="A44" s="14"/>
      <c r="B44" s="75"/>
      <c r="C44" s="73" t="s">
        <v>4324</v>
      </c>
      <c r="D44" s="78" t="s">
        <v>126</v>
      </c>
      <c r="E44" s="13">
        <v>44544</v>
      </c>
      <c r="F44" s="76" t="s">
        <v>3386</v>
      </c>
      <c r="G44" s="13">
        <v>44547</v>
      </c>
      <c r="H44" s="77" t="s">
        <v>4155</v>
      </c>
      <c r="I44" s="16">
        <v>88</v>
      </c>
      <c r="J44" s="16">
        <v>45</v>
      </c>
      <c r="K44" s="16">
        <v>45</v>
      </c>
      <c r="L44" s="16">
        <v>6</v>
      </c>
      <c r="M44" s="81">
        <v>44.55</v>
      </c>
      <c r="N44" s="96">
        <v>44.55</v>
      </c>
      <c r="O44" s="64">
        <v>2530</v>
      </c>
      <c r="P44" s="65">
        <f>Table2245789101123456789101112131415161718192021222324252627282930313233341235363738394041424344[[#This Row],[PEMBULATAN]]*O44</f>
        <v>112711.5</v>
      </c>
    </row>
    <row r="45" spans="1:16" ht="23.25" customHeight="1" x14ac:dyDescent="0.2">
      <c r="A45" s="14"/>
      <c r="B45" s="75"/>
      <c r="C45" s="73" t="s">
        <v>4325</v>
      </c>
      <c r="D45" s="78" t="s">
        <v>126</v>
      </c>
      <c r="E45" s="13">
        <v>44544</v>
      </c>
      <c r="F45" s="76" t="s">
        <v>3386</v>
      </c>
      <c r="G45" s="13">
        <v>44547</v>
      </c>
      <c r="H45" s="77" t="s">
        <v>4155</v>
      </c>
      <c r="I45" s="16">
        <v>80</v>
      </c>
      <c r="J45" s="16">
        <v>61</v>
      </c>
      <c r="K45" s="16">
        <v>21</v>
      </c>
      <c r="L45" s="16">
        <v>9</v>
      </c>
      <c r="M45" s="81">
        <v>25.62</v>
      </c>
      <c r="N45" s="96">
        <v>25.62</v>
      </c>
      <c r="O45" s="64">
        <v>2530</v>
      </c>
      <c r="P45" s="65">
        <f>Table2245789101123456789101112131415161718192021222324252627282930313233341235363738394041424344[[#This Row],[PEMBULATAN]]*O45</f>
        <v>64818.600000000006</v>
      </c>
    </row>
    <row r="46" spans="1:16" ht="23.25" customHeight="1" x14ac:dyDescent="0.2">
      <c r="A46" s="14"/>
      <c r="B46" s="75"/>
      <c r="C46" s="73" t="s">
        <v>4326</v>
      </c>
      <c r="D46" s="78" t="s">
        <v>126</v>
      </c>
      <c r="E46" s="13">
        <v>44544</v>
      </c>
      <c r="F46" s="76" t="s">
        <v>3386</v>
      </c>
      <c r="G46" s="13">
        <v>44547</v>
      </c>
      <c r="H46" s="77" t="s">
        <v>4155</v>
      </c>
      <c r="I46" s="16">
        <v>74</v>
      </c>
      <c r="J46" s="16">
        <v>60</v>
      </c>
      <c r="K46" s="16">
        <v>20</v>
      </c>
      <c r="L46" s="16">
        <v>7</v>
      </c>
      <c r="M46" s="81">
        <v>22.2</v>
      </c>
      <c r="N46" s="96">
        <v>22.2</v>
      </c>
      <c r="O46" s="64">
        <v>2530</v>
      </c>
      <c r="P46" s="65">
        <f>Table2245789101123456789101112131415161718192021222324252627282930313233341235363738394041424344[[#This Row],[PEMBULATAN]]*O46</f>
        <v>56166</v>
      </c>
    </row>
    <row r="47" spans="1:16" ht="23.25" customHeight="1" x14ac:dyDescent="0.2">
      <c r="A47" s="14"/>
      <c r="B47" s="75"/>
      <c r="C47" s="73" t="s">
        <v>4327</v>
      </c>
      <c r="D47" s="78" t="s">
        <v>126</v>
      </c>
      <c r="E47" s="13">
        <v>44544</v>
      </c>
      <c r="F47" s="76" t="s">
        <v>3386</v>
      </c>
      <c r="G47" s="13">
        <v>44547</v>
      </c>
      <c r="H47" s="77" t="s">
        <v>4155</v>
      </c>
      <c r="I47" s="16">
        <v>60</v>
      </c>
      <c r="J47" s="16">
        <v>40</v>
      </c>
      <c r="K47" s="16">
        <v>21</v>
      </c>
      <c r="L47" s="16">
        <v>5</v>
      </c>
      <c r="M47" s="81">
        <v>12.6</v>
      </c>
      <c r="N47" s="96">
        <v>12.6</v>
      </c>
      <c r="O47" s="64">
        <v>2530</v>
      </c>
      <c r="P47" s="65">
        <f>Table2245789101123456789101112131415161718192021222324252627282930313233341235363738394041424344[[#This Row],[PEMBULATAN]]*O47</f>
        <v>31878</v>
      </c>
    </row>
    <row r="48" spans="1:16" ht="23.25" customHeight="1" x14ac:dyDescent="0.2">
      <c r="A48" s="14"/>
      <c r="B48" s="75"/>
      <c r="C48" s="73" t="s">
        <v>4328</v>
      </c>
      <c r="D48" s="78" t="s">
        <v>126</v>
      </c>
      <c r="E48" s="13">
        <v>44544</v>
      </c>
      <c r="F48" s="76" t="s">
        <v>3386</v>
      </c>
      <c r="G48" s="13">
        <v>44547</v>
      </c>
      <c r="H48" s="77" t="s">
        <v>4155</v>
      </c>
      <c r="I48" s="16">
        <v>90</v>
      </c>
      <c r="J48" s="16">
        <v>50</v>
      </c>
      <c r="K48" s="16">
        <v>28</v>
      </c>
      <c r="L48" s="16">
        <v>12</v>
      </c>
      <c r="M48" s="81">
        <v>31.5</v>
      </c>
      <c r="N48" s="96">
        <v>32</v>
      </c>
      <c r="O48" s="64">
        <v>2530</v>
      </c>
      <c r="P48" s="65">
        <f>Table2245789101123456789101112131415161718192021222324252627282930313233341235363738394041424344[[#This Row],[PEMBULATAN]]*O48</f>
        <v>80960</v>
      </c>
    </row>
    <row r="49" spans="1:16" ht="23.25" customHeight="1" x14ac:dyDescent="0.2">
      <c r="A49" s="14"/>
      <c r="B49" s="75"/>
      <c r="C49" s="73" t="s">
        <v>4329</v>
      </c>
      <c r="D49" s="78" t="s">
        <v>126</v>
      </c>
      <c r="E49" s="13">
        <v>44544</v>
      </c>
      <c r="F49" s="76" t="s">
        <v>3386</v>
      </c>
      <c r="G49" s="13">
        <v>44547</v>
      </c>
      <c r="H49" s="77" t="s">
        <v>4155</v>
      </c>
      <c r="I49" s="16">
        <v>74</v>
      </c>
      <c r="J49" s="16">
        <v>60</v>
      </c>
      <c r="K49" s="16">
        <v>25</v>
      </c>
      <c r="L49" s="16">
        <v>11</v>
      </c>
      <c r="M49" s="81">
        <v>27.75</v>
      </c>
      <c r="N49" s="96">
        <v>27.75</v>
      </c>
      <c r="O49" s="64">
        <v>2530</v>
      </c>
      <c r="P49" s="65">
        <f>Table2245789101123456789101112131415161718192021222324252627282930313233341235363738394041424344[[#This Row],[PEMBULATAN]]*O49</f>
        <v>70207.5</v>
      </c>
    </row>
    <row r="50" spans="1:16" ht="23.25" customHeight="1" x14ac:dyDescent="0.2">
      <c r="A50" s="14"/>
      <c r="B50" s="75"/>
      <c r="C50" s="73" t="s">
        <v>4330</v>
      </c>
      <c r="D50" s="78" t="s">
        <v>126</v>
      </c>
      <c r="E50" s="13">
        <v>44544</v>
      </c>
      <c r="F50" s="76" t="s">
        <v>3386</v>
      </c>
      <c r="G50" s="13">
        <v>44547</v>
      </c>
      <c r="H50" s="77" t="s">
        <v>4155</v>
      </c>
      <c r="I50" s="16">
        <v>74</v>
      </c>
      <c r="J50" s="16">
        <v>54</v>
      </c>
      <c r="K50" s="16">
        <v>12</v>
      </c>
      <c r="L50" s="16">
        <v>2</v>
      </c>
      <c r="M50" s="81">
        <v>11.988</v>
      </c>
      <c r="N50" s="96">
        <v>11.988</v>
      </c>
      <c r="O50" s="64">
        <v>2530</v>
      </c>
      <c r="P50" s="65">
        <f>Table2245789101123456789101112131415161718192021222324252627282930313233341235363738394041424344[[#This Row],[PEMBULATAN]]*O50</f>
        <v>30329.64</v>
      </c>
    </row>
    <row r="51" spans="1:16" ht="23.25" customHeight="1" x14ac:dyDescent="0.2">
      <c r="A51" s="14"/>
      <c r="B51" s="75"/>
      <c r="C51" s="73" t="s">
        <v>4331</v>
      </c>
      <c r="D51" s="78" t="s">
        <v>126</v>
      </c>
      <c r="E51" s="13">
        <v>44544</v>
      </c>
      <c r="F51" s="76" t="s">
        <v>3386</v>
      </c>
      <c r="G51" s="13">
        <v>44547</v>
      </c>
      <c r="H51" s="77" t="s">
        <v>4155</v>
      </c>
      <c r="I51" s="16">
        <v>40</v>
      </c>
      <c r="J51" s="16">
        <v>35</v>
      </c>
      <c r="K51" s="16">
        <v>12</v>
      </c>
      <c r="L51" s="16">
        <v>4</v>
      </c>
      <c r="M51" s="81">
        <v>4.2</v>
      </c>
      <c r="N51" s="96">
        <v>4.2</v>
      </c>
      <c r="O51" s="64">
        <v>2530</v>
      </c>
      <c r="P51" s="65">
        <f>Table2245789101123456789101112131415161718192021222324252627282930313233341235363738394041424344[[#This Row],[PEMBULATAN]]*O51</f>
        <v>10626</v>
      </c>
    </row>
    <row r="52" spans="1:16" ht="23.25" customHeight="1" x14ac:dyDescent="0.2">
      <c r="A52" s="14"/>
      <c r="B52" s="75"/>
      <c r="C52" s="73" t="s">
        <v>4332</v>
      </c>
      <c r="D52" s="78" t="s">
        <v>126</v>
      </c>
      <c r="E52" s="13">
        <v>44544</v>
      </c>
      <c r="F52" s="76" t="s">
        <v>3386</v>
      </c>
      <c r="G52" s="13">
        <v>44547</v>
      </c>
      <c r="H52" s="77" t="s">
        <v>4155</v>
      </c>
      <c r="I52" s="16">
        <v>91</v>
      </c>
      <c r="J52" s="16">
        <v>60</v>
      </c>
      <c r="K52" s="16">
        <v>22</v>
      </c>
      <c r="L52" s="16">
        <v>19</v>
      </c>
      <c r="M52" s="81">
        <v>30.03</v>
      </c>
      <c r="N52" s="96">
        <v>30.03</v>
      </c>
      <c r="O52" s="64">
        <v>2530</v>
      </c>
      <c r="P52" s="65">
        <f>Table2245789101123456789101112131415161718192021222324252627282930313233341235363738394041424344[[#This Row],[PEMBULATAN]]*O52</f>
        <v>75975.900000000009</v>
      </c>
    </row>
    <row r="53" spans="1:16" ht="23.25" customHeight="1" x14ac:dyDescent="0.2">
      <c r="A53" s="14"/>
      <c r="B53" s="75"/>
      <c r="C53" s="73" t="s">
        <v>4333</v>
      </c>
      <c r="D53" s="78" t="s">
        <v>126</v>
      </c>
      <c r="E53" s="13">
        <v>44544</v>
      </c>
      <c r="F53" s="76" t="s">
        <v>3386</v>
      </c>
      <c r="G53" s="13">
        <v>44547</v>
      </c>
      <c r="H53" s="77" t="s">
        <v>4155</v>
      </c>
      <c r="I53" s="16">
        <v>65</v>
      </c>
      <c r="J53" s="16">
        <v>50</v>
      </c>
      <c r="K53" s="16">
        <v>15</v>
      </c>
      <c r="L53" s="16">
        <v>7</v>
      </c>
      <c r="M53" s="81">
        <v>12.1875</v>
      </c>
      <c r="N53" s="96">
        <v>12.1875</v>
      </c>
      <c r="O53" s="64">
        <v>2530</v>
      </c>
      <c r="P53" s="65">
        <f>Table2245789101123456789101112131415161718192021222324252627282930313233341235363738394041424344[[#This Row],[PEMBULATAN]]*O53</f>
        <v>30834.375</v>
      </c>
    </row>
    <row r="54" spans="1:16" ht="23.25" customHeight="1" x14ac:dyDescent="0.2">
      <c r="A54" s="14"/>
      <c r="B54" s="75"/>
      <c r="C54" s="73" t="s">
        <v>4334</v>
      </c>
      <c r="D54" s="78" t="s">
        <v>126</v>
      </c>
      <c r="E54" s="13">
        <v>44544</v>
      </c>
      <c r="F54" s="76" t="s">
        <v>3386</v>
      </c>
      <c r="G54" s="13">
        <v>44547</v>
      </c>
      <c r="H54" s="77" t="s">
        <v>4155</v>
      </c>
      <c r="I54" s="16">
        <v>60</v>
      </c>
      <c r="J54" s="16">
        <v>57</v>
      </c>
      <c r="K54" s="16">
        <v>24</v>
      </c>
      <c r="L54" s="16">
        <v>4</v>
      </c>
      <c r="M54" s="81">
        <v>20.52</v>
      </c>
      <c r="N54" s="96">
        <v>20.52</v>
      </c>
      <c r="O54" s="64">
        <v>2530</v>
      </c>
      <c r="P54" s="65">
        <f>Table2245789101123456789101112131415161718192021222324252627282930313233341235363738394041424344[[#This Row],[PEMBULATAN]]*O54</f>
        <v>51915.6</v>
      </c>
    </row>
    <row r="55" spans="1:16" ht="23.25" customHeight="1" x14ac:dyDescent="0.2">
      <c r="A55" s="14"/>
      <c r="B55" s="75"/>
      <c r="C55" s="73" t="s">
        <v>4335</v>
      </c>
      <c r="D55" s="78" t="s">
        <v>126</v>
      </c>
      <c r="E55" s="13">
        <v>44544</v>
      </c>
      <c r="F55" s="76" t="s">
        <v>3386</v>
      </c>
      <c r="G55" s="13">
        <v>44547</v>
      </c>
      <c r="H55" s="77" t="s">
        <v>4155</v>
      </c>
      <c r="I55" s="16">
        <v>90</v>
      </c>
      <c r="J55" s="16">
        <v>58</v>
      </c>
      <c r="K55" s="16">
        <v>22</v>
      </c>
      <c r="L55" s="16">
        <v>10</v>
      </c>
      <c r="M55" s="81">
        <v>28.71</v>
      </c>
      <c r="N55" s="96">
        <v>28.71</v>
      </c>
      <c r="O55" s="64">
        <v>2530</v>
      </c>
      <c r="P55" s="65">
        <f>Table2245789101123456789101112131415161718192021222324252627282930313233341235363738394041424344[[#This Row],[PEMBULATAN]]*O55</f>
        <v>72636.3</v>
      </c>
    </row>
    <row r="56" spans="1:16" ht="23.25" customHeight="1" x14ac:dyDescent="0.2">
      <c r="A56" s="14"/>
      <c r="B56" s="75"/>
      <c r="C56" s="73" t="s">
        <v>4336</v>
      </c>
      <c r="D56" s="78" t="s">
        <v>126</v>
      </c>
      <c r="E56" s="13">
        <v>44544</v>
      </c>
      <c r="F56" s="76" t="s">
        <v>3386</v>
      </c>
      <c r="G56" s="13">
        <v>44547</v>
      </c>
      <c r="H56" s="77" t="s">
        <v>4155</v>
      </c>
      <c r="I56" s="16">
        <v>92</v>
      </c>
      <c r="J56" s="16">
        <v>62</v>
      </c>
      <c r="K56" s="16">
        <v>15</v>
      </c>
      <c r="L56" s="16">
        <v>11</v>
      </c>
      <c r="M56" s="81">
        <v>21.39</v>
      </c>
      <c r="N56" s="96">
        <v>22</v>
      </c>
      <c r="O56" s="64">
        <v>2530</v>
      </c>
      <c r="P56" s="65">
        <f>Table2245789101123456789101112131415161718192021222324252627282930313233341235363738394041424344[[#This Row],[PEMBULATAN]]*O56</f>
        <v>55660</v>
      </c>
    </row>
    <row r="57" spans="1:16" ht="23.25" customHeight="1" x14ac:dyDescent="0.2">
      <c r="A57" s="14"/>
      <c r="B57" s="75"/>
      <c r="C57" s="73" t="s">
        <v>4337</v>
      </c>
      <c r="D57" s="78" t="s">
        <v>126</v>
      </c>
      <c r="E57" s="13">
        <v>44544</v>
      </c>
      <c r="F57" s="76" t="s">
        <v>3386</v>
      </c>
      <c r="G57" s="13">
        <v>44547</v>
      </c>
      <c r="H57" s="77" t="s">
        <v>4155</v>
      </c>
      <c r="I57" s="16">
        <v>100</v>
      </c>
      <c r="J57" s="16">
        <v>61</v>
      </c>
      <c r="K57" s="16">
        <v>22</v>
      </c>
      <c r="L57" s="16">
        <v>10</v>
      </c>
      <c r="M57" s="81">
        <v>33.549999999999997</v>
      </c>
      <c r="N57" s="96">
        <v>33.549999999999997</v>
      </c>
      <c r="O57" s="64">
        <v>2530</v>
      </c>
      <c r="P57" s="65">
        <f>Table2245789101123456789101112131415161718192021222324252627282930313233341235363738394041424344[[#This Row],[PEMBULATAN]]*O57</f>
        <v>84881.5</v>
      </c>
    </row>
    <row r="58" spans="1:16" ht="23.25" customHeight="1" x14ac:dyDescent="0.2">
      <c r="A58" s="14"/>
      <c r="B58" s="75"/>
      <c r="C58" s="73" t="s">
        <v>4338</v>
      </c>
      <c r="D58" s="78" t="s">
        <v>126</v>
      </c>
      <c r="E58" s="13">
        <v>44544</v>
      </c>
      <c r="F58" s="76" t="s">
        <v>3386</v>
      </c>
      <c r="G58" s="13">
        <v>44547</v>
      </c>
      <c r="H58" s="77" t="s">
        <v>4155</v>
      </c>
      <c r="I58" s="16">
        <v>90</v>
      </c>
      <c r="J58" s="16">
        <v>55</v>
      </c>
      <c r="K58" s="16">
        <v>32</v>
      </c>
      <c r="L58" s="16">
        <v>17</v>
      </c>
      <c r="M58" s="81">
        <v>39.6</v>
      </c>
      <c r="N58" s="96">
        <v>39.6</v>
      </c>
      <c r="O58" s="64">
        <v>2530</v>
      </c>
      <c r="P58" s="65">
        <f>Table2245789101123456789101112131415161718192021222324252627282930313233341235363738394041424344[[#This Row],[PEMBULATAN]]*O58</f>
        <v>100188</v>
      </c>
    </row>
    <row r="59" spans="1:16" ht="23.25" customHeight="1" x14ac:dyDescent="0.2">
      <c r="A59" s="14"/>
      <c r="B59" s="75"/>
      <c r="C59" s="73" t="s">
        <v>4339</v>
      </c>
      <c r="D59" s="78" t="s">
        <v>126</v>
      </c>
      <c r="E59" s="13">
        <v>44544</v>
      </c>
      <c r="F59" s="76" t="s">
        <v>3386</v>
      </c>
      <c r="G59" s="13">
        <v>44547</v>
      </c>
      <c r="H59" s="77" t="s">
        <v>4155</v>
      </c>
      <c r="I59" s="16">
        <v>66</v>
      </c>
      <c r="J59" s="16">
        <v>55</v>
      </c>
      <c r="K59" s="16">
        <v>21</v>
      </c>
      <c r="L59" s="16">
        <v>12</v>
      </c>
      <c r="M59" s="81">
        <v>19.057500000000001</v>
      </c>
      <c r="N59" s="96">
        <v>19.057500000000001</v>
      </c>
      <c r="O59" s="64">
        <v>2530</v>
      </c>
      <c r="P59" s="65">
        <f>Table2245789101123456789101112131415161718192021222324252627282930313233341235363738394041424344[[#This Row],[PEMBULATAN]]*O59</f>
        <v>48215.475000000006</v>
      </c>
    </row>
    <row r="60" spans="1:16" ht="23.25" customHeight="1" x14ac:dyDescent="0.2">
      <c r="A60" s="14"/>
      <c r="B60" s="75"/>
      <c r="C60" s="73" t="s">
        <v>4340</v>
      </c>
      <c r="D60" s="78" t="s">
        <v>126</v>
      </c>
      <c r="E60" s="13">
        <v>44544</v>
      </c>
      <c r="F60" s="76" t="s">
        <v>3386</v>
      </c>
      <c r="G60" s="13">
        <v>44547</v>
      </c>
      <c r="H60" s="77" t="s">
        <v>4155</v>
      </c>
      <c r="I60" s="16">
        <v>40</v>
      </c>
      <c r="J60" s="16">
        <v>36</v>
      </c>
      <c r="K60" s="16">
        <v>28</v>
      </c>
      <c r="L60" s="16">
        <v>6</v>
      </c>
      <c r="M60" s="81">
        <v>10.08</v>
      </c>
      <c r="N60" s="96">
        <v>10.08</v>
      </c>
      <c r="O60" s="64">
        <v>2530</v>
      </c>
      <c r="P60" s="65">
        <f>Table2245789101123456789101112131415161718192021222324252627282930313233341235363738394041424344[[#This Row],[PEMBULATAN]]*O60</f>
        <v>25502.400000000001</v>
      </c>
    </row>
    <row r="61" spans="1:16" ht="23.25" customHeight="1" x14ac:dyDescent="0.2">
      <c r="A61" s="14"/>
      <c r="B61" s="75"/>
      <c r="C61" s="73" t="s">
        <v>4341</v>
      </c>
      <c r="D61" s="78" t="s">
        <v>126</v>
      </c>
      <c r="E61" s="13">
        <v>44544</v>
      </c>
      <c r="F61" s="76" t="s">
        <v>3386</v>
      </c>
      <c r="G61" s="13">
        <v>44547</v>
      </c>
      <c r="H61" s="77" t="s">
        <v>4155</v>
      </c>
      <c r="I61" s="16">
        <v>94</v>
      </c>
      <c r="J61" s="16">
        <v>50</v>
      </c>
      <c r="K61" s="16">
        <v>20</v>
      </c>
      <c r="L61" s="16">
        <v>24</v>
      </c>
      <c r="M61" s="81">
        <v>23.5</v>
      </c>
      <c r="N61" s="96">
        <v>25</v>
      </c>
      <c r="O61" s="64">
        <v>2530</v>
      </c>
      <c r="P61" s="65">
        <f>Table2245789101123456789101112131415161718192021222324252627282930313233341235363738394041424344[[#This Row],[PEMBULATAN]]*O61</f>
        <v>63250</v>
      </c>
    </row>
    <row r="62" spans="1:16" ht="23.25" customHeight="1" x14ac:dyDescent="0.2">
      <c r="A62" s="14"/>
      <c r="B62" s="75"/>
      <c r="C62" s="73" t="s">
        <v>4342</v>
      </c>
      <c r="D62" s="78" t="s">
        <v>126</v>
      </c>
      <c r="E62" s="13">
        <v>44544</v>
      </c>
      <c r="F62" s="76" t="s">
        <v>3386</v>
      </c>
      <c r="G62" s="13">
        <v>44547</v>
      </c>
      <c r="H62" s="77" t="s">
        <v>4155</v>
      </c>
      <c r="I62" s="16">
        <v>91</v>
      </c>
      <c r="J62" s="16">
        <v>62</v>
      </c>
      <c r="K62" s="16">
        <v>26</v>
      </c>
      <c r="L62" s="16">
        <v>14</v>
      </c>
      <c r="M62" s="81">
        <v>36.673000000000002</v>
      </c>
      <c r="N62" s="96">
        <v>36.673000000000002</v>
      </c>
      <c r="O62" s="64">
        <v>2530</v>
      </c>
      <c r="P62" s="65">
        <f>Table2245789101123456789101112131415161718192021222324252627282930313233341235363738394041424344[[#This Row],[PEMBULATAN]]*O62</f>
        <v>92782.69</v>
      </c>
    </row>
    <row r="63" spans="1:16" ht="23.25" customHeight="1" x14ac:dyDescent="0.2">
      <c r="A63" s="14"/>
      <c r="B63" s="75"/>
      <c r="C63" s="73" t="s">
        <v>4343</v>
      </c>
      <c r="D63" s="78" t="s">
        <v>126</v>
      </c>
      <c r="E63" s="13">
        <v>44544</v>
      </c>
      <c r="F63" s="76" t="s">
        <v>3386</v>
      </c>
      <c r="G63" s="13">
        <v>44547</v>
      </c>
      <c r="H63" s="77" t="s">
        <v>4155</v>
      </c>
      <c r="I63" s="16">
        <v>100</v>
      </c>
      <c r="J63" s="16">
        <v>70</v>
      </c>
      <c r="K63" s="16">
        <v>38</v>
      </c>
      <c r="L63" s="16">
        <v>25</v>
      </c>
      <c r="M63" s="81">
        <v>66.5</v>
      </c>
      <c r="N63" s="96">
        <v>67</v>
      </c>
      <c r="O63" s="64">
        <v>2530</v>
      </c>
      <c r="P63" s="65">
        <f>Table2245789101123456789101112131415161718192021222324252627282930313233341235363738394041424344[[#This Row],[PEMBULATAN]]*O63</f>
        <v>169510</v>
      </c>
    </row>
    <row r="64" spans="1:16" ht="23.25" customHeight="1" x14ac:dyDescent="0.2">
      <c r="A64" s="14"/>
      <c r="B64" s="75"/>
      <c r="C64" s="73" t="s">
        <v>4344</v>
      </c>
      <c r="D64" s="78" t="s">
        <v>126</v>
      </c>
      <c r="E64" s="13">
        <v>44544</v>
      </c>
      <c r="F64" s="76" t="s">
        <v>3386</v>
      </c>
      <c r="G64" s="13">
        <v>44547</v>
      </c>
      <c r="H64" s="77" t="s">
        <v>4155</v>
      </c>
      <c r="I64" s="16">
        <v>46</v>
      </c>
      <c r="J64" s="16">
        <v>32</v>
      </c>
      <c r="K64" s="16">
        <v>28</v>
      </c>
      <c r="L64" s="16">
        <v>12</v>
      </c>
      <c r="M64" s="81">
        <v>10.304</v>
      </c>
      <c r="N64" s="96">
        <v>13</v>
      </c>
      <c r="O64" s="64">
        <v>2530</v>
      </c>
      <c r="P64" s="65">
        <f>Table2245789101123456789101112131415161718192021222324252627282930313233341235363738394041424344[[#This Row],[PEMBULATAN]]*O64</f>
        <v>32890</v>
      </c>
    </row>
    <row r="65" spans="1:16" ht="23.25" customHeight="1" x14ac:dyDescent="0.2">
      <c r="A65" s="14"/>
      <c r="B65" s="75"/>
      <c r="C65" s="73" t="s">
        <v>4345</v>
      </c>
      <c r="D65" s="78" t="s">
        <v>126</v>
      </c>
      <c r="E65" s="13">
        <v>44544</v>
      </c>
      <c r="F65" s="76" t="s">
        <v>3386</v>
      </c>
      <c r="G65" s="13">
        <v>44547</v>
      </c>
      <c r="H65" s="77" t="s">
        <v>4155</v>
      </c>
      <c r="I65" s="16">
        <v>74</v>
      </c>
      <c r="J65" s="16">
        <v>48</v>
      </c>
      <c r="K65" s="16">
        <v>25</v>
      </c>
      <c r="L65" s="16">
        <v>27</v>
      </c>
      <c r="M65" s="81">
        <v>22.2</v>
      </c>
      <c r="N65" s="96">
        <v>27</v>
      </c>
      <c r="O65" s="64">
        <v>2530</v>
      </c>
      <c r="P65" s="65">
        <f>Table2245789101123456789101112131415161718192021222324252627282930313233341235363738394041424344[[#This Row],[PEMBULATAN]]*O65</f>
        <v>68310</v>
      </c>
    </row>
    <row r="66" spans="1:16" ht="23.25" customHeight="1" x14ac:dyDescent="0.2">
      <c r="A66" s="14"/>
      <c r="B66" s="75"/>
      <c r="C66" s="73" t="s">
        <v>4346</v>
      </c>
      <c r="D66" s="78" t="s">
        <v>126</v>
      </c>
      <c r="E66" s="13">
        <v>44544</v>
      </c>
      <c r="F66" s="76" t="s">
        <v>3386</v>
      </c>
      <c r="G66" s="13">
        <v>44547</v>
      </c>
      <c r="H66" s="77" t="s">
        <v>4155</v>
      </c>
      <c r="I66" s="16">
        <v>60</v>
      </c>
      <c r="J66" s="16">
        <v>40</v>
      </c>
      <c r="K66" s="16">
        <v>43</v>
      </c>
      <c r="L66" s="16">
        <v>18</v>
      </c>
      <c r="M66" s="81">
        <v>25.8</v>
      </c>
      <c r="N66" s="96">
        <v>25.8</v>
      </c>
      <c r="O66" s="64">
        <v>2530</v>
      </c>
      <c r="P66" s="65">
        <f>Table2245789101123456789101112131415161718192021222324252627282930313233341235363738394041424344[[#This Row],[PEMBULATAN]]*O66</f>
        <v>65274</v>
      </c>
    </row>
    <row r="67" spans="1:16" ht="23.25" customHeight="1" x14ac:dyDescent="0.2">
      <c r="A67" s="14"/>
      <c r="B67" s="75"/>
      <c r="C67" s="73" t="s">
        <v>4347</v>
      </c>
      <c r="D67" s="78" t="s">
        <v>126</v>
      </c>
      <c r="E67" s="13">
        <v>44544</v>
      </c>
      <c r="F67" s="76" t="s">
        <v>3386</v>
      </c>
      <c r="G67" s="13">
        <v>44547</v>
      </c>
      <c r="H67" s="77" t="s">
        <v>4155</v>
      </c>
      <c r="I67" s="16">
        <v>91</v>
      </c>
      <c r="J67" s="16">
        <v>58</v>
      </c>
      <c r="K67" s="16">
        <v>27</v>
      </c>
      <c r="L67" s="16">
        <v>8</v>
      </c>
      <c r="M67" s="81">
        <v>35.6265</v>
      </c>
      <c r="N67" s="96">
        <v>35.6265</v>
      </c>
      <c r="O67" s="64">
        <v>2530</v>
      </c>
      <c r="P67" s="65">
        <f>Table2245789101123456789101112131415161718192021222324252627282930313233341235363738394041424344[[#This Row],[PEMBULATAN]]*O67</f>
        <v>90135.044999999998</v>
      </c>
    </row>
    <row r="68" spans="1:16" ht="23.25" customHeight="1" x14ac:dyDescent="0.2">
      <c r="A68" s="14"/>
      <c r="B68" s="75"/>
      <c r="C68" s="73" t="s">
        <v>4348</v>
      </c>
      <c r="D68" s="78" t="s">
        <v>126</v>
      </c>
      <c r="E68" s="13">
        <v>44544</v>
      </c>
      <c r="F68" s="76" t="s">
        <v>3386</v>
      </c>
      <c r="G68" s="13">
        <v>44547</v>
      </c>
      <c r="H68" s="77" t="s">
        <v>4155</v>
      </c>
      <c r="I68" s="16">
        <v>74</v>
      </c>
      <c r="J68" s="16">
        <v>60</v>
      </c>
      <c r="K68" s="16">
        <v>20</v>
      </c>
      <c r="L68" s="16">
        <v>12</v>
      </c>
      <c r="M68" s="81">
        <v>22.2</v>
      </c>
      <c r="N68" s="96">
        <v>22.2</v>
      </c>
      <c r="O68" s="64">
        <v>2530</v>
      </c>
      <c r="P68" s="65">
        <f>Table2245789101123456789101112131415161718192021222324252627282930313233341235363738394041424344[[#This Row],[PEMBULATAN]]*O68</f>
        <v>56166</v>
      </c>
    </row>
    <row r="69" spans="1:16" ht="23.25" customHeight="1" x14ac:dyDescent="0.2">
      <c r="A69" s="14"/>
      <c r="B69" s="75"/>
      <c r="C69" s="73" t="s">
        <v>4349</v>
      </c>
      <c r="D69" s="78" t="s">
        <v>126</v>
      </c>
      <c r="E69" s="13">
        <v>44544</v>
      </c>
      <c r="F69" s="76" t="s">
        <v>3386</v>
      </c>
      <c r="G69" s="13">
        <v>44547</v>
      </c>
      <c r="H69" s="77" t="s">
        <v>4155</v>
      </c>
      <c r="I69" s="16">
        <v>71</v>
      </c>
      <c r="J69" s="16">
        <v>55</v>
      </c>
      <c r="K69" s="16">
        <v>25</v>
      </c>
      <c r="L69" s="16">
        <v>14</v>
      </c>
      <c r="M69" s="81">
        <v>24.40625</v>
      </c>
      <c r="N69" s="96">
        <v>25</v>
      </c>
      <c r="O69" s="64">
        <v>2530</v>
      </c>
      <c r="P69" s="65">
        <f>Table2245789101123456789101112131415161718192021222324252627282930313233341235363738394041424344[[#This Row],[PEMBULATAN]]*O69</f>
        <v>63250</v>
      </c>
    </row>
    <row r="70" spans="1:16" ht="23.25" customHeight="1" x14ac:dyDescent="0.2">
      <c r="A70" s="14"/>
      <c r="B70" s="75"/>
      <c r="C70" s="73" t="s">
        <v>4350</v>
      </c>
      <c r="D70" s="78" t="s">
        <v>126</v>
      </c>
      <c r="E70" s="13">
        <v>44544</v>
      </c>
      <c r="F70" s="76" t="s">
        <v>3386</v>
      </c>
      <c r="G70" s="13">
        <v>44547</v>
      </c>
      <c r="H70" s="77" t="s">
        <v>4155</v>
      </c>
      <c r="I70" s="16">
        <v>48</v>
      </c>
      <c r="J70" s="16">
        <v>30</v>
      </c>
      <c r="K70" s="16">
        <v>23</v>
      </c>
      <c r="L70" s="16">
        <v>4</v>
      </c>
      <c r="M70" s="81">
        <v>8.2799999999999994</v>
      </c>
      <c r="N70" s="96">
        <v>8.2799999999999994</v>
      </c>
      <c r="O70" s="64">
        <v>2530</v>
      </c>
      <c r="P70" s="65">
        <f>Table2245789101123456789101112131415161718192021222324252627282930313233341235363738394041424344[[#This Row],[PEMBULATAN]]*O70</f>
        <v>20948.399999999998</v>
      </c>
    </row>
    <row r="71" spans="1:16" ht="23.25" customHeight="1" x14ac:dyDescent="0.2">
      <c r="A71" s="14"/>
      <c r="B71" s="98"/>
      <c r="C71" s="73" t="s">
        <v>4351</v>
      </c>
      <c r="D71" s="78" t="s">
        <v>126</v>
      </c>
      <c r="E71" s="13">
        <v>44544</v>
      </c>
      <c r="F71" s="76" t="s">
        <v>3386</v>
      </c>
      <c r="G71" s="13">
        <v>44547</v>
      </c>
      <c r="H71" s="77" t="s">
        <v>4155</v>
      </c>
      <c r="I71" s="16">
        <v>60</v>
      </c>
      <c r="J71" s="16">
        <v>54</v>
      </c>
      <c r="K71" s="16">
        <v>16</v>
      </c>
      <c r="L71" s="16">
        <v>12</v>
      </c>
      <c r="M71" s="81">
        <v>12.96</v>
      </c>
      <c r="N71" s="96">
        <v>12.96</v>
      </c>
      <c r="O71" s="64">
        <v>2530</v>
      </c>
      <c r="P71" s="65">
        <f>Table2245789101123456789101112131415161718192021222324252627282930313233341235363738394041424344[[#This Row],[PEMBULATAN]]*O71</f>
        <v>32788.800000000003</v>
      </c>
    </row>
    <row r="72" spans="1:16" ht="23.25" customHeight="1" x14ac:dyDescent="0.2">
      <c r="A72" s="14"/>
      <c r="B72" s="75" t="s">
        <v>4352</v>
      </c>
      <c r="C72" s="73" t="s">
        <v>4353</v>
      </c>
      <c r="D72" s="78" t="s">
        <v>126</v>
      </c>
      <c r="E72" s="13">
        <v>44544</v>
      </c>
      <c r="F72" s="76" t="s">
        <v>3386</v>
      </c>
      <c r="G72" s="13">
        <v>44547</v>
      </c>
      <c r="H72" s="77" t="s">
        <v>4155</v>
      </c>
      <c r="I72" s="16">
        <v>58</v>
      </c>
      <c r="J72" s="16">
        <v>55</v>
      </c>
      <c r="K72" s="16">
        <v>13</v>
      </c>
      <c r="L72" s="16">
        <v>7</v>
      </c>
      <c r="M72" s="81">
        <v>10.3675</v>
      </c>
      <c r="N72" s="96">
        <v>11</v>
      </c>
      <c r="O72" s="64">
        <v>2530</v>
      </c>
      <c r="P72" s="65">
        <f>Table2245789101123456789101112131415161718192021222324252627282930313233341235363738394041424344[[#This Row],[PEMBULATAN]]*O72</f>
        <v>27830</v>
      </c>
    </row>
    <row r="73" spans="1:16" ht="23.25" customHeight="1" x14ac:dyDescent="0.2">
      <c r="A73" s="14"/>
      <c r="B73" s="75"/>
      <c r="C73" s="73" t="s">
        <v>4354</v>
      </c>
      <c r="D73" s="78" t="s">
        <v>126</v>
      </c>
      <c r="E73" s="13">
        <v>44544</v>
      </c>
      <c r="F73" s="76" t="s">
        <v>3386</v>
      </c>
      <c r="G73" s="13">
        <v>44547</v>
      </c>
      <c r="H73" s="77" t="s">
        <v>4155</v>
      </c>
      <c r="I73" s="16">
        <v>75</v>
      </c>
      <c r="J73" s="16">
        <v>46</v>
      </c>
      <c r="K73" s="16">
        <v>12</v>
      </c>
      <c r="L73" s="16">
        <v>3</v>
      </c>
      <c r="M73" s="81">
        <v>10.35</v>
      </c>
      <c r="N73" s="96">
        <v>11</v>
      </c>
      <c r="O73" s="64">
        <v>2530</v>
      </c>
      <c r="P73" s="65">
        <f>Table2245789101123456789101112131415161718192021222324252627282930313233341235363738394041424344[[#This Row],[PEMBULATAN]]*O73</f>
        <v>27830</v>
      </c>
    </row>
    <row r="74" spans="1:16" ht="23.25" customHeight="1" x14ac:dyDescent="0.2">
      <c r="A74" s="14"/>
      <c r="B74" s="75"/>
      <c r="C74" s="73" t="s">
        <v>4355</v>
      </c>
      <c r="D74" s="78" t="s">
        <v>126</v>
      </c>
      <c r="E74" s="13">
        <v>44544</v>
      </c>
      <c r="F74" s="76" t="s">
        <v>3386</v>
      </c>
      <c r="G74" s="13">
        <v>44547</v>
      </c>
      <c r="H74" s="77" t="s">
        <v>4155</v>
      </c>
      <c r="I74" s="16">
        <v>74</v>
      </c>
      <c r="J74" s="16">
        <v>25</v>
      </c>
      <c r="K74" s="16">
        <v>12</v>
      </c>
      <c r="L74" s="16">
        <v>1</v>
      </c>
      <c r="M74" s="81">
        <v>5.55</v>
      </c>
      <c r="N74" s="96">
        <v>5.55</v>
      </c>
      <c r="O74" s="64">
        <v>2530</v>
      </c>
      <c r="P74" s="65">
        <f>Table2245789101123456789101112131415161718192021222324252627282930313233341235363738394041424344[[#This Row],[PEMBULATAN]]*O74</f>
        <v>14041.5</v>
      </c>
    </row>
    <row r="75" spans="1:16" ht="23.25" customHeight="1" x14ac:dyDescent="0.2">
      <c r="A75" s="14"/>
      <c r="B75" s="75"/>
      <c r="C75" s="73" t="s">
        <v>4356</v>
      </c>
      <c r="D75" s="78" t="s">
        <v>126</v>
      </c>
      <c r="E75" s="13">
        <v>44544</v>
      </c>
      <c r="F75" s="76" t="s">
        <v>3386</v>
      </c>
      <c r="G75" s="13">
        <v>44547</v>
      </c>
      <c r="H75" s="77" t="s">
        <v>4155</v>
      </c>
      <c r="I75" s="16">
        <v>66</v>
      </c>
      <c r="J75" s="16">
        <v>45</v>
      </c>
      <c r="K75" s="16">
        <v>10</v>
      </c>
      <c r="L75" s="16">
        <v>5</v>
      </c>
      <c r="M75" s="81">
        <v>7.4249999999999998</v>
      </c>
      <c r="N75" s="96">
        <v>8</v>
      </c>
      <c r="O75" s="64">
        <v>2530</v>
      </c>
      <c r="P75" s="65">
        <f>Table2245789101123456789101112131415161718192021222324252627282930313233341235363738394041424344[[#This Row],[PEMBULATAN]]*O75</f>
        <v>20240</v>
      </c>
    </row>
    <row r="76" spans="1:16" ht="23.25" customHeight="1" x14ac:dyDescent="0.2">
      <c r="A76" s="14"/>
      <c r="B76" s="75"/>
      <c r="C76" s="73" t="s">
        <v>4357</v>
      </c>
      <c r="D76" s="78" t="s">
        <v>126</v>
      </c>
      <c r="E76" s="13">
        <v>44544</v>
      </c>
      <c r="F76" s="76" t="s">
        <v>3386</v>
      </c>
      <c r="G76" s="13">
        <v>44547</v>
      </c>
      <c r="H76" s="77" t="s">
        <v>4155</v>
      </c>
      <c r="I76" s="16">
        <v>43</v>
      </c>
      <c r="J76" s="16">
        <v>25</v>
      </c>
      <c r="K76" s="16">
        <v>12</v>
      </c>
      <c r="L76" s="16">
        <v>1</v>
      </c>
      <c r="M76" s="81">
        <v>3.2250000000000001</v>
      </c>
      <c r="N76" s="96">
        <v>3.2250000000000001</v>
      </c>
      <c r="O76" s="64">
        <v>2530</v>
      </c>
      <c r="P76" s="65">
        <f>Table2245789101123456789101112131415161718192021222324252627282930313233341235363738394041424344[[#This Row],[PEMBULATAN]]*O76</f>
        <v>8159.25</v>
      </c>
    </row>
    <row r="77" spans="1:16" ht="23.25" customHeight="1" x14ac:dyDescent="0.2">
      <c r="A77" s="14"/>
      <c r="B77" s="75"/>
      <c r="C77" s="73" t="s">
        <v>4358</v>
      </c>
      <c r="D77" s="78" t="s">
        <v>126</v>
      </c>
      <c r="E77" s="13">
        <v>44544</v>
      </c>
      <c r="F77" s="76" t="s">
        <v>3386</v>
      </c>
      <c r="G77" s="13">
        <v>44547</v>
      </c>
      <c r="H77" s="77" t="s">
        <v>4155</v>
      </c>
      <c r="I77" s="16">
        <v>41</v>
      </c>
      <c r="J77" s="16">
        <v>32</v>
      </c>
      <c r="K77" s="16">
        <v>22</v>
      </c>
      <c r="L77" s="16">
        <v>7</v>
      </c>
      <c r="M77" s="81">
        <v>7.2160000000000002</v>
      </c>
      <c r="N77" s="96">
        <v>7.2160000000000002</v>
      </c>
      <c r="O77" s="64">
        <v>2530</v>
      </c>
      <c r="P77" s="65">
        <f>Table2245789101123456789101112131415161718192021222324252627282930313233341235363738394041424344[[#This Row],[PEMBULATAN]]*O77</f>
        <v>18256.48</v>
      </c>
    </row>
    <row r="78" spans="1:16" ht="23.25" customHeight="1" x14ac:dyDescent="0.2">
      <c r="A78" s="14"/>
      <c r="B78" s="75"/>
      <c r="C78" s="73" t="s">
        <v>4359</v>
      </c>
      <c r="D78" s="78" t="s">
        <v>126</v>
      </c>
      <c r="E78" s="13">
        <v>44544</v>
      </c>
      <c r="F78" s="76" t="s">
        <v>3386</v>
      </c>
      <c r="G78" s="13">
        <v>44547</v>
      </c>
      <c r="H78" s="77" t="s">
        <v>4155</v>
      </c>
      <c r="I78" s="16">
        <v>41</v>
      </c>
      <c r="J78" s="16">
        <v>31</v>
      </c>
      <c r="K78" s="16">
        <v>21</v>
      </c>
      <c r="L78" s="16">
        <v>3</v>
      </c>
      <c r="M78" s="81">
        <v>6.6727499999999997</v>
      </c>
      <c r="N78" s="96">
        <v>6.6727499999999997</v>
      </c>
      <c r="O78" s="64">
        <v>2530</v>
      </c>
      <c r="P78" s="65">
        <f>Table2245789101123456789101112131415161718192021222324252627282930313233341235363738394041424344[[#This Row],[PEMBULATAN]]*O78</f>
        <v>16882.057499999999</v>
      </c>
    </row>
    <row r="79" spans="1:16" ht="23.25" customHeight="1" x14ac:dyDescent="0.2">
      <c r="A79" s="14"/>
      <c r="B79" s="75"/>
      <c r="C79" s="73" t="s">
        <v>4360</v>
      </c>
      <c r="D79" s="78" t="s">
        <v>126</v>
      </c>
      <c r="E79" s="13">
        <v>44544</v>
      </c>
      <c r="F79" s="76" t="s">
        <v>3386</v>
      </c>
      <c r="G79" s="13">
        <v>44547</v>
      </c>
      <c r="H79" s="77" t="s">
        <v>4155</v>
      </c>
      <c r="I79" s="16">
        <v>91</v>
      </c>
      <c r="J79" s="16">
        <v>40</v>
      </c>
      <c r="K79" s="16">
        <v>25</v>
      </c>
      <c r="L79" s="16">
        <v>6</v>
      </c>
      <c r="M79" s="81">
        <v>22.75</v>
      </c>
      <c r="N79" s="96">
        <v>22.75</v>
      </c>
      <c r="O79" s="64">
        <v>2530</v>
      </c>
      <c r="P79" s="65">
        <f>Table2245789101123456789101112131415161718192021222324252627282930313233341235363738394041424344[[#This Row],[PEMBULATAN]]*O79</f>
        <v>57557.5</v>
      </c>
    </row>
    <row r="80" spans="1:16" ht="23.25" customHeight="1" x14ac:dyDescent="0.2">
      <c r="A80" s="14"/>
      <c r="B80" s="75"/>
      <c r="C80" s="73" t="s">
        <v>4361</v>
      </c>
      <c r="D80" s="78" t="s">
        <v>126</v>
      </c>
      <c r="E80" s="13">
        <v>44544</v>
      </c>
      <c r="F80" s="76" t="s">
        <v>3386</v>
      </c>
      <c r="G80" s="13">
        <v>44547</v>
      </c>
      <c r="H80" s="77" t="s">
        <v>4155</v>
      </c>
      <c r="I80" s="16">
        <v>36</v>
      </c>
      <c r="J80" s="16">
        <v>32</v>
      </c>
      <c r="K80" s="16">
        <v>221</v>
      </c>
      <c r="L80" s="16">
        <v>3</v>
      </c>
      <c r="M80" s="81">
        <v>63.648000000000003</v>
      </c>
      <c r="N80" s="96">
        <v>63.648000000000003</v>
      </c>
      <c r="O80" s="64">
        <v>2530</v>
      </c>
      <c r="P80" s="65">
        <f>Table2245789101123456789101112131415161718192021222324252627282930313233341235363738394041424344[[#This Row],[PEMBULATAN]]*O80</f>
        <v>161029.44</v>
      </c>
    </row>
    <row r="81" spans="1:16" ht="23.25" customHeight="1" x14ac:dyDescent="0.2">
      <c r="A81" s="14"/>
      <c r="B81" s="75"/>
      <c r="C81" s="73" t="s">
        <v>4362</v>
      </c>
      <c r="D81" s="78" t="s">
        <v>126</v>
      </c>
      <c r="E81" s="13">
        <v>44544</v>
      </c>
      <c r="F81" s="76" t="s">
        <v>3386</v>
      </c>
      <c r="G81" s="13">
        <v>44547</v>
      </c>
      <c r="H81" s="77" t="s">
        <v>4155</v>
      </c>
      <c r="I81" s="16">
        <v>27</v>
      </c>
      <c r="J81" s="16">
        <v>26</v>
      </c>
      <c r="K81" s="16">
        <v>15</v>
      </c>
      <c r="L81" s="16">
        <v>2</v>
      </c>
      <c r="M81" s="81">
        <v>2.6324999999999998</v>
      </c>
      <c r="N81" s="96">
        <v>2.6324999999999998</v>
      </c>
      <c r="O81" s="64">
        <v>2530</v>
      </c>
      <c r="P81" s="65">
        <f>Table2245789101123456789101112131415161718192021222324252627282930313233341235363738394041424344[[#This Row],[PEMBULATAN]]*O81</f>
        <v>6660.2249999999995</v>
      </c>
    </row>
    <row r="82" spans="1:16" ht="23.25" customHeight="1" x14ac:dyDescent="0.2">
      <c r="A82" s="14"/>
      <c r="B82" s="75"/>
      <c r="C82" s="73" t="s">
        <v>4363</v>
      </c>
      <c r="D82" s="78" t="s">
        <v>126</v>
      </c>
      <c r="E82" s="13">
        <v>44544</v>
      </c>
      <c r="F82" s="76" t="s">
        <v>3386</v>
      </c>
      <c r="G82" s="13">
        <v>44547</v>
      </c>
      <c r="H82" s="77" t="s">
        <v>4155</v>
      </c>
      <c r="I82" s="16">
        <v>54</v>
      </c>
      <c r="J82" s="16">
        <v>35</v>
      </c>
      <c r="K82" s="16">
        <v>2</v>
      </c>
      <c r="L82" s="16">
        <v>3</v>
      </c>
      <c r="M82" s="81">
        <v>0.94499999999999995</v>
      </c>
      <c r="N82" s="96">
        <v>3</v>
      </c>
      <c r="O82" s="64">
        <v>2530</v>
      </c>
      <c r="P82" s="65">
        <f>Table2245789101123456789101112131415161718192021222324252627282930313233341235363738394041424344[[#This Row],[PEMBULATAN]]*O82</f>
        <v>7590</v>
      </c>
    </row>
    <row r="83" spans="1:16" ht="23.25" customHeight="1" x14ac:dyDescent="0.2">
      <c r="A83" s="14"/>
      <c r="B83" s="75"/>
      <c r="C83" s="73" t="s">
        <v>4364</v>
      </c>
      <c r="D83" s="78" t="s">
        <v>126</v>
      </c>
      <c r="E83" s="13">
        <v>44544</v>
      </c>
      <c r="F83" s="76" t="s">
        <v>3386</v>
      </c>
      <c r="G83" s="13">
        <v>44547</v>
      </c>
      <c r="H83" s="77" t="s">
        <v>4155</v>
      </c>
      <c r="I83" s="16">
        <v>48</v>
      </c>
      <c r="J83" s="16">
        <v>45</v>
      </c>
      <c r="K83" s="16">
        <v>10</v>
      </c>
      <c r="L83" s="16">
        <v>3</v>
      </c>
      <c r="M83" s="81">
        <v>5.4</v>
      </c>
      <c r="N83" s="96">
        <v>6</v>
      </c>
      <c r="O83" s="64">
        <v>2530</v>
      </c>
      <c r="P83" s="65">
        <f>Table2245789101123456789101112131415161718192021222324252627282930313233341235363738394041424344[[#This Row],[PEMBULATAN]]*O83</f>
        <v>15180</v>
      </c>
    </row>
    <row r="84" spans="1:16" ht="23.25" customHeight="1" x14ac:dyDescent="0.2">
      <c r="A84" s="14"/>
      <c r="B84" s="75"/>
      <c r="C84" s="73" t="s">
        <v>4365</v>
      </c>
      <c r="D84" s="78" t="s">
        <v>126</v>
      </c>
      <c r="E84" s="13">
        <v>44544</v>
      </c>
      <c r="F84" s="76" t="s">
        <v>3386</v>
      </c>
      <c r="G84" s="13">
        <v>44547</v>
      </c>
      <c r="H84" s="77" t="s">
        <v>4155</v>
      </c>
      <c r="I84" s="16">
        <v>80</v>
      </c>
      <c r="J84" s="16">
        <v>38</v>
      </c>
      <c r="K84" s="16">
        <v>25</v>
      </c>
      <c r="L84" s="16">
        <v>5</v>
      </c>
      <c r="M84" s="81">
        <v>19</v>
      </c>
      <c r="N84" s="96">
        <v>19</v>
      </c>
      <c r="O84" s="64">
        <v>2530</v>
      </c>
      <c r="P84" s="65">
        <f>Table2245789101123456789101112131415161718192021222324252627282930313233341235363738394041424344[[#This Row],[PEMBULATAN]]*O84</f>
        <v>48070</v>
      </c>
    </row>
    <row r="85" spans="1:16" ht="23.25" customHeight="1" x14ac:dyDescent="0.2">
      <c r="A85" s="14"/>
      <c r="B85" s="75"/>
      <c r="C85" s="73" t="s">
        <v>4366</v>
      </c>
      <c r="D85" s="78" t="s">
        <v>126</v>
      </c>
      <c r="E85" s="13">
        <v>44544</v>
      </c>
      <c r="F85" s="76" t="s">
        <v>3386</v>
      </c>
      <c r="G85" s="13">
        <v>44547</v>
      </c>
      <c r="H85" s="77" t="s">
        <v>4155</v>
      </c>
      <c r="I85" s="16">
        <v>126</v>
      </c>
      <c r="J85" s="16">
        <v>10</v>
      </c>
      <c r="K85" s="16">
        <v>10</v>
      </c>
      <c r="L85" s="16">
        <v>3</v>
      </c>
      <c r="M85" s="81">
        <v>3.15</v>
      </c>
      <c r="N85" s="96">
        <v>3.15</v>
      </c>
      <c r="O85" s="64">
        <v>2530</v>
      </c>
      <c r="P85" s="65">
        <f>Table2245789101123456789101112131415161718192021222324252627282930313233341235363738394041424344[[#This Row],[PEMBULATAN]]*O85</f>
        <v>7969.5</v>
      </c>
    </row>
    <row r="86" spans="1:16" ht="23.25" customHeight="1" x14ac:dyDescent="0.2">
      <c r="A86" s="14"/>
      <c r="B86" s="75"/>
      <c r="C86" s="73" t="s">
        <v>4367</v>
      </c>
      <c r="D86" s="78" t="s">
        <v>126</v>
      </c>
      <c r="E86" s="13">
        <v>44544</v>
      </c>
      <c r="F86" s="76" t="s">
        <v>3386</v>
      </c>
      <c r="G86" s="13">
        <v>44547</v>
      </c>
      <c r="H86" s="77" t="s">
        <v>4155</v>
      </c>
      <c r="I86" s="16">
        <v>96</v>
      </c>
      <c r="J86" s="16">
        <v>23</v>
      </c>
      <c r="K86" s="16">
        <v>4</v>
      </c>
      <c r="L86" s="16">
        <v>3</v>
      </c>
      <c r="M86" s="81">
        <v>2.2080000000000002</v>
      </c>
      <c r="N86" s="96">
        <v>3</v>
      </c>
      <c r="O86" s="64">
        <v>2530</v>
      </c>
      <c r="P86" s="65">
        <f>Table2245789101123456789101112131415161718192021222324252627282930313233341235363738394041424344[[#This Row],[PEMBULATAN]]*O86</f>
        <v>7590</v>
      </c>
    </row>
    <row r="87" spans="1:16" ht="23.25" customHeight="1" x14ac:dyDescent="0.2">
      <c r="A87" s="14"/>
      <c r="B87" s="75"/>
      <c r="C87" s="73" t="s">
        <v>4368</v>
      </c>
      <c r="D87" s="78" t="s">
        <v>126</v>
      </c>
      <c r="E87" s="13">
        <v>44544</v>
      </c>
      <c r="F87" s="76" t="s">
        <v>3386</v>
      </c>
      <c r="G87" s="13">
        <v>44547</v>
      </c>
      <c r="H87" s="77" t="s">
        <v>4155</v>
      </c>
      <c r="I87" s="16">
        <v>77</v>
      </c>
      <c r="J87" s="16">
        <v>15</v>
      </c>
      <c r="K87" s="16">
        <v>12</v>
      </c>
      <c r="L87" s="16">
        <v>2</v>
      </c>
      <c r="M87" s="81">
        <v>3.4649999999999999</v>
      </c>
      <c r="N87" s="96">
        <v>4</v>
      </c>
      <c r="O87" s="64">
        <v>2530</v>
      </c>
      <c r="P87" s="65">
        <f>Table2245789101123456789101112131415161718192021222324252627282930313233341235363738394041424344[[#This Row],[PEMBULATAN]]*O87</f>
        <v>10120</v>
      </c>
    </row>
    <row r="88" spans="1:16" ht="23.25" customHeight="1" x14ac:dyDescent="0.2">
      <c r="A88" s="14"/>
      <c r="B88" s="75"/>
      <c r="C88" s="73" t="s">
        <v>4369</v>
      </c>
      <c r="D88" s="78" t="s">
        <v>126</v>
      </c>
      <c r="E88" s="13">
        <v>44544</v>
      </c>
      <c r="F88" s="76" t="s">
        <v>3386</v>
      </c>
      <c r="G88" s="13">
        <v>44547</v>
      </c>
      <c r="H88" s="77" t="s">
        <v>4155</v>
      </c>
      <c r="I88" s="16">
        <v>154</v>
      </c>
      <c r="J88" s="16">
        <v>12</v>
      </c>
      <c r="K88" s="16">
        <v>12</v>
      </c>
      <c r="L88" s="16">
        <v>5</v>
      </c>
      <c r="M88" s="81">
        <v>5.5439999999999996</v>
      </c>
      <c r="N88" s="96">
        <v>5.5439999999999996</v>
      </c>
      <c r="O88" s="64">
        <v>2530</v>
      </c>
      <c r="P88" s="65">
        <f>Table2245789101123456789101112131415161718192021222324252627282930313233341235363738394041424344[[#This Row],[PEMBULATAN]]*O88</f>
        <v>14026.32</v>
      </c>
    </row>
    <row r="89" spans="1:16" ht="23.25" customHeight="1" x14ac:dyDescent="0.2">
      <c r="A89" s="14"/>
      <c r="B89" s="75"/>
      <c r="C89" s="73" t="s">
        <v>4370</v>
      </c>
      <c r="D89" s="78" t="s">
        <v>126</v>
      </c>
      <c r="E89" s="13">
        <v>44544</v>
      </c>
      <c r="F89" s="76" t="s">
        <v>3386</v>
      </c>
      <c r="G89" s="13">
        <v>44547</v>
      </c>
      <c r="H89" s="77" t="s">
        <v>4155</v>
      </c>
      <c r="I89" s="16">
        <v>85</v>
      </c>
      <c r="J89" s="16">
        <v>25</v>
      </c>
      <c r="K89" s="16">
        <v>25</v>
      </c>
      <c r="L89" s="16">
        <v>5</v>
      </c>
      <c r="M89" s="81">
        <v>13.28125</v>
      </c>
      <c r="N89" s="96">
        <v>13.28125</v>
      </c>
      <c r="O89" s="64">
        <v>2530</v>
      </c>
      <c r="P89" s="65">
        <f>Table2245789101123456789101112131415161718192021222324252627282930313233341235363738394041424344[[#This Row],[PEMBULATAN]]*O89</f>
        <v>33601.5625</v>
      </c>
    </row>
    <row r="90" spans="1:16" ht="23.25" customHeight="1" x14ac:dyDescent="0.2">
      <c r="A90" s="14"/>
      <c r="B90" s="75"/>
      <c r="C90" s="73" t="s">
        <v>4371</v>
      </c>
      <c r="D90" s="78" t="s">
        <v>126</v>
      </c>
      <c r="E90" s="13">
        <v>44544</v>
      </c>
      <c r="F90" s="76" t="s">
        <v>3386</v>
      </c>
      <c r="G90" s="13">
        <v>44547</v>
      </c>
      <c r="H90" s="77" t="s">
        <v>4155</v>
      </c>
      <c r="I90" s="16">
        <v>130</v>
      </c>
      <c r="J90" s="16">
        <v>22</v>
      </c>
      <c r="K90" s="16">
        <v>22</v>
      </c>
      <c r="L90" s="16">
        <v>5</v>
      </c>
      <c r="M90" s="81">
        <v>15.73</v>
      </c>
      <c r="N90" s="96">
        <v>15.73</v>
      </c>
      <c r="O90" s="64">
        <v>2530</v>
      </c>
      <c r="P90" s="65">
        <f>Table2245789101123456789101112131415161718192021222324252627282930313233341235363738394041424344[[#This Row],[PEMBULATAN]]*O90</f>
        <v>39796.9</v>
      </c>
    </row>
    <row r="91" spans="1:16" ht="23.25" customHeight="1" x14ac:dyDescent="0.2">
      <c r="A91" s="14"/>
      <c r="B91" s="75"/>
      <c r="C91" s="73" t="s">
        <v>4372</v>
      </c>
      <c r="D91" s="78" t="s">
        <v>126</v>
      </c>
      <c r="E91" s="13">
        <v>44544</v>
      </c>
      <c r="F91" s="76" t="s">
        <v>3386</v>
      </c>
      <c r="G91" s="13">
        <v>44547</v>
      </c>
      <c r="H91" s="77" t="s">
        <v>4155</v>
      </c>
      <c r="I91" s="16">
        <v>55</v>
      </c>
      <c r="J91" s="16">
        <v>40</v>
      </c>
      <c r="K91" s="16">
        <v>13</v>
      </c>
      <c r="L91" s="16">
        <v>3</v>
      </c>
      <c r="M91" s="81">
        <v>7.15</v>
      </c>
      <c r="N91" s="96">
        <v>7.15</v>
      </c>
      <c r="O91" s="64">
        <v>2530</v>
      </c>
      <c r="P91" s="65">
        <f>Table2245789101123456789101112131415161718192021222324252627282930313233341235363738394041424344[[#This Row],[PEMBULATAN]]*O91</f>
        <v>18089.5</v>
      </c>
    </row>
    <row r="92" spans="1:16" ht="23.25" customHeight="1" x14ac:dyDescent="0.2">
      <c r="A92" s="14"/>
      <c r="B92" s="75"/>
      <c r="C92" s="73" t="s">
        <v>4373</v>
      </c>
      <c r="D92" s="78" t="s">
        <v>126</v>
      </c>
      <c r="E92" s="13">
        <v>44544</v>
      </c>
      <c r="F92" s="76" t="s">
        <v>3386</v>
      </c>
      <c r="G92" s="13">
        <v>44547</v>
      </c>
      <c r="H92" s="77" t="s">
        <v>4155</v>
      </c>
      <c r="I92" s="16">
        <v>39</v>
      </c>
      <c r="J92" s="16">
        <v>39</v>
      </c>
      <c r="K92" s="16">
        <v>17</v>
      </c>
      <c r="L92" s="16">
        <v>4</v>
      </c>
      <c r="M92" s="81">
        <v>6.4642499999999998</v>
      </c>
      <c r="N92" s="96">
        <v>7</v>
      </c>
      <c r="O92" s="64">
        <v>2530</v>
      </c>
      <c r="P92" s="65">
        <f>Table2245789101123456789101112131415161718192021222324252627282930313233341235363738394041424344[[#This Row],[PEMBULATAN]]*O92</f>
        <v>17710</v>
      </c>
    </row>
    <row r="93" spans="1:16" ht="23.25" customHeight="1" x14ac:dyDescent="0.2">
      <c r="A93" s="14"/>
      <c r="B93" s="75"/>
      <c r="C93" s="73" t="s">
        <v>4374</v>
      </c>
      <c r="D93" s="78" t="s">
        <v>126</v>
      </c>
      <c r="E93" s="13">
        <v>44544</v>
      </c>
      <c r="F93" s="76" t="s">
        <v>3386</v>
      </c>
      <c r="G93" s="13">
        <v>44547</v>
      </c>
      <c r="H93" s="77" t="s">
        <v>4155</v>
      </c>
      <c r="I93" s="16">
        <v>55</v>
      </c>
      <c r="J93" s="16">
        <v>30</v>
      </c>
      <c r="K93" s="16">
        <v>22</v>
      </c>
      <c r="L93" s="16">
        <v>11</v>
      </c>
      <c r="M93" s="81">
        <v>9.0749999999999993</v>
      </c>
      <c r="N93" s="96">
        <v>11</v>
      </c>
      <c r="O93" s="64">
        <v>2530</v>
      </c>
      <c r="P93" s="65">
        <f>Table2245789101123456789101112131415161718192021222324252627282930313233341235363738394041424344[[#This Row],[PEMBULATAN]]*O93</f>
        <v>27830</v>
      </c>
    </row>
    <row r="94" spans="1:16" ht="23.25" customHeight="1" x14ac:dyDescent="0.2">
      <c r="A94" s="14"/>
      <c r="B94" s="75"/>
      <c r="C94" s="73" t="s">
        <v>4375</v>
      </c>
      <c r="D94" s="78" t="s">
        <v>126</v>
      </c>
      <c r="E94" s="13">
        <v>44544</v>
      </c>
      <c r="F94" s="76" t="s">
        <v>3386</v>
      </c>
      <c r="G94" s="13">
        <v>44547</v>
      </c>
      <c r="H94" s="77" t="s">
        <v>4155</v>
      </c>
      <c r="I94" s="16">
        <v>78</v>
      </c>
      <c r="J94" s="16">
        <v>20</v>
      </c>
      <c r="K94" s="16">
        <v>32</v>
      </c>
      <c r="L94" s="16">
        <v>8</v>
      </c>
      <c r="M94" s="81">
        <v>12.48</v>
      </c>
      <c r="N94" s="96">
        <v>13</v>
      </c>
      <c r="O94" s="64">
        <v>2530</v>
      </c>
      <c r="P94" s="65">
        <f>Table2245789101123456789101112131415161718192021222324252627282930313233341235363738394041424344[[#This Row],[PEMBULATAN]]*O94</f>
        <v>32890</v>
      </c>
    </row>
    <row r="95" spans="1:16" ht="23.25" customHeight="1" x14ac:dyDescent="0.2">
      <c r="A95" s="14"/>
      <c r="B95" s="75"/>
      <c r="C95" s="73" t="s">
        <v>4376</v>
      </c>
      <c r="D95" s="78" t="s">
        <v>126</v>
      </c>
      <c r="E95" s="13">
        <v>44544</v>
      </c>
      <c r="F95" s="76" t="s">
        <v>3386</v>
      </c>
      <c r="G95" s="13">
        <v>44547</v>
      </c>
      <c r="H95" s="77" t="s">
        <v>4155</v>
      </c>
      <c r="I95" s="16">
        <v>60</v>
      </c>
      <c r="J95" s="16">
        <v>44</v>
      </c>
      <c r="K95" s="16">
        <v>21</v>
      </c>
      <c r="L95" s="16">
        <v>7</v>
      </c>
      <c r="M95" s="81">
        <v>13.86</v>
      </c>
      <c r="N95" s="96">
        <v>13.86</v>
      </c>
      <c r="O95" s="64">
        <v>2530</v>
      </c>
      <c r="P95" s="65">
        <f>Table2245789101123456789101112131415161718192021222324252627282930313233341235363738394041424344[[#This Row],[PEMBULATAN]]*O95</f>
        <v>35065.799999999996</v>
      </c>
    </row>
    <row r="96" spans="1:16" ht="23.25" customHeight="1" x14ac:dyDescent="0.2">
      <c r="A96" s="14"/>
      <c r="B96" s="75"/>
      <c r="C96" s="73" t="s">
        <v>4377</v>
      </c>
      <c r="D96" s="78" t="s">
        <v>126</v>
      </c>
      <c r="E96" s="13">
        <v>44544</v>
      </c>
      <c r="F96" s="76" t="s">
        <v>3386</v>
      </c>
      <c r="G96" s="13">
        <v>44547</v>
      </c>
      <c r="H96" s="77" t="s">
        <v>4155</v>
      </c>
      <c r="I96" s="16">
        <v>55</v>
      </c>
      <c r="J96" s="16">
        <v>35</v>
      </c>
      <c r="K96" s="16">
        <v>25</v>
      </c>
      <c r="L96" s="16">
        <v>7</v>
      </c>
      <c r="M96" s="81">
        <v>12.03125</v>
      </c>
      <c r="N96" s="96">
        <v>12.03125</v>
      </c>
      <c r="O96" s="64">
        <v>2530</v>
      </c>
      <c r="P96" s="65">
        <f>Table2245789101123456789101112131415161718192021222324252627282930313233341235363738394041424344[[#This Row],[PEMBULATAN]]*O96</f>
        <v>30439.0625</v>
      </c>
    </row>
    <row r="97" spans="1:16" ht="23.25" customHeight="1" x14ac:dyDescent="0.2">
      <c r="A97" s="14"/>
      <c r="B97" s="75"/>
      <c r="C97" s="73" t="s">
        <v>4378</v>
      </c>
      <c r="D97" s="78" t="s">
        <v>126</v>
      </c>
      <c r="E97" s="13">
        <v>44544</v>
      </c>
      <c r="F97" s="76" t="s">
        <v>3386</v>
      </c>
      <c r="G97" s="13">
        <v>44547</v>
      </c>
      <c r="H97" s="77" t="s">
        <v>4155</v>
      </c>
      <c r="I97" s="16">
        <v>66</v>
      </c>
      <c r="J97" s="16">
        <v>24</v>
      </c>
      <c r="K97" s="16">
        <v>14</v>
      </c>
      <c r="L97" s="16">
        <v>5</v>
      </c>
      <c r="M97" s="81">
        <v>5.5439999999999996</v>
      </c>
      <c r="N97" s="96">
        <v>5.5439999999999996</v>
      </c>
      <c r="O97" s="64">
        <v>2530</v>
      </c>
      <c r="P97" s="65">
        <f>Table2245789101123456789101112131415161718192021222324252627282930313233341235363738394041424344[[#This Row],[PEMBULATAN]]*O97</f>
        <v>14026.32</v>
      </c>
    </row>
    <row r="98" spans="1:16" ht="23.25" customHeight="1" x14ac:dyDescent="0.2">
      <c r="A98" s="14"/>
      <c r="B98" s="75"/>
      <c r="C98" s="73" t="s">
        <v>4379</v>
      </c>
      <c r="D98" s="78" t="s">
        <v>126</v>
      </c>
      <c r="E98" s="13">
        <v>44544</v>
      </c>
      <c r="F98" s="76" t="s">
        <v>3386</v>
      </c>
      <c r="G98" s="13">
        <v>44547</v>
      </c>
      <c r="H98" s="77" t="s">
        <v>4155</v>
      </c>
      <c r="I98" s="16">
        <v>97</v>
      </c>
      <c r="J98" s="16">
        <v>52</v>
      </c>
      <c r="K98" s="16">
        <v>36</v>
      </c>
      <c r="L98" s="16">
        <v>24</v>
      </c>
      <c r="M98" s="81">
        <v>45.396000000000001</v>
      </c>
      <c r="N98" s="96">
        <v>46</v>
      </c>
      <c r="O98" s="64">
        <v>2530</v>
      </c>
      <c r="P98" s="65">
        <f>Table2245789101123456789101112131415161718192021222324252627282930313233341235363738394041424344[[#This Row],[PEMBULATAN]]*O98</f>
        <v>116380</v>
      </c>
    </row>
    <row r="99" spans="1:16" ht="23.25" customHeight="1" x14ac:dyDescent="0.2">
      <c r="A99" s="14"/>
      <c r="B99" s="75"/>
      <c r="C99" s="73" t="s">
        <v>4380</v>
      </c>
      <c r="D99" s="78" t="s">
        <v>126</v>
      </c>
      <c r="E99" s="13">
        <v>44544</v>
      </c>
      <c r="F99" s="76" t="s">
        <v>3386</v>
      </c>
      <c r="G99" s="13">
        <v>44547</v>
      </c>
      <c r="H99" s="77" t="s">
        <v>4155</v>
      </c>
      <c r="I99" s="16">
        <v>98</v>
      </c>
      <c r="J99" s="16">
        <v>15</v>
      </c>
      <c r="K99" s="16">
        <v>15</v>
      </c>
      <c r="L99" s="16">
        <v>2</v>
      </c>
      <c r="M99" s="81">
        <v>5.5125000000000002</v>
      </c>
      <c r="N99" s="96">
        <v>5.5125000000000002</v>
      </c>
      <c r="O99" s="64">
        <v>2530</v>
      </c>
      <c r="P99" s="65">
        <f>Table2245789101123456789101112131415161718192021222324252627282930313233341235363738394041424344[[#This Row],[PEMBULATAN]]*O99</f>
        <v>13946.625</v>
      </c>
    </row>
    <row r="100" spans="1:16" ht="23.25" customHeight="1" x14ac:dyDescent="0.2">
      <c r="A100" s="14"/>
      <c r="B100" s="75"/>
      <c r="C100" s="73" t="s">
        <v>4381</v>
      </c>
      <c r="D100" s="78" t="s">
        <v>126</v>
      </c>
      <c r="E100" s="13">
        <v>44544</v>
      </c>
      <c r="F100" s="76" t="s">
        <v>3386</v>
      </c>
      <c r="G100" s="13">
        <v>44547</v>
      </c>
      <c r="H100" s="77" t="s">
        <v>4155</v>
      </c>
      <c r="I100" s="16">
        <v>96</v>
      </c>
      <c r="J100" s="16">
        <v>56</v>
      </c>
      <c r="K100" s="16">
        <v>22</v>
      </c>
      <c r="L100" s="16">
        <v>17</v>
      </c>
      <c r="M100" s="81">
        <v>29.568000000000001</v>
      </c>
      <c r="N100" s="96">
        <v>29.568000000000001</v>
      </c>
      <c r="O100" s="64">
        <v>2530</v>
      </c>
      <c r="P100" s="65">
        <f>Table2245789101123456789101112131415161718192021222324252627282930313233341235363738394041424344[[#This Row],[PEMBULATAN]]*O100</f>
        <v>74807.040000000008</v>
      </c>
    </row>
    <row r="101" spans="1:16" ht="23.25" customHeight="1" x14ac:dyDescent="0.2">
      <c r="A101" s="14"/>
      <c r="B101" s="75"/>
      <c r="C101" s="73" t="s">
        <v>4382</v>
      </c>
      <c r="D101" s="78" t="s">
        <v>126</v>
      </c>
      <c r="E101" s="13">
        <v>44544</v>
      </c>
      <c r="F101" s="76" t="s">
        <v>3386</v>
      </c>
      <c r="G101" s="13">
        <v>44547</v>
      </c>
      <c r="H101" s="77" t="s">
        <v>4155</v>
      </c>
      <c r="I101" s="16">
        <v>97</v>
      </c>
      <c r="J101" s="16">
        <v>60</v>
      </c>
      <c r="K101" s="16">
        <v>23</v>
      </c>
      <c r="L101" s="16">
        <v>27</v>
      </c>
      <c r="M101" s="81">
        <v>33.465000000000003</v>
      </c>
      <c r="N101" s="96">
        <v>34</v>
      </c>
      <c r="O101" s="64">
        <v>2530</v>
      </c>
      <c r="P101" s="65">
        <f>Table2245789101123456789101112131415161718192021222324252627282930313233341235363738394041424344[[#This Row],[PEMBULATAN]]*O101</f>
        <v>86020</v>
      </c>
    </row>
    <row r="102" spans="1:16" ht="23.25" customHeight="1" x14ac:dyDescent="0.2">
      <c r="A102" s="14"/>
      <c r="B102" s="75"/>
      <c r="C102" s="73" t="s">
        <v>4383</v>
      </c>
      <c r="D102" s="78" t="s">
        <v>126</v>
      </c>
      <c r="E102" s="13">
        <v>44544</v>
      </c>
      <c r="F102" s="76" t="s">
        <v>3386</v>
      </c>
      <c r="G102" s="13">
        <v>44547</v>
      </c>
      <c r="H102" s="77" t="s">
        <v>4155</v>
      </c>
      <c r="I102" s="16">
        <v>80</v>
      </c>
      <c r="J102" s="16">
        <v>52</v>
      </c>
      <c r="K102" s="16">
        <v>15</v>
      </c>
      <c r="L102" s="16">
        <v>12</v>
      </c>
      <c r="M102" s="81">
        <v>15.6</v>
      </c>
      <c r="N102" s="96">
        <v>15.6</v>
      </c>
      <c r="O102" s="64">
        <v>2530</v>
      </c>
      <c r="P102" s="65">
        <f>Table2245789101123456789101112131415161718192021222324252627282930313233341235363738394041424344[[#This Row],[PEMBULATAN]]*O102</f>
        <v>39468</v>
      </c>
    </row>
    <row r="103" spans="1:16" ht="23.25" customHeight="1" x14ac:dyDescent="0.2">
      <c r="A103" s="14"/>
      <c r="B103" s="75"/>
      <c r="C103" s="73" t="s">
        <v>4384</v>
      </c>
      <c r="D103" s="78" t="s">
        <v>126</v>
      </c>
      <c r="E103" s="13">
        <v>44544</v>
      </c>
      <c r="F103" s="76" t="s">
        <v>3386</v>
      </c>
      <c r="G103" s="13">
        <v>44547</v>
      </c>
      <c r="H103" s="77" t="s">
        <v>4155</v>
      </c>
      <c r="I103" s="16">
        <v>106</v>
      </c>
      <c r="J103" s="16">
        <v>50</v>
      </c>
      <c r="K103" s="16">
        <v>32</v>
      </c>
      <c r="L103" s="16">
        <v>16</v>
      </c>
      <c r="M103" s="81">
        <v>42.4</v>
      </c>
      <c r="N103" s="96">
        <v>43</v>
      </c>
      <c r="O103" s="64">
        <v>2530</v>
      </c>
      <c r="P103" s="65">
        <f>Table2245789101123456789101112131415161718192021222324252627282930313233341235363738394041424344[[#This Row],[PEMBULATAN]]*O103</f>
        <v>108790</v>
      </c>
    </row>
    <row r="104" spans="1:16" ht="23.25" customHeight="1" x14ac:dyDescent="0.2">
      <c r="A104" s="14"/>
      <c r="B104" s="75"/>
      <c r="C104" s="73" t="s">
        <v>4385</v>
      </c>
      <c r="D104" s="78" t="s">
        <v>126</v>
      </c>
      <c r="E104" s="13">
        <v>44544</v>
      </c>
      <c r="F104" s="76" t="s">
        <v>3386</v>
      </c>
      <c r="G104" s="13">
        <v>44547</v>
      </c>
      <c r="H104" s="77" t="s">
        <v>4155</v>
      </c>
      <c r="I104" s="16">
        <v>80</v>
      </c>
      <c r="J104" s="16">
        <v>55</v>
      </c>
      <c r="K104" s="16">
        <v>30</v>
      </c>
      <c r="L104" s="16">
        <v>15</v>
      </c>
      <c r="M104" s="81">
        <v>33</v>
      </c>
      <c r="N104" s="96">
        <v>33</v>
      </c>
      <c r="O104" s="64">
        <v>2530</v>
      </c>
      <c r="P104" s="65">
        <f>Table2245789101123456789101112131415161718192021222324252627282930313233341235363738394041424344[[#This Row],[PEMBULATAN]]*O104</f>
        <v>83490</v>
      </c>
    </row>
    <row r="105" spans="1:16" ht="23.25" customHeight="1" x14ac:dyDescent="0.2">
      <c r="A105" s="14"/>
      <c r="B105" s="75"/>
      <c r="C105" s="73" t="s">
        <v>4386</v>
      </c>
      <c r="D105" s="78" t="s">
        <v>126</v>
      </c>
      <c r="E105" s="13">
        <v>44544</v>
      </c>
      <c r="F105" s="76" t="s">
        <v>3386</v>
      </c>
      <c r="G105" s="13">
        <v>44547</v>
      </c>
      <c r="H105" s="77" t="s">
        <v>4155</v>
      </c>
      <c r="I105" s="16">
        <v>140</v>
      </c>
      <c r="J105" s="16">
        <v>78</v>
      </c>
      <c r="K105" s="16">
        <v>27</v>
      </c>
      <c r="L105" s="16">
        <v>44</v>
      </c>
      <c r="M105" s="81">
        <v>73.709999999999994</v>
      </c>
      <c r="N105" s="96">
        <v>73.709999999999994</v>
      </c>
      <c r="O105" s="64">
        <v>2530</v>
      </c>
      <c r="P105" s="65">
        <f>Table2245789101123456789101112131415161718192021222324252627282930313233341235363738394041424344[[#This Row],[PEMBULATAN]]*O105</f>
        <v>186486.3</v>
      </c>
    </row>
    <row r="106" spans="1:16" ht="23.25" customHeight="1" x14ac:dyDescent="0.2">
      <c r="A106" s="14"/>
      <c r="B106" s="75"/>
      <c r="C106" s="73" t="s">
        <v>4387</v>
      </c>
      <c r="D106" s="78" t="s">
        <v>126</v>
      </c>
      <c r="E106" s="13">
        <v>44544</v>
      </c>
      <c r="F106" s="76" t="s">
        <v>3386</v>
      </c>
      <c r="G106" s="13">
        <v>44547</v>
      </c>
      <c r="H106" s="77" t="s">
        <v>4155</v>
      </c>
      <c r="I106" s="16">
        <v>100</v>
      </c>
      <c r="J106" s="16">
        <v>60</v>
      </c>
      <c r="K106" s="16">
        <v>18</v>
      </c>
      <c r="L106" s="16">
        <v>6</v>
      </c>
      <c r="M106" s="81">
        <v>27</v>
      </c>
      <c r="N106" s="96">
        <v>27</v>
      </c>
      <c r="O106" s="64">
        <v>2530</v>
      </c>
      <c r="P106" s="65">
        <f>Table2245789101123456789101112131415161718192021222324252627282930313233341235363738394041424344[[#This Row],[PEMBULATAN]]*O106</f>
        <v>68310</v>
      </c>
    </row>
    <row r="107" spans="1:16" ht="23.25" customHeight="1" x14ac:dyDescent="0.2">
      <c r="A107" s="14"/>
      <c r="B107" s="75"/>
      <c r="C107" s="73" t="s">
        <v>4388</v>
      </c>
      <c r="D107" s="78" t="s">
        <v>126</v>
      </c>
      <c r="E107" s="13">
        <v>44544</v>
      </c>
      <c r="F107" s="76" t="s">
        <v>3386</v>
      </c>
      <c r="G107" s="13">
        <v>44547</v>
      </c>
      <c r="H107" s="77" t="s">
        <v>4155</v>
      </c>
      <c r="I107" s="16">
        <v>90</v>
      </c>
      <c r="J107" s="16">
        <v>43</v>
      </c>
      <c r="K107" s="16">
        <v>5</v>
      </c>
      <c r="L107" s="16">
        <v>4</v>
      </c>
      <c r="M107" s="81">
        <v>4.8375000000000004</v>
      </c>
      <c r="N107" s="96">
        <v>4.8375000000000004</v>
      </c>
      <c r="O107" s="64">
        <v>2530</v>
      </c>
      <c r="P107" s="65">
        <f>Table2245789101123456789101112131415161718192021222324252627282930313233341235363738394041424344[[#This Row],[PEMBULATAN]]*O107</f>
        <v>12238.875</v>
      </c>
    </row>
    <row r="108" spans="1:16" ht="23.25" customHeight="1" x14ac:dyDescent="0.2">
      <c r="A108" s="14"/>
      <c r="B108" s="75"/>
      <c r="C108" s="73" t="s">
        <v>4389</v>
      </c>
      <c r="D108" s="78" t="s">
        <v>126</v>
      </c>
      <c r="E108" s="13">
        <v>44544</v>
      </c>
      <c r="F108" s="76" t="s">
        <v>3386</v>
      </c>
      <c r="G108" s="13">
        <v>44547</v>
      </c>
      <c r="H108" s="77" t="s">
        <v>4155</v>
      </c>
      <c r="I108" s="16">
        <v>58</v>
      </c>
      <c r="J108" s="16">
        <v>44</v>
      </c>
      <c r="K108" s="16">
        <v>17</v>
      </c>
      <c r="L108" s="16">
        <v>7</v>
      </c>
      <c r="M108" s="81">
        <v>10.846</v>
      </c>
      <c r="N108" s="96">
        <v>10.846</v>
      </c>
      <c r="O108" s="64">
        <v>2530</v>
      </c>
      <c r="P108" s="65">
        <f>Table2245789101123456789101112131415161718192021222324252627282930313233341235363738394041424344[[#This Row],[PEMBULATAN]]*O108</f>
        <v>27440.38</v>
      </c>
    </row>
    <row r="109" spans="1:16" ht="23.25" customHeight="1" x14ac:dyDescent="0.2">
      <c r="A109" s="14"/>
      <c r="B109" s="14"/>
      <c r="C109" s="9" t="s">
        <v>4390</v>
      </c>
      <c r="D109" s="76" t="s">
        <v>126</v>
      </c>
      <c r="E109" s="13">
        <v>44544</v>
      </c>
      <c r="F109" s="76" t="s">
        <v>3386</v>
      </c>
      <c r="G109" s="13">
        <v>44547</v>
      </c>
      <c r="H109" s="10" t="s">
        <v>4155</v>
      </c>
      <c r="I109" s="1">
        <v>68</v>
      </c>
      <c r="J109" s="1">
        <v>68</v>
      </c>
      <c r="K109" s="1">
        <v>6</v>
      </c>
      <c r="L109" s="1">
        <v>1</v>
      </c>
      <c r="M109" s="80">
        <v>6.9359999999999999</v>
      </c>
      <c r="N109" s="96">
        <v>6.9359999999999999</v>
      </c>
      <c r="O109" s="64">
        <v>2530</v>
      </c>
      <c r="P109" s="65">
        <f>Table2245789101123456789101112131415161718192021222324252627282930313233341235363738394041424344[[#This Row],[PEMBULATAN]]*O109</f>
        <v>17548.079999999998</v>
      </c>
    </row>
    <row r="110" spans="1:16" ht="23.25" customHeight="1" x14ac:dyDescent="0.2">
      <c r="A110" s="14"/>
      <c r="B110" s="14"/>
      <c r="C110" s="73" t="s">
        <v>4391</v>
      </c>
      <c r="D110" s="78" t="s">
        <v>126</v>
      </c>
      <c r="E110" s="13">
        <v>44544</v>
      </c>
      <c r="F110" s="76" t="s">
        <v>3386</v>
      </c>
      <c r="G110" s="13">
        <v>44547</v>
      </c>
      <c r="H110" s="77" t="s">
        <v>4155</v>
      </c>
      <c r="I110" s="16">
        <v>76</v>
      </c>
      <c r="J110" s="16">
        <v>51</v>
      </c>
      <c r="K110" s="16">
        <v>22</v>
      </c>
      <c r="L110" s="16">
        <v>10</v>
      </c>
      <c r="M110" s="81">
        <v>21.318000000000001</v>
      </c>
      <c r="N110" s="96">
        <v>22</v>
      </c>
      <c r="O110" s="64">
        <v>2530</v>
      </c>
      <c r="P110" s="65">
        <f>Table2245789101123456789101112131415161718192021222324252627282930313233341235363738394041424344[[#This Row],[PEMBULATAN]]*O110</f>
        <v>55660</v>
      </c>
    </row>
    <row r="111" spans="1:16" ht="23.25" customHeight="1" x14ac:dyDescent="0.2">
      <c r="A111" s="14"/>
      <c r="B111" s="14"/>
      <c r="C111" s="73" t="s">
        <v>4392</v>
      </c>
      <c r="D111" s="78" t="s">
        <v>126</v>
      </c>
      <c r="E111" s="13">
        <v>44544</v>
      </c>
      <c r="F111" s="76" t="s">
        <v>3386</v>
      </c>
      <c r="G111" s="13">
        <v>44547</v>
      </c>
      <c r="H111" s="77" t="s">
        <v>4155</v>
      </c>
      <c r="I111" s="16">
        <v>58</v>
      </c>
      <c r="J111" s="16">
        <v>38</v>
      </c>
      <c r="K111" s="16">
        <v>21</v>
      </c>
      <c r="L111" s="16">
        <v>7</v>
      </c>
      <c r="M111" s="81">
        <v>11.571</v>
      </c>
      <c r="N111" s="96">
        <v>11.571</v>
      </c>
      <c r="O111" s="64">
        <v>2530</v>
      </c>
      <c r="P111" s="65">
        <f>Table2245789101123456789101112131415161718192021222324252627282930313233341235363738394041424344[[#This Row],[PEMBULATAN]]*O111</f>
        <v>29274.63</v>
      </c>
    </row>
    <row r="112" spans="1:16" ht="23.25" customHeight="1" x14ac:dyDescent="0.2">
      <c r="A112" s="14"/>
      <c r="B112" s="97"/>
      <c r="C112" s="73" t="s">
        <v>4393</v>
      </c>
      <c r="D112" s="78" t="s">
        <v>126</v>
      </c>
      <c r="E112" s="13">
        <v>44544</v>
      </c>
      <c r="F112" s="76" t="s">
        <v>3386</v>
      </c>
      <c r="G112" s="13">
        <v>44547</v>
      </c>
      <c r="H112" s="77" t="s">
        <v>4155</v>
      </c>
      <c r="I112" s="16">
        <v>165</v>
      </c>
      <c r="J112" s="16">
        <v>67</v>
      </c>
      <c r="K112" s="16">
        <v>10</v>
      </c>
      <c r="L112" s="16">
        <v>15</v>
      </c>
      <c r="M112" s="81">
        <v>27.637499999999999</v>
      </c>
      <c r="N112" s="96">
        <v>27.637499999999999</v>
      </c>
      <c r="O112" s="64">
        <v>2530</v>
      </c>
      <c r="P112" s="65">
        <f>Table2245789101123456789101112131415161718192021222324252627282930313233341235363738394041424344[[#This Row],[PEMBULATAN]]*O112</f>
        <v>69922.875</v>
      </c>
    </row>
    <row r="113" spans="1:16" ht="23.25" customHeight="1" x14ac:dyDescent="0.2">
      <c r="A113" s="14"/>
      <c r="B113" s="14" t="s">
        <v>4394</v>
      </c>
      <c r="C113" s="73" t="s">
        <v>4395</v>
      </c>
      <c r="D113" s="78" t="s">
        <v>126</v>
      </c>
      <c r="E113" s="13">
        <v>44544</v>
      </c>
      <c r="F113" s="76" t="s">
        <v>3386</v>
      </c>
      <c r="G113" s="13">
        <v>44547</v>
      </c>
      <c r="H113" s="77" t="s">
        <v>4155</v>
      </c>
      <c r="I113" s="16">
        <v>32</v>
      </c>
      <c r="J113" s="16">
        <v>32</v>
      </c>
      <c r="K113" s="16">
        <v>16</v>
      </c>
      <c r="L113" s="16">
        <v>2</v>
      </c>
      <c r="M113" s="81">
        <v>4.0960000000000001</v>
      </c>
      <c r="N113" s="96">
        <v>4.0960000000000001</v>
      </c>
      <c r="O113" s="64">
        <v>2530</v>
      </c>
      <c r="P113" s="65">
        <f>Table2245789101123456789101112131415161718192021222324252627282930313233341235363738394041424344[[#This Row],[PEMBULATAN]]*O113</f>
        <v>10362.880000000001</v>
      </c>
    </row>
    <row r="114" spans="1:16" ht="23.25" customHeight="1" x14ac:dyDescent="0.2">
      <c r="A114" s="14"/>
      <c r="B114" s="14"/>
      <c r="C114" s="73" t="s">
        <v>4396</v>
      </c>
      <c r="D114" s="78" t="s">
        <v>126</v>
      </c>
      <c r="E114" s="13">
        <v>44544</v>
      </c>
      <c r="F114" s="76" t="s">
        <v>3386</v>
      </c>
      <c r="G114" s="13">
        <v>44547</v>
      </c>
      <c r="H114" s="77" t="s">
        <v>4155</v>
      </c>
      <c r="I114" s="16">
        <v>60</v>
      </c>
      <c r="J114" s="16">
        <v>28</v>
      </c>
      <c r="K114" s="16">
        <v>31</v>
      </c>
      <c r="L114" s="16">
        <v>2</v>
      </c>
      <c r="M114" s="81">
        <v>13.02</v>
      </c>
      <c r="N114" s="96">
        <v>13.02</v>
      </c>
      <c r="O114" s="64">
        <v>2530</v>
      </c>
      <c r="P114" s="65">
        <f>Table2245789101123456789101112131415161718192021222324252627282930313233341235363738394041424344[[#This Row],[PEMBULATAN]]*O114</f>
        <v>32940.6</v>
      </c>
    </row>
    <row r="115" spans="1:16" ht="23.25" customHeight="1" x14ac:dyDescent="0.2">
      <c r="A115" s="14"/>
      <c r="B115" s="14"/>
      <c r="C115" s="73" t="s">
        <v>4397</v>
      </c>
      <c r="D115" s="78" t="s">
        <v>126</v>
      </c>
      <c r="E115" s="13">
        <v>44544</v>
      </c>
      <c r="F115" s="76" t="s">
        <v>3386</v>
      </c>
      <c r="G115" s="13">
        <v>44547</v>
      </c>
      <c r="H115" s="77" t="s">
        <v>4155</v>
      </c>
      <c r="I115" s="16">
        <v>101</v>
      </c>
      <c r="J115" s="16">
        <v>30</v>
      </c>
      <c r="K115" s="16">
        <v>14</v>
      </c>
      <c r="L115" s="16">
        <v>2</v>
      </c>
      <c r="M115" s="81">
        <v>10.605</v>
      </c>
      <c r="N115" s="96">
        <v>10.605</v>
      </c>
      <c r="O115" s="64">
        <v>2530</v>
      </c>
      <c r="P115" s="65">
        <f>Table2245789101123456789101112131415161718192021222324252627282930313233341235363738394041424344[[#This Row],[PEMBULATAN]]*O115</f>
        <v>26830.65</v>
      </c>
    </row>
    <row r="116" spans="1:16" ht="23.25" customHeight="1" x14ac:dyDescent="0.2">
      <c r="A116" s="14"/>
      <c r="B116" s="14"/>
      <c r="C116" s="73" t="s">
        <v>4398</v>
      </c>
      <c r="D116" s="78" t="s">
        <v>126</v>
      </c>
      <c r="E116" s="13">
        <v>44544</v>
      </c>
      <c r="F116" s="76" t="s">
        <v>3386</v>
      </c>
      <c r="G116" s="13">
        <v>44547</v>
      </c>
      <c r="H116" s="77" t="s">
        <v>4155</v>
      </c>
      <c r="I116" s="16">
        <v>101</v>
      </c>
      <c r="J116" s="16">
        <v>30</v>
      </c>
      <c r="K116" s="16">
        <v>14</v>
      </c>
      <c r="L116" s="16">
        <v>2</v>
      </c>
      <c r="M116" s="81">
        <v>10.605</v>
      </c>
      <c r="N116" s="96">
        <v>10.605</v>
      </c>
      <c r="O116" s="64">
        <v>2530</v>
      </c>
      <c r="P116" s="65">
        <f>Table2245789101123456789101112131415161718192021222324252627282930313233341235363738394041424344[[#This Row],[PEMBULATAN]]*O116</f>
        <v>26830.65</v>
      </c>
    </row>
    <row r="117" spans="1:16" ht="23.25" customHeight="1" x14ac:dyDescent="0.2">
      <c r="A117" s="14"/>
      <c r="B117" s="14"/>
      <c r="C117" s="73" t="s">
        <v>4399</v>
      </c>
      <c r="D117" s="78" t="s">
        <v>126</v>
      </c>
      <c r="E117" s="13">
        <v>44544</v>
      </c>
      <c r="F117" s="76" t="s">
        <v>3386</v>
      </c>
      <c r="G117" s="13">
        <v>44547</v>
      </c>
      <c r="H117" s="77" t="s">
        <v>4155</v>
      </c>
      <c r="I117" s="16">
        <v>30</v>
      </c>
      <c r="J117" s="16">
        <v>30</v>
      </c>
      <c r="K117" s="16">
        <v>32</v>
      </c>
      <c r="L117" s="16">
        <v>6</v>
      </c>
      <c r="M117" s="81">
        <v>7.2</v>
      </c>
      <c r="N117" s="96">
        <v>7.2</v>
      </c>
      <c r="O117" s="64">
        <v>2530</v>
      </c>
      <c r="P117" s="65">
        <f>Table2245789101123456789101112131415161718192021222324252627282930313233341235363738394041424344[[#This Row],[PEMBULATAN]]*O117</f>
        <v>18216</v>
      </c>
    </row>
    <row r="118" spans="1:16" ht="23.25" customHeight="1" x14ac:dyDescent="0.2">
      <c r="A118" s="14"/>
      <c r="B118" s="14"/>
      <c r="C118" s="73" t="s">
        <v>4400</v>
      </c>
      <c r="D118" s="78" t="s">
        <v>126</v>
      </c>
      <c r="E118" s="13">
        <v>44544</v>
      </c>
      <c r="F118" s="76" t="s">
        <v>3386</v>
      </c>
      <c r="G118" s="13">
        <v>44547</v>
      </c>
      <c r="H118" s="77" t="s">
        <v>4155</v>
      </c>
      <c r="I118" s="16">
        <v>55</v>
      </c>
      <c r="J118" s="16">
        <v>35</v>
      </c>
      <c r="K118" s="16">
        <v>21</v>
      </c>
      <c r="L118" s="16">
        <v>4</v>
      </c>
      <c r="M118" s="81">
        <v>10.106249999999999</v>
      </c>
      <c r="N118" s="96">
        <v>10.106249999999999</v>
      </c>
      <c r="O118" s="64">
        <v>2530</v>
      </c>
      <c r="P118" s="65">
        <f>Table2245789101123456789101112131415161718192021222324252627282930313233341235363738394041424344[[#This Row],[PEMBULATAN]]*O118</f>
        <v>25568.8125</v>
      </c>
    </row>
    <row r="119" spans="1:16" ht="23.25" customHeight="1" x14ac:dyDescent="0.2">
      <c r="A119" s="14"/>
      <c r="B119" s="14"/>
      <c r="C119" s="73" t="s">
        <v>4401</v>
      </c>
      <c r="D119" s="78" t="s">
        <v>126</v>
      </c>
      <c r="E119" s="13">
        <v>44544</v>
      </c>
      <c r="F119" s="76" t="s">
        <v>3386</v>
      </c>
      <c r="G119" s="13">
        <v>44547</v>
      </c>
      <c r="H119" s="77" t="s">
        <v>4155</v>
      </c>
      <c r="I119" s="16">
        <v>36</v>
      </c>
      <c r="J119" s="16">
        <v>28</v>
      </c>
      <c r="K119" s="16">
        <v>26</v>
      </c>
      <c r="L119" s="16">
        <v>4</v>
      </c>
      <c r="M119" s="81">
        <v>6.5519999999999996</v>
      </c>
      <c r="N119" s="96">
        <v>6.5519999999999996</v>
      </c>
      <c r="O119" s="64">
        <v>2530</v>
      </c>
      <c r="P119" s="65">
        <f>Table2245789101123456789101112131415161718192021222324252627282930313233341235363738394041424344[[#This Row],[PEMBULATAN]]*O119</f>
        <v>16576.559999999998</v>
      </c>
    </row>
    <row r="120" spans="1:16" ht="23.25" customHeight="1" x14ac:dyDescent="0.2">
      <c r="A120" s="14"/>
      <c r="B120" s="14"/>
      <c r="C120" s="73" t="s">
        <v>4402</v>
      </c>
      <c r="D120" s="78" t="s">
        <v>126</v>
      </c>
      <c r="E120" s="13">
        <v>44544</v>
      </c>
      <c r="F120" s="76" t="s">
        <v>3386</v>
      </c>
      <c r="G120" s="13">
        <v>44547</v>
      </c>
      <c r="H120" s="77" t="s">
        <v>4155</v>
      </c>
      <c r="I120" s="16">
        <v>66</v>
      </c>
      <c r="J120" s="16">
        <v>38</v>
      </c>
      <c r="K120" s="16">
        <v>10</v>
      </c>
      <c r="L120" s="16">
        <v>5</v>
      </c>
      <c r="M120" s="81">
        <v>6.27</v>
      </c>
      <c r="N120" s="96">
        <v>6.27</v>
      </c>
      <c r="O120" s="64">
        <v>2530</v>
      </c>
      <c r="P120" s="65">
        <f>Table2245789101123456789101112131415161718192021222324252627282930313233341235363738394041424344[[#This Row],[PEMBULATAN]]*O120</f>
        <v>15863.099999999999</v>
      </c>
    </row>
    <row r="121" spans="1:16" ht="23.25" customHeight="1" x14ac:dyDescent="0.2">
      <c r="A121" s="14"/>
      <c r="B121" s="14"/>
      <c r="C121" s="73" t="s">
        <v>4403</v>
      </c>
      <c r="D121" s="78" t="s">
        <v>126</v>
      </c>
      <c r="E121" s="13">
        <v>44544</v>
      </c>
      <c r="F121" s="76" t="s">
        <v>3386</v>
      </c>
      <c r="G121" s="13">
        <v>44547</v>
      </c>
      <c r="H121" s="77" t="s">
        <v>4155</v>
      </c>
      <c r="I121" s="16">
        <v>18</v>
      </c>
      <c r="J121" s="16">
        <v>19</v>
      </c>
      <c r="K121" s="16">
        <v>2</v>
      </c>
      <c r="L121" s="16">
        <v>1</v>
      </c>
      <c r="M121" s="81">
        <v>0.17100000000000001</v>
      </c>
      <c r="N121" s="96">
        <v>1</v>
      </c>
      <c r="O121" s="64">
        <v>2530</v>
      </c>
      <c r="P121" s="65">
        <f>Table2245789101123456789101112131415161718192021222324252627282930313233341235363738394041424344[[#This Row],[PEMBULATAN]]*O121</f>
        <v>2530</v>
      </c>
    </row>
    <row r="122" spans="1:16" ht="23.25" customHeight="1" x14ac:dyDescent="0.2">
      <c r="A122" s="14"/>
      <c r="B122" s="14"/>
      <c r="C122" s="73" t="s">
        <v>4404</v>
      </c>
      <c r="D122" s="78" t="s">
        <v>126</v>
      </c>
      <c r="E122" s="13">
        <v>44544</v>
      </c>
      <c r="F122" s="76" t="s">
        <v>3386</v>
      </c>
      <c r="G122" s="13">
        <v>44547</v>
      </c>
      <c r="H122" s="77" t="s">
        <v>4155</v>
      </c>
      <c r="I122" s="16">
        <v>87</v>
      </c>
      <c r="J122" s="16">
        <v>45</v>
      </c>
      <c r="K122" s="16">
        <v>15</v>
      </c>
      <c r="L122" s="16">
        <v>5</v>
      </c>
      <c r="M122" s="81">
        <v>14.68125</v>
      </c>
      <c r="N122" s="96">
        <v>14.68125</v>
      </c>
      <c r="O122" s="64">
        <v>2530</v>
      </c>
      <c r="P122" s="65">
        <f>Table2245789101123456789101112131415161718192021222324252627282930313233341235363738394041424344[[#This Row],[PEMBULATAN]]*O122</f>
        <v>37143.5625</v>
      </c>
    </row>
    <row r="123" spans="1:16" ht="23.25" customHeight="1" x14ac:dyDescent="0.2">
      <c r="A123" s="14"/>
      <c r="B123" s="14"/>
      <c r="C123" s="73" t="s">
        <v>4405</v>
      </c>
      <c r="D123" s="78" t="s">
        <v>126</v>
      </c>
      <c r="E123" s="13">
        <v>44544</v>
      </c>
      <c r="F123" s="76" t="s">
        <v>3386</v>
      </c>
      <c r="G123" s="13">
        <v>44547</v>
      </c>
      <c r="H123" s="77" t="s">
        <v>4155</v>
      </c>
      <c r="I123" s="16">
        <v>44</v>
      </c>
      <c r="J123" s="16">
        <v>28</v>
      </c>
      <c r="K123" s="16">
        <v>25</v>
      </c>
      <c r="L123" s="16">
        <v>7</v>
      </c>
      <c r="M123" s="81">
        <v>7.7</v>
      </c>
      <c r="N123" s="96">
        <v>7.7</v>
      </c>
      <c r="O123" s="64">
        <v>2530</v>
      </c>
      <c r="P123" s="65">
        <f>Table2245789101123456789101112131415161718192021222324252627282930313233341235363738394041424344[[#This Row],[PEMBULATAN]]*O123</f>
        <v>19481</v>
      </c>
    </row>
    <row r="124" spans="1:16" ht="23.25" customHeight="1" x14ac:dyDescent="0.2">
      <c r="A124" s="14"/>
      <c r="B124" s="14"/>
      <c r="C124" s="73" t="s">
        <v>4406</v>
      </c>
      <c r="D124" s="78" t="s">
        <v>126</v>
      </c>
      <c r="E124" s="13">
        <v>44544</v>
      </c>
      <c r="F124" s="76" t="s">
        <v>3386</v>
      </c>
      <c r="G124" s="13">
        <v>44547</v>
      </c>
      <c r="H124" s="77" t="s">
        <v>4155</v>
      </c>
      <c r="I124" s="16">
        <v>126</v>
      </c>
      <c r="J124" s="16">
        <v>10</v>
      </c>
      <c r="K124" s="16">
        <v>10</v>
      </c>
      <c r="L124" s="16">
        <v>1</v>
      </c>
      <c r="M124" s="81">
        <v>3.15</v>
      </c>
      <c r="N124" s="96">
        <v>3.15</v>
      </c>
      <c r="O124" s="64">
        <v>2530</v>
      </c>
      <c r="P124" s="65">
        <f>Table2245789101123456789101112131415161718192021222324252627282930313233341235363738394041424344[[#This Row],[PEMBULATAN]]*O124</f>
        <v>7969.5</v>
      </c>
    </row>
    <row r="125" spans="1:16" ht="23.25" customHeight="1" x14ac:dyDescent="0.2">
      <c r="A125" s="14"/>
      <c r="B125" s="14"/>
      <c r="C125" s="73" t="s">
        <v>4407</v>
      </c>
      <c r="D125" s="78" t="s">
        <v>126</v>
      </c>
      <c r="E125" s="13">
        <v>44544</v>
      </c>
      <c r="F125" s="76" t="s">
        <v>3386</v>
      </c>
      <c r="G125" s="13">
        <v>44547</v>
      </c>
      <c r="H125" s="77" t="s">
        <v>4155</v>
      </c>
      <c r="I125" s="16">
        <v>83</v>
      </c>
      <c r="J125" s="16">
        <v>9</v>
      </c>
      <c r="K125" s="16">
        <v>9</v>
      </c>
      <c r="L125" s="16">
        <v>1</v>
      </c>
      <c r="M125" s="81">
        <v>1.68075</v>
      </c>
      <c r="N125" s="96">
        <v>1.68075</v>
      </c>
      <c r="O125" s="64">
        <v>2530</v>
      </c>
      <c r="P125" s="65">
        <f>Table2245789101123456789101112131415161718192021222324252627282930313233341235363738394041424344[[#This Row],[PEMBULATAN]]*O125</f>
        <v>4252.2974999999997</v>
      </c>
    </row>
    <row r="126" spans="1:16" ht="23.25" customHeight="1" x14ac:dyDescent="0.2">
      <c r="A126" s="14"/>
      <c r="B126" s="14"/>
      <c r="C126" s="73" t="s">
        <v>4408</v>
      </c>
      <c r="D126" s="78" t="s">
        <v>126</v>
      </c>
      <c r="E126" s="13">
        <v>44544</v>
      </c>
      <c r="F126" s="76" t="s">
        <v>3386</v>
      </c>
      <c r="G126" s="13">
        <v>44547</v>
      </c>
      <c r="H126" s="77" t="s">
        <v>4155</v>
      </c>
      <c r="I126" s="16">
        <v>100</v>
      </c>
      <c r="J126" s="16">
        <v>8</v>
      </c>
      <c r="K126" s="16">
        <v>8</v>
      </c>
      <c r="L126" s="16">
        <v>1</v>
      </c>
      <c r="M126" s="81">
        <v>1.6</v>
      </c>
      <c r="N126" s="96">
        <v>1.6</v>
      </c>
      <c r="O126" s="64">
        <v>2530</v>
      </c>
      <c r="P126" s="65">
        <f>Table2245789101123456789101112131415161718192021222324252627282930313233341235363738394041424344[[#This Row],[PEMBULATAN]]*O126</f>
        <v>4048</v>
      </c>
    </row>
    <row r="127" spans="1:16" ht="23.25" customHeight="1" x14ac:dyDescent="0.2">
      <c r="A127" s="14"/>
      <c r="B127" s="14"/>
      <c r="C127" s="73" t="s">
        <v>4409</v>
      </c>
      <c r="D127" s="78" t="s">
        <v>126</v>
      </c>
      <c r="E127" s="13">
        <v>44544</v>
      </c>
      <c r="F127" s="76" t="s">
        <v>3386</v>
      </c>
      <c r="G127" s="13">
        <v>44547</v>
      </c>
      <c r="H127" s="77" t="s">
        <v>4155</v>
      </c>
      <c r="I127" s="16">
        <v>44</v>
      </c>
      <c r="J127" s="16">
        <v>42</v>
      </c>
      <c r="K127" s="16">
        <v>16</v>
      </c>
      <c r="L127" s="16">
        <v>5</v>
      </c>
      <c r="M127" s="81">
        <v>7.3920000000000003</v>
      </c>
      <c r="N127" s="96">
        <v>8</v>
      </c>
      <c r="O127" s="64">
        <v>2530</v>
      </c>
      <c r="P127" s="65">
        <f>Table2245789101123456789101112131415161718192021222324252627282930313233341235363738394041424344[[#This Row],[PEMBULATAN]]*O127</f>
        <v>20240</v>
      </c>
    </row>
    <row r="128" spans="1:16" ht="23.25" customHeight="1" x14ac:dyDescent="0.2">
      <c r="A128" s="14"/>
      <c r="B128" s="14"/>
      <c r="C128" s="73" t="s">
        <v>4410</v>
      </c>
      <c r="D128" s="78" t="s">
        <v>126</v>
      </c>
      <c r="E128" s="13">
        <v>44544</v>
      </c>
      <c r="F128" s="76" t="s">
        <v>3386</v>
      </c>
      <c r="G128" s="13">
        <v>44547</v>
      </c>
      <c r="H128" s="77" t="s">
        <v>4155</v>
      </c>
      <c r="I128" s="16">
        <v>47</v>
      </c>
      <c r="J128" s="16">
        <v>38</v>
      </c>
      <c r="K128" s="16">
        <v>7</v>
      </c>
      <c r="L128" s="16">
        <v>2</v>
      </c>
      <c r="M128" s="81">
        <v>3.1255000000000002</v>
      </c>
      <c r="N128" s="96">
        <v>3.1255000000000002</v>
      </c>
      <c r="O128" s="64">
        <v>2530</v>
      </c>
      <c r="P128" s="65">
        <f>Table2245789101123456789101112131415161718192021222324252627282930313233341235363738394041424344[[#This Row],[PEMBULATAN]]*O128</f>
        <v>7907.5150000000003</v>
      </c>
    </row>
    <row r="129" spans="1:16" ht="23.25" customHeight="1" x14ac:dyDescent="0.2">
      <c r="A129" s="14"/>
      <c r="B129" s="14"/>
      <c r="C129" s="73" t="s">
        <v>4411</v>
      </c>
      <c r="D129" s="78" t="s">
        <v>126</v>
      </c>
      <c r="E129" s="13">
        <v>44544</v>
      </c>
      <c r="F129" s="76" t="s">
        <v>3386</v>
      </c>
      <c r="G129" s="13">
        <v>44547</v>
      </c>
      <c r="H129" s="77" t="s">
        <v>4155</v>
      </c>
      <c r="I129" s="16">
        <v>99</v>
      </c>
      <c r="J129" s="16">
        <v>61</v>
      </c>
      <c r="K129" s="16">
        <v>26</v>
      </c>
      <c r="L129" s="16">
        <v>15</v>
      </c>
      <c r="M129" s="81">
        <v>39.253500000000003</v>
      </c>
      <c r="N129" s="96">
        <v>39.253500000000003</v>
      </c>
      <c r="O129" s="64">
        <v>2530</v>
      </c>
      <c r="P129" s="65">
        <f>Table2245789101123456789101112131415161718192021222324252627282930313233341235363738394041424344[[#This Row],[PEMBULATAN]]*O129</f>
        <v>99311.35500000001</v>
      </c>
    </row>
    <row r="130" spans="1:16" ht="23.25" customHeight="1" x14ac:dyDescent="0.2">
      <c r="A130" s="14"/>
      <c r="B130" s="14"/>
      <c r="C130" s="73" t="s">
        <v>4412</v>
      </c>
      <c r="D130" s="78" t="s">
        <v>126</v>
      </c>
      <c r="E130" s="13">
        <v>44544</v>
      </c>
      <c r="F130" s="76" t="s">
        <v>3386</v>
      </c>
      <c r="G130" s="13">
        <v>44547</v>
      </c>
      <c r="H130" s="77" t="s">
        <v>4155</v>
      </c>
      <c r="I130" s="16">
        <v>72</v>
      </c>
      <c r="J130" s="16">
        <v>66</v>
      </c>
      <c r="K130" s="16">
        <v>18</v>
      </c>
      <c r="L130" s="16">
        <v>15</v>
      </c>
      <c r="M130" s="81">
        <v>21.384</v>
      </c>
      <c r="N130" s="96">
        <v>22</v>
      </c>
      <c r="O130" s="64">
        <v>2530</v>
      </c>
      <c r="P130" s="65">
        <f>Table2245789101123456789101112131415161718192021222324252627282930313233341235363738394041424344[[#This Row],[PEMBULATAN]]*O130</f>
        <v>55660</v>
      </c>
    </row>
    <row r="131" spans="1:16" ht="23.25" customHeight="1" x14ac:dyDescent="0.2">
      <c r="A131" s="14"/>
      <c r="B131" s="14"/>
      <c r="C131" s="73" t="s">
        <v>4413</v>
      </c>
      <c r="D131" s="78" t="s">
        <v>126</v>
      </c>
      <c r="E131" s="13">
        <v>44544</v>
      </c>
      <c r="F131" s="76" t="s">
        <v>3386</v>
      </c>
      <c r="G131" s="13">
        <v>44547</v>
      </c>
      <c r="H131" s="77" t="s">
        <v>4155</v>
      </c>
      <c r="I131" s="16">
        <v>90</v>
      </c>
      <c r="J131" s="16">
        <v>62</v>
      </c>
      <c r="K131" s="16">
        <v>21</v>
      </c>
      <c r="L131" s="16">
        <v>14</v>
      </c>
      <c r="M131" s="81">
        <v>29.295000000000002</v>
      </c>
      <c r="N131" s="96">
        <v>30</v>
      </c>
      <c r="O131" s="64">
        <v>2530</v>
      </c>
      <c r="P131" s="65">
        <f>Table2245789101123456789101112131415161718192021222324252627282930313233341235363738394041424344[[#This Row],[PEMBULATAN]]*O131</f>
        <v>75900</v>
      </c>
    </row>
    <row r="132" spans="1:16" ht="23.25" customHeight="1" x14ac:dyDescent="0.2">
      <c r="A132" s="14"/>
      <c r="B132" s="14"/>
      <c r="C132" s="73" t="s">
        <v>4414</v>
      </c>
      <c r="D132" s="78" t="s">
        <v>126</v>
      </c>
      <c r="E132" s="13">
        <v>44544</v>
      </c>
      <c r="F132" s="76" t="s">
        <v>3386</v>
      </c>
      <c r="G132" s="13">
        <v>44547</v>
      </c>
      <c r="H132" s="77" t="s">
        <v>4155</v>
      </c>
      <c r="I132" s="16">
        <v>47</v>
      </c>
      <c r="J132" s="16">
        <v>28</v>
      </c>
      <c r="K132" s="16">
        <v>25</v>
      </c>
      <c r="L132" s="16">
        <v>4</v>
      </c>
      <c r="M132" s="81">
        <v>8.2249999999999996</v>
      </c>
      <c r="N132" s="96">
        <v>8.2249999999999996</v>
      </c>
      <c r="O132" s="64">
        <v>2530</v>
      </c>
      <c r="P132" s="65">
        <f>Table2245789101123456789101112131415161718192021222324252627282930313233341235363738394041424344[[#This Row],[PEMBULATAN]]*O132</f>
        <v>20809.25</v>
      </c>
    </row>
    <row r="133" spans="1:16" ht="23.25" customHeight="1" x14ac:dyDescent="0.2">
      <c r="A133" s="14"/>
      <c r="B133" s="14"/>
      <c r="C133" s="73" t="s">
        <v>4415</v>
      </c>
      <c r="D133" s="78" t="s">
        <v>126</v>
      </c>
      <c r="E133" s="13">
        <v>44544</v>
      </c>
      <c r="F133" s="76" t="s">
        <v>3386</v>
      </c>
      <c r="G133" s="13">
        <v>44547</v>
      </c>
      <c r="H133" s="77" t="s">
        <v>4155</v>
      </c>
      <c r="I133" s="16">
        <v>70</v>
      </c>
      <c r="J133" s="16">
        <v>55</v>
      </c>
      <c r="K133" s="16">
        <v>31</v>
      </c>
      <c r="L133" s="16">
        <v>13</v>
      </c>
      <c r="M133" s="81">
        <v>29.837499999999999</v>
      </c>
      <c r="N133" s="96">
        <v>29.837499999999999</v>
      </c>
      <c r="O133" s="64">
        <v>2530</v>
      </c>
      <c r="P133" s="65">
        <f>Table2245789101123456789101112131415161718192021222324252627282930313233341235363738394041424344[[#This Row],[PEMBULATAN]]*O133</f>
        <v>75488.875</v>
      </c>
    </row>
    <row r="134" spans="1:16" ht="23.25" customHeight="1" x14ac:dyDescent="0.2">
      <c r="A134" s="14"/>
      <c r="B134" s="14"/>
      <c r="C134" s="73" t="s">
        <v>4416</v>
      </c>
      <c r="D134" s="78" t="s">
        <v>126</v>
      </c>
      <c r="E134" s="13">
        <v>44544</v>
      </c>
      <c r="F134" s="76" t="s">
        <v>3386</v>
      </c>
      <c r="G134" s="13">
        <v>44547</v>
      </c>
      <c r="H134" s="77" t="s">
        <v>4155</v>
      </c>
      <c r="I134" s="16">
        <v>90</v>
      </c>
      <c r="J134" s="16">
        <v>58</v>
      </c>
      <c r="K134" s="16">
        <v>23</v>
      </c>
      <c r="L134" s="16">
        <v>25</v>
      </c>
      <c r="M134" s="81">
        <v>30.015000000000001</v>
      </c>
      <c r="N134" s="96">
        <v>30.015000000000001</v>
      </c>
      <c r="O134" s="64">
        <v>2530</v>
      </c>
      <c r="P134" s="65">
        <f>Table2245789101123456789101112131415161718192021222324252627282930313233341235363738394041424344[[#This Row],[PEMBULATAN]]*O134</f>
        <v>75937.95</v>
      </c>
    </row>
    <row r="135" spans="1:16" ht="23.25" customHeight="1" x14ac:dyDescent="0.2">
      <c r="A135" s="14"/>
      <c r="B135" s="14"/>
      <c r="C135" s="73" t="s">
        <v>4417</v>
      </c>
      <c r="D135" s="78" t="s">
        <v>126</v>
      </c>
      <c r="E135" s="13">
        <v>44544</v>
      </c>
      <c r="F135" s="76" t="s">
        <v>3386</v>
      </c>
      <c r="G135" s="13">
        <v>44547</v>
      </c>
      <c r="H135" s="77" t="s">
        <v>4155</v>
      </c>
      <c r="I135" s="16">
        <v>107</v>
      </c>
      <c r="J135" s="16">
        <v>65</v>
      </c>
      <c r="K135" s="16">
        <v>25</v>
      </c>
      <c r="L135" s="16">
        <v>15</v>
      </c>
      <c r="M135" s="81">
        <v>43.46875</v>
      </c>
      <c r="N135" s="96">
        <v>44</v>
      </c>
      <c r="O135" s="64">
        <v>2530</v>
      </c>
      <c r="P135" s="65">
        <f>Table2245789101123456789101112131415161718192021222324252627282930313233341235363738394041424344[[#This Row],[PEMBULATAN]]*O135</f>
        <v>111320</v>
      </c>
    </row>
    <row r="136" spans="1:16" ht="23.25" customHeight="1" x14ac:dyDescent="0.2">
      <c r="A136" s="14"/>
      <c r="B136" s="14"/>
      <c r="C136" s="73" t="s">
        <v>4418</v>
      </c>
      <c r="D136" s="78" t="s">
        <v>126</v>
      </c>
      <c r="E136" s="13">
        <v>44544</v>
      </c>
      <c r="F136" s="76" t="s">
        <v>3386</v>
      </c>
      <c r="G136" s="13">
        <v>44547</v>
      </c>
      <c r="H136" s="77" t="s">
        <v>4155</v>
      </c>
      <c r="I136" s="16">
        <v>55</v>
      </c>
      <c r="J136" s="16">
        <v>58</v>
      </c>
      <c r="K136" s="16">
        <v>10</v>
      </c>
      <c r="L136" s="16">
        <v>4</v>
      </c>
      <c r="M136" s="81">
        <v>7.9749999999999996</v>
      </c>
      <c r="N136" s="96">
        <v>7.9749999999999996</v>
      </c>
      <c r="O136" s="64">
        <v>2530</v>
      </c>
      <c r="P136" s="65">
        <f>Table2245789101123456789101112131415161718192021222324252627282930313233341235363738394041424344[[#This Row],[PEMBULATAN]]*O136</f>
        <v>20176.75</v>
      </c>
    </row>
    <row r="137" spans="1:16" ht="23.25" customHeight="1" x14ac:dyDescent="0.2">
      <c r="A137" s="14"/>
      <c r="B137" s="14"/>
      <c r="C137" s="73" t="s">
        <v>4419</v>
      </c>
      <c r="D137" s="78" t="s">
        <v>126</v>
      </c>
      <c r="E137" s="13">
        <v>44544</v>
      </c>
      <c r="F137" s="76" t="s">
        <v>3386</v>
      </c>
      <c r="G137" s="13">
        <v>44547</v>
      </c>
      <c r="H137" s="77" t="s">
        <v>4155</v>
      </c>
      <c r="I137" s="16">
        <v>64</v>
      </c>
      <c r="J137" s="16">
        <v>26</v>
      </c>
      <c r="K137" s="16">
        <v>18</v>
      </c>
      <c r="L137" s="16">
        <v>4</v>
      </c>
      <c r="M137" s="81">
        <v>7.4880000000000004</v>
      </c>
      <c r="N137" s="96">
        <v>8</v>
      </c>
      <c r="O137" s="64">
        <v>2530</v>
      </c>
      <c r="P137" s="65">
        <f>Table2245789101123456789101112131415161718192021222324252627282930313233341235363738394041424344[[#This Row],[PEMBULATAN]]*O137</f>
        <v>20240</v>
      </c>
    </row>
    <row r="138" spans="1:16" ht="23.25" customHeight="1" x14ac:dyDescent="0.2">
      <c r="A138" s="14"/>
      <c r="B138" s="14"/>
      <c r="C138" s="73" t="s">
        <v>4420</v>
      </c>
      <c r="D138" s="78" t="s">
        <v>126</v>
      </c>
      <c r="E138" s="13">
        <v>44544</v>
      </c>
      <c r="F138" s="76" t="s">
        <v>3386</v>
      </c>
      <c r="G138" s="13">
        <v>44547</v>
      </c>
      <c r="H138" s="77" t="s">
        <v>4155</v>
      </c>
      <c r="I138" s="16">
        <v>73</v>
      </c>
      <c r="J138" s="16">
        <v>40</v>
      </c>
      <c r="K138" s="16">
        <v>7</v>
      </c>
      <c r="L138" s="16">
        <v>1</v>
      </c>
      <c r="M138" s="81">
        <v>5.1100000000000003</v>
      </c>
      <c r="N138" s="96">
        <v>5.1100000000000003</v>
      </c>
      <c r="O138" s="64">
        <v>2530</v>
      </c>
      <c r="P138" s="65">
        <f>Table2245789101123456789101112131415161718192021222324252627282930313233341235363738394041424344[[#This Row],[PEMBULATAN]]*O138</f>
        <v>12928.300000000001</v>
      </c>
    </row>
    <row r="139" spans="1:16" ht="23.25" customHeight="1" x14ac:dyDescent="0.2">
      <c r="A139" s="14"/>
      <c r="B139" s="14"/>
      <c r="C139" s="73" t="s">
        <v>4421</v>
      </c>
      <c r="D139" s="78" t="s">
        <v>126</v>
      </c>
      <c r="E139" s="13">
        <v>44544</v>
      </c>
      <c r="F139" s="76" t="s">
        <v>3386</v>
      </c>
      <c r="G139" s="13">
        <v>44547</v>
      </c>
      <c r="H139" s="77" t="s">
        <v>4155</v>
      </c>
      <c r="I139" s="16">
        <v>60</v>
      </c>
      <c r="J139" s="16">
        <v>38</v>
      </c>
      <c r="K139" s="16">
        <v>23</v>
      </c>
      <c r="L139" s="16">
        <v>10</v>
      </c>
      <c r="M139" s="81">
        <v>13.11</v>
      </c>
      <c r="N139" s="96">
        <v>13.11</v>
      </c>
      <c r="O139" s="64">
        <v>2530</v>
      </c>
      <c r="P139" s="65">
        <f>Table2245789101123456789101112131415161718192021222324252627282930313233341235363738394041424344[[#This Row],[PEMBULATAN]]*O139</f>
        <v>33168.299999999996</v>
      </c>
    </row>
    <row r="140" spans="1:16" ht="23.25" customHeight="1" x14ac:dyDescent="0.2">
      <c r="A140" s="14"/>
      <c r="B140" s="14"/>
      <c r="C140" s="73" t="s">
        <v>4422</v>
      </c>
      <c r="D140" s="78" t="s">
        <v>126</v>
      </c>
      <c r="E140" s="13">
        <v>44544</v>
      </c>
      <c r="F140" s="76" t="s">
        <v>3386</v>
      </c>
      <c r="G140" s="13">
        <v>44547</v>
      </c>
      <c r="H140" s="77" t="s">
        <v>4155</v>
      </c>
      <c r="I140" s="16">
        <v>53</v>
      </c>
      <c r="J140" s="16">
        <v>32</v>
      </c>
      <c r="K140" s="16">
        <v>15</v>
      </c>
      <c r="L140" s="16">
        <v>5</v>
      </c>
      <c r="M140" s="81">
        <v>6.36</v>
      </c>
      <c r="N140" s="96">
        <v>7</v>
      </c>
      <c r="O140" s="64">
        <v>2530</v>
      </c>
      <c r="P140" s="65">
        <f>Table2245789101123456789101112131415161718192021222324252627282930313233341235363738394041424344[[#This Row],[PEMBULATAN]]*O140</f>
        <v>17710</v>
      </c>
    </row>
    <row r="141" spans="1:16" ht="23.25" customHeight="1" x14ac:dyDescent="0.2">
      <c r="A141" s="14"/>
      <c r="B141" s="14"/>
      <c r="C141" s="73" t="s">
        <v>4423</v>
      </c>
      <c r="D141" s="78" t="s">
        <v>126</v>
      </c>
      <c r="E141" s="13">
        <v>44544</v>
      </c>
      <c r="F141" s="76" t="s">
        <v>3386</v>
      </c>
      <c r="G141" s="13">
        <v>44547</v>
      </c>
      <c r="H141" s="77" t="s">
        <v>4155</v>
      </c>
      <c r="I141" s="16">
        <v>55</v>
      </c>
      <c r="J141" s="16">
        <v>55</v>
      </c>
      <c r="K141" s="16">
        <v>10</v>
      </c>
      <c r="L141" s="16">
        <v>3</v>
      </c>
      <c r="M141" s="81">
        <v>7.5625</v>
      </c>
      <c r="N141" s="96">
        <v>7.5625</v>
      </c>
      <c r="O141" s="64">
        <v>2530</v>
      </c>
      <c r="P141" s="65">
        <f>Table2245789101123456789101112131415161718192021222324252627282930313233341235363738394041424344[[#This Row],[PEMBULATAN]]*O141</f>
        <v>19133.125</v>
      </c>
    </row>
    <row r="142" spans="1:16" ht="23.25" customHeight="1" x14ac:dyDescent="0.2">
      <c r="A142" s="14"/>
      <c r="B142" s="14"/>
      <c r="C142" s="73" t="s">
        <v>4424</v>
      </c>
      <c r="D142" s="78" t="s">
        <v>126</v>
      </c>
      <c r="E142" s="13">
        <v>44544</v>
      </c>
      <c r="F142" s="76" t="s">
        <v>3386</v>
      </c>
      <c r="G142" s="13">
        <v>44547</v>
      </c>
      <c r="H142" s="77" t="s">
        <v>4155</v>
      </c>
      <c r="I142" s="16">
        <v>34</v>
      </c>
      <c r="J142" s="16">
        <v>27</v>
      </c>
      <c r="K142" s="16">
        <v>21</v>
      </c>
      <c r="L142" s="16">
        <v>4</v>
      </c>
      <c r="M142" s="81">
        <v>4.8194999999999997</v>
      </c>
      <c r="N142" s="96">
        <v>4.8194999999999997</v>
      </c>
      <c r="O142" s="64">
        <v>2530</v>
      </c>
      <c r="P142" s="65">
        <f>Table2245789101123456789101112131415161718192021222324252627282930313233341235363738394041424344[[#This Row],[PEMBULATAN]]*O142</f>
        <v>12193.334999999999</v>
      </c>
    </row>
    <row r="143" spans="1:16" ht="23.25" customHeight="1" x14ac:dyDescent="0.2">
      <c r="A143" s="14"/>
      <c r="B143" s="14"/>
      <c r="C143" s="73" t="s">
        <v>4425</v>
      </c>
      <c r="D143" s="78" t="s">
        <v>126</v>
      </c>
      <c r="E143" s="13">
        <v>44544</v>
      </c>
      <c r="F143" s="76" t="s">
        <v>3386</v>
      </c>
      <c r="G143" s="13">
        <v>44547</v>
      </c>
      <c r="H143" s="77" t="s">
        <v>4155</v>
      </c>
      <c r="I143" s="16">
        <v>100</v>
      </c>
      <c r="J143" s="16">
        <v>23</v>
      </c>
      <c r="K143" s="16">
        <v>6</v>
      </c>
      <c r="L143" s="16">
        <v>3</v>
      </c>
      <c r="M143" s="81">
        <v>3.45</v>
      </c>
      <c r="N143" s="96">
        <v>4</v>
      </c>
      <c r="O143" s="64">
        <v>2530</v>
      </c>
      <c r="P143" s="65">
        <f>Table2245789101123456789101112131415161718192021222324252627282930313233341235363738394041424344[[#This Row],[PEMBULATAN]]*O143</f>
        <v>10120</v>
      </c>
    </row>
    <row r="144" spans="1:16" ht="23.25" customHeight="1" x14ac:dyDescent="0.2">
      <c r="A144" s="14"/>
      <c r="B144" s="14"/>
      <c r="C144" s="73" t="s">
        <v>4426</v>
      </c>
      <c r="D144" s="78" t="s">
        <v>126</v>
      </c>
      <c r="E144" s="13">
        <v>44544</v>
      </c>
      <c r="F144" s="76" t="s">
        <v>3386</v>
      </c>
      <c r="G144" s="13">
        <v>44547</v>
      </c>
      <c r="H144" s="77" t="s">
        <v>4155</v>
      </c>
      <c r="I144" s="16">
        <v>100</v>
      </c>
      <c r="J144" s="16">
        <v>23</v>
      </c>
      <c r="K144" s="16">
        <v>8</v>
      </c>
      <c r="L144" s="16">
        <v>3</v>
      </c>
      <c r="M144" s="81">
        <v>4.5999999999999996</v>
      </c>
      <c r="N144" s="96">
        <v>4.5999999999999996</v>
      </c>
      <c r="O144" s="64">
        <v>2530</v>
      </c>
      <c r="P144" s="65">
        <f>Table2245789101123456789101112131415161718192021222324252627282930313233341235363738394041424344[[#This Row],[PEMBULATAN]]*O144</f>
        <v>11638</v>
      </c>
    </row>
    <row r="145" spans="1:16" ht="23.25" customHeight="1" x14ac:dyDescent="0.2">
      <c r="A145" s="14"/>
      <c r="B145" s="14"/>
      <c r="C145" s="73" t="s">
        <v>4427</v>
      </c>
      <c r="D145" s="78" t="s">
        <v>126</v>
      </c>
      <c r="E145" s="13">
        <v>44544</v>
      </c>
      <c r="F145" s="76" t="s">
        <v>3386</v>
      </c>
      <c r="G145" s="13">
        <v>44547</v>
      </c>
      <c r="H145" s="77" t="s">
        <v>4155</v>
      </c>
      <c r="I145" s="16">
        <v>46</v>
      </c>
      <c r="J145" s="16">
        <v>26</v>
      </c>
      <c r="K145" s="16">
        <v>23</v>
      </c>
      <c r="L145" s="16">
        <v>6</v>
      </c>
      <c r="M145" s="81">
        <v>6.8769999999999998</v>
      </c>
      <c r="N145" s="96">
        <v>6.8769999999999998</v>
      </c>
      <c r="O145" s="64">
        <v>2530</v>
      </c>
      <c r="P145" s="65">
        <f>Table2245789101123456789101112131415161718192021222324252627282930313233341235363738394041424344[[#This Row],[PEMBULATAN]]*O145</f>
        <v>17398.809999999998</v>
      </c>
    </row>
    <row r="146" spans="1:16" ht="23.25" customHeight="1" x14ac:dyDescent="0.2">
      <c r="A146" s="14"/>
      <c r="B146" s="14"/>
      <c r="C146" s="73" t="s">
        <v>4428</v>
      </c>
      <c r="D146" s="78" t="s">
        <v>126</v>
      </c>
      <c r="E146" s="13">
        <v>44544</v>
      </c>
      <c r="F146" s="76" t="s">
        <v>3386</v>
      </c>
      <c r="G146" s="13">
        <v>44547</v>
      </c>
      <c r="H146" s="77" t="s">
        <v>4155</v>
      </c>
      <c r="I146" s="16">
        <v>37</v>
      </c>
      <c r="J146" s="16">
        <v>35</v>
      </c>
      <c r="K146" s="16">
        <v>25</v>
      </c>
      <c r="L146" s="16">
        <v>2</v>
      </c>
      <c r="M146" s="81">
        <v>8.09375</v>
      </c>
      <c r="N146" s="96">
        <v>8.09375</v>
      </c>
      <c r="O146" s="64">
        <v>2530</v>
      </c>
      <c r="P146" s="65">
        <f>Table2245789101123456789101112131415161718192021222324252627282930313233341235363738394041424344[[#This Row],[PEMBULATAN]]*O146</f>
        <v>20477.1875</v>
      </c>
    </row>
    <row r="147" spans="1:16" ht="23.25" customHeight="1" x14ac:dyDescent="0.2">
      <c r="A147" s="14"/>
      <c r="B147" s="14"/>
      <c r="C147" s="73" t="s">
        <v>4429</v>
      </c>
      <c r="D147" s="78" t="s">
        <v>126</v>
      </c>
      <c r="E147" s="13">
        <v>44544</v>
      </c>
      <c r="F147" s="76" t="s">
        <v>3386</v>
      </c>
      <c r="G147" s="13">
        <v>44547</v>
      </c>
      <c r="H147" s="77" t="s">
        <v>4155</v>
      </c>
      <c r="I147" s="16">
        <v>53</v>
      </c>
      <c r="J147" s="16">
        <v>33</v>
      </c>
      <c r="K147" s="16">
        <v>12</v>
      </c>
      <c r="L147" s="16">
        <v>5</v>
      </c>
      <c r="M147" s="81">
        <v>5.2469999999999999</v>
      </c>
      <c r="N147" s="96">
        <v>5.2469999999999999</v>
      </c>
      <c r="O147" s="64">
        <v>2530</v>
      </c>
      <c r="P147" s="65">
        <f>Table2245789101123456789101112131415161718192021222324252627282930313233341235363738394041424344[[#This Row],[PEMBULATAN]]*O147</f>
        <v>13274.91</v>
      </c>
    </row>
    <row r="148" spans="1:16" ht="23.25" customHeight="1" x14ac:dyDescent="0.2">
      <c r="A148" s="14"/>
      <c r="B148" s="14"/>
      <c r="C148" s="73" t="s">
        <v>4430</v>
      </c>
      <c r="D148" s="78" t="s">
        <v>126</v>
      </c>
      <c r="E148" s="13">
        <v>44544</v>
      </c>
      <c r="F148" s="76" t="s">
        <v>3386</v>
      </c>
      <c r="G148" s="13">
        <v>44547</v>
      </c>
      <c r="H148" s="77" t="s">
        <v>4155</v>
      </c>
      <c r="I148" s="16">
        <v>35</v>
      </c>
      <c r="J148" s="16">
        <v>26</v>
      </c>
      <c r="K148" s="16">
        <v>27</v>
      </c>
      <c r="L148" s="16">
        <v>4</v>
      </c>
      <c r="M148" s="81">
        <v>6.1425000000000001</v>
      </c>
      <c r="N148" s="96">
        <v>6.1425000000000001</v>
      </c>
      <c r="O148" s="64">
        <v>2530</v>
      </c>
      <c r="P148" s="65">
        <f>Table2245789101123456789101112131415161718192021222324252627282930313233341235363738394041424344[[#This Row],[PEMBULATAN]]*O148</f>
        <v>15540.525</v>
      </c>
    </row>
    <row r="149" spans="1:16" ht="23.25" customHeight="1" x14ac:dyDescent="0.2">
      <c r="A149" s="14"/>
      <c r="B149" s="14"/>
      <c r="C149" s="73" t="s">
        <v>4431</v>
      </c>
      <c r="D149" s="78" t="s">
        <v>126</v>
      </c>
      <c r="E149" s="13">
        <v>44544</v>
      </c>
      <c r="F149" s="76" t="s">
        <v>3386</v>
      </c>
      <c r="G149" s="13">
        <v>44547</v>
      </c>
      <c r="H149" s="77" t="s">
        <v>4155</v>
      </c>
      <c r="I149" s="16">
        <v>50</v>
      </c>
      <c r="J149" s="16">
        <v>20</v>
      </c>
      <c r="K149" s="16">
        <v>20</v>
      </c>
      <c r="L149" s="16">
        <v>2</v>
      </c>
      <c r="M149" s="81">
        <v>5</v>
      </c>
      <c r="N149" s="96">
        <v>5</v>
      </c>
      <c r="O149" s="64">
        <v>2530</v>
      </c>
      <c r="P149" s="65">
        <f>Table2245789101123456789101112131415161718192021222324252627282930313233341235363738394041424344[[#This Row],[PEMBULATAN]]*O149</f>
        <v>12650</v>
      </c>
    </row>
    <row r="150" spans="1:16" ht="23.25" customHeight="1" x14ac:dyDescent="0.2">
      <c r="A150" s="14"/>
      <c r="B150" s="14"/>
      <c r="C150" s="73" t="s">
        <v>4432</v>
      </c>
      <c r="D150" s="78" t="s">
        <v>126</v>
      </c>
      <c r="E150" s="13">
        <v>44544</v>
      </c>
      <c r="F150" s="76" t="s">
        <v>3386</v>
      </c>
      <c r="G150" s="13">
        <v>44547</v>
      </c>
      <c r="H150" s="77" t="s">
        <v>4155</v>
      </c>
      <c r="I150" s="16">
        <v>90</v>
      </c>
      <c r="J150" s="16">
        <v>64</v>
      </c>
      <c r="K150" s="16">
        <v>32</v>
      </c>
      <c r="L150" s="16">
        <v>18</v>
      </c>
      <c r="M150" s="81">
        <v>46.08</v>
      </c>
      <c r="N150" s="96">
        <v>46.08</v>
      </c>
      <c r="O150" s="64">
        <v>2530</v>
      </c>
      <c r="P150" s="65">
        <f>Table2245789101123456789101112131415161718192021222324252627282930313233341235363738394041424344[[#This Row],[PEMBULATAN]]*O150</f>
        <v>116582.39999999999</v>
      </c>
    </row>
    <row r="151" spans="1:16" ht="23.25" customHeight="1" x14ac:dyDescent="0.2">
      <c r="A151" s="14"/>
      <c r="B151" s="97"/>
      <c r="C151" s="73" t="s">
        <v>4433</v>
      </c>
      <c r="D151" s="78" t="s">
        <v>126</v>
      </c>
      <c r="E151" s="13">
        <v>44544</v>
      </c>
      <c r="F151" s="76" t="s">
        <v>3386</v>
      </c>
      <c r="G151" s="13">
        <v>44547</v>
      </c>
      <c r="H151" s="77" t="s">
        <v>4155</v>
      </c>
      <c r="I151" s="16">
        <v>42</v>
      </c>
      <c r="J151" s="16">
        <v>38</v>
      </c>
      <c r="K151" s="16">
        <v>16</v>
      </c>
      <c r="L151" s="16">
        <v>7</v>
      </c>
      <c r="M151" s="81">
        <v>6.3840000000000003</v>
      </c>
      <c r="N151" s="96">
        <v>8</v>
      </c>
      <c r="O151" s="64">
        <v>2530</v>
      </c>
      <c r="P151" s="65">
        <f>Table2245789101123456789101112131415161718192021222324252627282930313233341235363738394041424344[[#This Row],[PEMBULATAN]]*O151</f>
        <v>20240</v>
      </c>
    </row>
    <row r="152" spans="1:16" ht="23.25" customHeight="1" x14ac:dyDescent="0.2">
      <c r="A152" s="14"/>
      <c r="B152" s="14" t="s">
        <v>4434</v>
      </c>
      <c r="C152" s="73" t="s">
        <v>4435</v>
      </c>
      <c r="D152" s="78" t="s">
        <v>126</v>
      </c>
      <c r="E152" s="13">
        <v>44544</v>
      </c>
      <c r="F152" s="76" t="s">
        <v>3386</v>
      </c>
      <c r="G152" s="13">
        <v>44547</v>
      </c>
      <c r="H152" s="77" t="s">
        <v>4155</v>
      </c>
      <c r="I152" s="16">
        <v>28</v>
      </c>
      <c r="J152" s="16">
        <v>33</v>
      </c>
      <c r="K152" s="16">
        <v>8</v>
      </c>
      <c r="L152" s="16">
        <v>2</v>
      </c>
      <c r="M152" s="81">
        <v>1.8480000000000001</v>
      </c>
      <c r="N152" s="96">
        <v>2</v>
      </c>
      <c r="O152" s="64">
        <v>2530</v>
      </c>
      <c r="P152" s="65">
        <f>Table2245789101123456789101112131415161718192021222324252627282930313233341235363738394041424344[[#This Row],[PEMBULATAN]]*O152</f>
        <v>5060</v>
      </c>
    </row>
    <row r="153" spans="1:16" ht="23.25" customHeight="1" x14ac:dyDescent="0.2">
      <c r="A153" s="14"/>
      <c r="B153" s="14"/>
      <c r="C153" s="73" t="s">
        <v>4436</v>
      </c>
      <c r="D153" s="78" t="s">
        <v>126</v>
      </c>
      <c r="E153" s="13">
        <v>44544</v>
      </c>
      <c r="F153" s="76" t="s">
        <v>3386</v>
      </c>
      <c r="G153" s="13">
        <v>44547</v>
      </c>
      <c r="H153" s="77" t="s">
        <v>4155</v>
      </c>
      <c r="I153" s="16">
        <v>40</v>
      </c>
      <c r="J153" s="16">
        <v>32</v>
      </c>
      <c r="K153" s="16">
        <v>10</v>
      </c>
      <c r="L153" s="16">
        <v>1</v>
      </c>
      <c r="M153" s="81">
        <v>3.2</v>
      </c>
      <c r="N153" s="96">
        <v>3.2</v>
      </c>
      <c r="O153" s="64">
        <v>2530</v>
      </c>
      <c r="P153" s="65">
        <f>Table2245789101123456789101112131415161718192021222324252627282930313233341235363738394041424344[[#This Row],[PEMBULATAN]]*O153</f>
        <v>8096</v>
      </c>
    </row>
    <row r="154" spans="1:16" ht="22.5" customHeight="1" x14ac:dyDescent="0.2">
      <c r="A154" s="118" t="s">
        <v>30</v>
      </c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20"/>
      <c r="M154" s="79">
        <f>SUBTOTAL(109,Table2245789101123456789101112131415161718192021222324252627282930313233341235363738394041424344[KG VOLUME])</f>
        <v>2826.5914999999991</v>
      </c>
      <c r="N154" s="68">
        <f>SUM(N3:N153)</f>
        <v>2878.6562499999986</v>
      </c>
      <c r="O154" s="121">
        <f>SUM(P3:P153)</f>
        <v>7283000.3125000019</v>
      </c>
      <c r="P154" s="122"/>
    </row>
    <row r="155" spans="1:16" ht="18" customHeight="1" x14ac:dyDescent="0.2">
      <c r="A155" s="86"/>
      <c r="B155" s="56" t="s">
        <v>42</v>
      </c>
      <c r="C155" s="55"/>
      <c r="D155" s="57" t="s">
        <v>43</v>
      </c>
      <c r="E155" s="86"/>
      <c r="F155" s="86"/>
      <c r="G155" s="86"/>
      <c r="H155" s="86"/>
      <c r="I155" s="86"/>
      <c r="J155" s="86"/>
      <c r="K155" s="86"/>
      <c r="L155" s="86"/>
      <c r="M155" s="87"/>
      <c r="N155" s="88" t="s">
        <v>51</v>
      </c>
      <c r="O155" s="89"/>
      <c r="P155" s="89">
        <f>O154*10%</f>
        <v>728300.03125000023</v>
      </c>
    </row>
    <row r="156" spans="1:16" ht="18" customHeight="1" thickBot="1" x14ac:dyDescent="0.25">
      <c r="A156" s="86"/>
      <c r="B156" s="56"/>
      <c r="C156" s="55"/>
      <c r="D156" s="57"/>
      <c r="E156" s="86"/>
      <c r="F156" s="86"/>
      <c r="G156" s="86"/>
      <c r="H156" s="86"/>
      <c r="I156" s="86"/>
      <c r="J156" s="86"/>
      <c r="K156" s="86"/>
      <c r="L156" s="86"/>
      <c r="M156" s="87"/>
      <c r="N156" s="90" t="s">
        <v>52</v>
      </c>
      <c r="O156" s="91"/>
      <c r="P156" s="91">
        <f>O154-P155</f>
        <v>6554700.2812500019</v>
      </c>
    </row>
    <row r="157" spans="1:16" ht="18" customHeight="1" x14ac:dyDescent="0.2">
      <c r="A157" s="11"/>
      <c r="H157" s="63"/>
      <c r="N157" s="62" t="s">
        <v>31</v>
      </c>
      <c r="P157" s="69">
        <f>P156*1%</f>
        <v>65547.002812500024</v>
      </c>
    </row>
    <row r="158" spans="1:16" ht="18" customHeight="1" thickBot="1" x14ac:dyDescent="0.25">
      <c r="A158" s="11"/>
      <c r="H158" s="63"/>
      <c r="N158" s="62" t="s">
        <v>53</v>
      </c>
      <c r="P158" s="71">
        <f>P156*2%</f>
        <v>131094.00562500005</v>
      </c>
    </row>
    <row r="159" spans="1:16" ht="18" customHeight="1" x14ac:dyDescent="0.2">
      <c r="A159" s="11"/>
      <c r="H159" s="63"/>
      <c r="N159" s="66" t="s">
        <v>32</v>
      </c>
      <c r="O159" s="67"/>
      <c r="P159" s="70">
        <f>P156+P157-P158</f>
        <v>6489153.2784375018</v>
      </c>
    </row>
    <row r="161" spans="1:16" x14ac:dyDescent="0.2">
      <c r="A161" s="11"/>
      <c r="H161" s="63"/>
      <c r="P161" s="71"/>
    </row>
    <row r="162" spans="1:16" x14ac:dyDescent="0.2">
      <c r="A162" s="11"/>
      <c r="H162" s="63"/>
      <c r="O162" s="58"/>
      <c r="P162" s="71"/>
    </row>
    <row r="163" spans="1:16" s="3" customFormat="1" x14ac:dyDescent="0.25">
      <c r="A163" s="11"/>
      <c r="B163" s="2"/>
      <c r="C163" s="2"/>
      <c r="E163" s="12"/>
      <c r="H163" s="63"/>
      <c r="N163" s="15"/>
      <c r="O163" s="15"/>
      <c r="P163" s="15"/>
    </row>
    <row r="164" spans="1:16" s="3" customFormat="1" x14ac:dyDescent="0.25">
      <c r="A164" s="11"/>
      <c r="B164" s="2"/>
      <c r="C164" s="2"/>
      <c r="E164" s="12"/>
      <c r="H164" s="63"/>
      <c r="N164" s="15"/>
      <c r="O164" s="15"/>
      <c r="P164" s="15"/>
    </row>
    <row r="165" spans="1:16" s="3" customFormat="1" x14ac:dyDescent="0.25">
      <c r="A165" s="11"/>
      <c r="B165" s="2"/>
      <c r="C165" s="2"/>
      <c r="E165" s="12"/>
      <c r="H165" s="63"/>
      <c r="N165" s="15"/>
      <c r="O165" s="15"/>
      <c r="P165" s="15"/>
    </row>
    <row r="166" spans="1:16" s="3" customFormat="1" x14ac:dyDescent="0.25">
      <c r="A166" s="11"/>
      <c r="B166" s="2"/>
      <c r="C166" s="2"/>
      <c r="E166" s="12"/>
      <c r="H166" s="63"/>
      <c r="N166" s="15"/>
      <c r="O166" s="15"/>
      <c r="P166" s="15"/>
    </row>
    <row r="167" spans="1:16" s="3" customFormat="1" x14ac:dyDescent="0.25">
      <c r="A167" s="11"/>
      <c r="B167" s="2"/>
      <c r="C167" s="2"/>
      <c r="E167" s="12"/>
      <c r="H167" s="63"/>
      <c r="N167" s="15"/>
      <c r="O167" s="15"/>
      <c r="P167" s="15"/>
    </row>
    <row r="168" spans="1:16" s="3" customFormat="1" x14ac:dyDescent="0.25">
      <c r="A168" s="11"/>
      <c r="B168" s="2"/>
      <c r="C168" s="2"/>
      <c r="E168" s="12"/>
      <c r="H168" s="63"/>
      <c r="N168" s="15"/>
      <c r="O168" s="15"/>
      <c r="P168" s="15"/>
    </row>
    <row r="169" spans="1:16" s="3" customFormat="1" x14ac:dyDescent="0.25">
      <c r="A169" s="11"/>
      <c r="B169" s="2"/>
      <c r="C169" s="2"/>
      <c r="E169" s="12"/>
      <c r="H169" s="63"/>
      <c r="N169" s="15"/>
      <c r="O169" s="15"/>
      <c r="P169" s="15"/>
    </row>
    <row r="170" spans="1:16" s="3" customFormat="1" x14ac:dyDescent="0.25">
      <c r="A170" s="11"/>
      <c r="B170" s="2"/>
      <c r="C170" s="2"/>
      <c r="E170" s="12"/>
      <c r="H170" s="63"/>
      <c r="N170" s="15"/>
      <c r="O170" s="15"/>
      <c r="P170" s="15"/>
    </row>
    <row r="171" spans="1:16" s="3" customFormat="1" x14ac:dyDescent="0.25">
      <c r="A171" s="11"/>
      <c r="B171" s="2"/>
      <c r="C171" s="2"/>
      <c r="E171" s="12"/>
      <c r="H171" s="63"/>
      <c r="N171" s="15"/>
      <c r="O171" s="15"/>
      <c r="P171" s="15"/>
    </row>
    <row r="172" spans="1:16" s="3" customFormat="1" x14ac:dyDescent="0.25">
      <c r="A172" s="11"/>
      <c r="B172" s="2"/>
      <c r="C172" s="2"/>
      <c r="E172" s="12"/>
      <c r="H172" s="63"/>
      <c r="N172" s="15"/>
      <c r="O172" s="15"/>
      <c r="P172" s="15"/>
    </row>
    <row r="173" spans="1:16" s="3" customFormat="1" x14ac:dyDescent="0.25">
      <c r="A173" s="11"/>
      <c r="B173" s="2"/>
      <c r="C173" s="2"/>
      <c r="E173" s="12"/>
      <c r="H173" s="63"/>
      <c r="N173" s="15"/>
      <c r="O173" s="15"/>
      <c r="P173" s="15"/>
    </row>
    <row r="174" spans="1:16" s="3" customFormat="1" x14ac:dyDescent="0.25">
      <c r="A174" s="11"/>
      <c r="B174" s="2"/>
      <c r="C174" s="2"/>
      <c r="E174" s="12"/>
      <c r="H174" s="63"/>
      <c r="N174" s="15"/>
      <c r="O174" s="15"/>
      <c r="P174" s="15"/>
    </row>
  </sheetData>
  <mergeCells count="2">
    <mergeCell ref="A154:L154"/>
    <mergeCell ref="O154:P154"/>
  </mergeCells>
  <conditionalFormatting sqref="B3">
    <cfRule type="duplicateValues" dxfId="122" priority="2"/>
  </conditionalFormatting>
  <conditionalFormatting sqref="B4:B108">
    <cfRule type="duplicateValues" dxfId="121" priority="1"/>
  </conditionalFormatting>
  <conditionalFormatting sqref="B109:B153">
    <cfRule type="duplicateValues" dxfId="120" priority="6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2"/>
  <sheetViews>
    <sheetView zoomScale="110" zoomScaleNormal="110" workbookViewId="0">
      <pane xSplit="3" ySplit="2" topLeftCell="D435" activePane="bottomRight" state="frozen"/>
      <selection pane="topRight" activeCell="B1" sqref="B1"/>
      <selection pane="bottomLeft" activeCell="A3" sqref="A3"/>
      <selection pane="bottomRight" activeCell="R439" sqref="R43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100">
        <v>402657</v>
      </c>
      <c r="B3" s="74" t="s">
        <v>4437</v>
      </c>
      <c r="C3" s="9" t="s">
        <v>4438</v>
      </c>
      <c r="D3" s="76" t="s">
        <v>126</v>
      </c>
      <c r="E3" s="13">
        <v>44544</v>
      </c>
      <c r="F3" s="76" t="s">
        <v>3386</v>
      </c>
      <c r="G3" s="13">
        <v>44547</v>
      </c>
      <c r="H3" s="10" t="s">
        <v>4155</v>
      </c>
      <c r="I3" s="1">
        <v>98</v>
      </c>
      <c r="J3" s="1">
        <v>30</v>
      </c>
      <c r="K3" s="1">
        <v>8</v>
      </c>
      <c r="L3" s="1">
        <v>1</v>
      </c>
      <c r="M3" s="80">
        <v>5.88</v>
      </c>
      <c r="N3" s="96">
        <v>5.88</v>
      </c>
      <c r="O3" s="64">
        <v>2530</v>
      </c>
      <c r="P3" s="65">
        <f>Table224578910112345678910111213141516171819202122232425262728293031323334123536373839404142434445[[#This Row],[PEMBULATAN]]*O3</f>
        <v>14876.4</v>
      </c>
    </row>
    <row r="4" spans="1:16" ht="26.25" customHeight="1" x14ac:dyDescent="0.2">
      <c r="A4" s="14"/>
      <c r="B4" s="75"/>
      <c r="C4" s="9" t="s">
        <v>4439</v>
      </c>
      <c r="D4" s="76" t="s">
        <v>126</v>
      </c>
      <c r="E4" s="13">
        <v>44544</v>
      </c>
      <c r="F4" s="76" t="s">
        <v>3386</v>
      </c>
      <c r="G4" s="13">
        <v>44547</v>
      </c>
      <c r="H4" s="10" t="s">
        <v>4155</v>
      </c>
      <c r="I4" s="1">
        <v>90</v>
      </c>
      <c r="J4" s="1">
        <v>41</v>
      </c>
      <c r="K4" s="1">
        <v>10</v>
      </c>
      <c r="L4" s="1">
        <v>1</v>
      </c>
      <c r="M4" s="80">
        <v>9.2249999999999996</v>
      </c>
      <c r="N4" s="96">
        <v>9.2249999999999996</v>
      </c>
      <c r="O4" s="64">
        <v>2530</v>
      </c>
      <c r="P4" s="65">
        <f>Table224578910112345678910111213141516171819202122232425262728293031323334123536373839404142434445[[#This Row],[PEMBULATAN]]*O4</f>
        <v>23339.25</v>
      </c>
    </row>
    <row r="5" spans="1:16" ht="26.25" customHeight="1" x14ac:dyDescent="0.2">
      <c r="A5" s="14"/>
      <c r="B5" s="75"/>
      <c r="C5" s="73" t="s">
        <v>4440</v>
      </c>
      <c r="D5" s="78" t="s">
        <v>126</v>
      </c>
      <c r="E5" s="13">
        <v>44544</v>
      </c>
      <c r="F5" s="76" t="s">
        <v>3386</v>
      </c>
      <c r="G5" s="13">
        <v>44547</v>
      </c>
      <c r="H5" s="77" t="s">
        <v>4155</v>
      </c>
      <c r="I5" s="16">
        <v>88</v>
      </c>
      <c r="J5" s="16">
        <v>57</v>
      </c>
      <c r="K5" s="16">
        <v>28</v>
      </c>
      <c r="L5" s="16">
        <v>16</v>
      </c>
      <c r="M5" s="81">
        <v>35.112000000000002</v>
      </c>
      <c r="N5" s="96">
        <v>35.112000000000002</v>
      </c>
      <c r="O5" s="64">
        <v>2530</v>
      </c>
      <c r="P5" s="65">
        <f>Table224578910112345678910111213141516171819202122232425262728293031323334123536373839404142434445[[#This Row],[PEMBULATAN]]*O5</f>
        <v>88833.36</v>
      </c>
    </row>
    <row r="6" spans="1:16" ht="26.25" customHeight="1" x14ac:dyDescent="0.2">
      <c r="A6" s="14"/>
      <c r="B6" s="98"/>
      <c r="C6" s="73" t="s">
        <v>4441</v>
      </c>
      <c r="D6" s="78" t="s">
        <v>126</v>
      </c>
      <c r="E6" s="13">
        <v>44544</v>
      </c>
      <c r="F6" s="76" t="s">
        <v>3386</v>
      </c>
      <c r="G6" s="13">
        <v>44547</v>
      </c>
      <c r="H6" s="77" t="s">
        <v>4155</v>
      </c>
      <c r="I6" s="16">
        <v>76</v>
      </c>
      <c r="J6" s="16">
        <v>45</v>
      </c>
      <c r="K6" s="16">
        <v>23</v>
      </c>
      <c r="L6" s="16">
        <v>21</v>
      </c>
      <c r="M6" s="81">
        <v>19.664999999999999</v>
      </c>
      <c r="N6" s="96">
        <v>21</v>
      </c>
      <c r="O6" s="64">
        <v>2530</v>
      </c>
      <c r="P6" s="65">
        <f>Table224578910112345678910111213141516171819202122232425262728293031323334123536373839404142434445[[#This Row],[PEMBULATAN]]*O6</f>
        <v>53130</v>
      </c>
    </row>
    <row r="7" spans="1:16" ht="26.25" customHeight="1" x14ac:dyDescent="0.2">
      <c r="A7" s="14"/>
      <c r="B7" s="75" t="s">
        <v>4442</v>
      </c>
      <c r="C7" s="73" t="s">
        <v>4443</v>
      </c>
      <c r="D7" s="78" t="s">
        <v>126</v>
      </c>
      <c r="E7" s="13">
        <v>44544</v>
      </c>
      <c r="F7" s="76" t="s">
        <v>3386</v>
      </c>
      <c r="G7" s="13">
        <v>44547</v>
      </c>
      <c r="H7" s="77" t="s">
        <v>4155</v>
      </c>
      <c r="I7" s="16">
        <v>48</v>
      </c>
      <c r="J7" s="16">
        <v>32</v>
      </c>
      <c r="K7" s="16">
        <v>32</v>
      </c>
      <c r="L7" s="16">
        <v>8</v>
      </c>
      <c r="M7" s="81">
        <v>12.288</v>
      </c>
      <c r="N7" s="96">
        <v>12.288</v>
      </c>
      <c r="O7" s="64">
        <v>2530</v>
      </c>
      <c r="P7" s="65">
        <f>Table224578910112345678910111213141516171819202122232425262728293031323334123536373839404142434445[[#This Row],[PEMBULATAN]]*O7</f>
        <v>31088.639999999999</v>
      </c>
    </row>
    <row r="8" spans="1:16" ht="26.25" customHeight="1" x14ac:dyDescent="0.2">
      <c r="A8" s="14"/>
      <c r="B8" s="75"/>
      <c r="C8" s="73" t="s">
        <v>4444</v>
      </c>
      <c r="D8" s="78" t="s">
        <v>126</v>
      </c>
      <c r="E8" s="13">
        <v>44544</v>
      </c>
      <c r="F8" s="76" t="s">
        <v>3386</v>
      </c>
      <c r="G8" s="13">
        <v>44547</v>
      </c>
      <c r="H8" s="77" t="s">
        <v>4155</v>
      </c>
      <c r="I8" s="16">
        <v>53</v>
      </c>
      <c r="J8" s="16">
        <v>36</v>
      </c>
      <c r="K8" s="16">
        <v>24</v>
      </c>
      <c r="L8" s="16">
        <v>1</v>
      </c>
      <c r="M8" s="81">
        <v>11.448</v>
      </c>
      <c r="N8" s="96">
        <v>12</v>
      </c>
      <c r="O8" s="64">
        <v>2530</v>
      </c>
      <c r="P8" s="65">
        <f>Table224578910112345678910111213141516171819202122232425262728293031323334123536373839404142434445[[#This Row],[PEMBULATAN]]*O8</f>
        <v>30360</v>
      </c>
    </row>
    <row r="9" spans="1:16" ht="26.25" customHeight="1" x14ac:dyDescent="0.2">
      <c r="A9" s="14"/>
      <c r="B9" s="75"/>
      <c r="C9" s="73" t="s">
        <v>4445</v>
      </c>
      <c r="D9" s="78" t="s">
        <v>126</v>
      </c>
      <c r="E9" s="13">
        <v>44544</v>
      </c>
      <c r="F9" s="76" t="s">
        <v>3386</v>
      </c>
      <c r="G9" s="13">
        <v>44547</v>
      </c>
      <c r="H9" s="77" t="s">
        <v>4155</v>
      </c>
      <c r="I9" s="16">
        <v>72</v>
      </c>
      <c r="J9" s="16">
        <v>51</v>
      </c>
      <c r="K9" s="16">
        <v>24</v>
      </c>
      <c r="L9" s="16">
        <v>10</v>
      </c>
      <c r="M9" s="81">
        <v>22.032</v>
      </c>
      <c r="N9" s="96">
        <v>22.032</v>
      </c>
      <c r="O9" s="64">
        <v>2530</v>
      </c>
      <c r="P9" s="65">
        <f>Table224578910112345678910111213141516171819202122232425262728293031323334123536373839404142434445[[#This Row],[PEMBULATAN]]*O9</f>
        <v>55740.959999999999</v>
      </c>
    </row>
    <row r="10" spans="1:16" ht="26.25" customHeight="1" x14ac:dyDescent="0.2">
      <c r="A10" s="14"/>
      <c r="B10" s="75"/>
      <c r="C10" s="73" t="s">
        <v>4446</v>
      </c>
      <c r="D10" s="78" t="s">
        <v>126</v>
      </c>
      <c r="E10" s="13">
        <v>44544</v>
      </c>
      <c r="F10" s="76" t="s">
        <v>3386</v>
      </c>
      <c r="G10" s="13">
        <v>44547</v>
      </c>
      <c r="H10" s="77" t="s">
        <v>4155</v>
      </c>
      <c r="I10" s="16">
        <v>33</v>
      </c>
      <c r="J10" s="16">
        <v>33</v>
      </c>
      <c r="K10" s="16">
        <v>38</v>
      </c>
      <c r="L10" s="16">
        <v>18</v>
      </c>
      <c r="M10" s="81">
        <v>10.345499999999999</v>
      </c>
      <c r="N10" s="96">
        <v>19</v>
      </c>
      <c r="O10" s="64">
        <v>2530</v>
      </c>
      <c r="P10" s="65">
        <f>Table224578910112345678910111213141516171819202122232425262728293031323334123536373839404142434445[[#This Row],[PEMBULATAN]]*O10</f>
        <v>48070</v>
      </c>
    </row>
    <row r="11" spans="1:16" ht="26.25" customHeight="1" x14ac:dyDescent="0.2">
      <c r="A11" s="14"/>
      <c r="B11" s="75"/>
      <c r="C11" s="73" t="s">
        <v>4447</v>
      </c>
      <c r="D11" s="78" t="s">
        <v>126</v>
      </c>
      <c r="E11" s="13">
        <v>44544</v>
      </c>
      <c r="F11" s="76" t="s">
        <v>3386</v>
      </c>
      <c r="G11" s="13">
        <v>44547</v>
      </c>
      <c r="H11" s="77" t="s">
        <v>4155</v>
      </c>
      <c r="I11" s="16">
        <v>46</v>
      </c>
      <c r="J11" s="16">
        <v>31</v>
      </c>
      <c r="K11" s="16">
        <v>36</v>
      </c>
      <c r="L11" s="16">
        <v>9</v>
      </c>
      <c r="M11" s="81">
        <v>12.834</v>
      </c>
      <c r="N11" s="96">
        <v>12.834</v>
      </c>
      <c r="O11" s="64">
        <v>2530</v>
      </c>
      <c r="P11" s="65">
        <f>Table224578910112345678910111213141516171819202122232425262728293031323334123536373839404142434445[[#This Row],[PEMBULATAN]]*O11</f>
        <v>32470.02</v>
      </c>
    </row>
    <row r="12" spans="1:16" ht="26.25" customHeight="1" x14ac:dyDescent="0.2">
      <c r="A12" s="14"/>
      <c r="B12" s="75"/>
      <c r="C12" s="73" t="s">
        <v>4448</v>
      </c>
      <c r="D12" s="78" t="s">
        <v>126</v>
      </c>
      <c r="E12" s="13">
        <v>44544</v>
      </c>
      <c r="F12" s="76" t="s">
        <v>3386</v>
      </c>
      <c r="G12" s="13">
        <v>44547</v>
      </c>
      <c r="H12" s="77" t="s">
        <v>4155</v>
      </c>
      <c r="I12" s="16">
        <v>113</v>
      </c>
      <c r="J12" s="16">
        <v>48</v>
      </c>
      <c r="K12" s="16">
        <v>6</v>
      </c>
      <c r="L12" s="16">
        <v>1</v>
      </c>
      <c r="M12" s="81">
        <v>8.1359999999999992</v>
      </c>
      <c r="N12" s="96">
        <v>8.1359999999999992</v>
      </c>
      <c r="O12" s="64">
        <v>2530</v>
      </c>
      <c r="P12" s="65">
        <f>Table224578910112345678910111213141516171819202122232425262728293031323334123536373839404142434445[[#This Row],[PEMBULATAN]]*O12</f>
        <v>20584.079999999998</v>
      </c>
    </row>
    <row r="13" spans="1:16" ht="26.25" customHeight="1" x14ac:dyDescent="0.2">
      <c r="A13" s="14"/>
      <c r="B13" s="75"/>
      <c r="C13" s="73" t="s">
        <v>4449</v>
      </c>
      <c r="D13" s="78" t="s">
        <v>126</v>
      </c>
      <c r="E13" s="13">
        <v>44544</v>
      </c>
      <c r="F13" s="76" t="s">
        <v>3386</v>
      </c>
      <c r="G13" s="13">
        <v>44547</v>
      </c>
      <c r="H13" s="77" t="s">
        <v>4155</v>
      </c>
      <c r="I13" s="16">
        <v>66</v>
      </c>
      <c r="J13" s="16">
        <v>51</v>
      </c>
      <c r="K13" s="16">
        <v>22</v>
      </c>
      <c r="L13" s="16">
        <v>11</v>
      </c>
      <c r="M13" s="81">
        <v>18.513000000000002</v>
      </c>
      <c r="N13" s="96">
        <v>18.513000000000002</v>
      </c>
      <c r="O13" s="64">
        <v>2530</v>
      </c>
      <c r="P13" s="65">
        <f>Table224578910112345678910111213141516171819202122232425262728293031323334123536373839404142434445[[#This Row],[PEMBULATAN]]*O13</f>
        <v>46837.890000000007</v>
      </c>
    </row>
    <row r="14" spans="1:16" ht="26.25" customHeight="1" x14ac:dyDescent="0.2">
      <c r="A14" s="14"/>
      <c r="B14" s="75"/>
      <c r="C14" s="73" t="s">
        <v>4450</v>
      </c>
      <c r="D14" s="78" t="s">
        <v>126</v>
      </c>
      <c r="E14" s="13">
        <v>44544</v>
      </c>
      <c r="F14" s="76" t="s">
        <v>3386</v>
      </c>
      <c r="G14" s="13">
        <v>44547</v>
      </c>
      <c r="H14" s="77" t="s">
        <v>4155</v>
      </c>
      <c r="I14" s="16">
        <v>91</v>
      </c>
      <c r="J14" s="16">
        <v>41</v>
      </c>
      <c r="K14" s="16">
        <v>12</v>
      </c>
      <c r="L14" s="16">
        <v>1</v>
      </c>
      <c r="M14" s="81">
        <v>11.193</v>
      </c>
      <c r="N14" s="96">
        <v>11.193</v>
      </c>
      <c r="O14" s="64">
        <v>2530</v>
      </c>
      <c r="P14" s="65">
        <f>Table224578910112345678910111213141516171819202122232425262728293031323334123536373839404142434445[[#This Row],[PEMBULATAN]]*O14</f>
        <v>28318.289999999997</v>
      </c>
    </row>
    <row r="15" spans="1:16" ht="26.25" customHeight="1" x14ac:dyDescent="0.2">
      <c r="A15" s="14"/>
      <c r="B15" s="75"/>
      <c r="C15" s="73" t="s">
        <v>4451</v>
      </c>
      <c r="D15" s="78" t="s">
        <v>126</v>
      </c>
      <c r="E15" s="13">
        <v>44544</v>
      </c>
      <c r="F15" s="76" t="s">
        <v>3386</v>
      </c>
      <c r="G15" s="13">
        <v>44547</v>
      </c>
      <c r="H15" s="77" t="s">
        <v>4155</v>
      </c>
      <c r="I15" s="16">
        <v>66</v>
      </c>
      <c r="J15" s="16">
        <v>53</v>
      </c>
      <c r="K15" s="16">
        <v>17</v>
      </c>
      <c r="L15" s="16">
        <v>8</v>
      </c>
      <c r="M15" s="81">
        <v>14.8665</v>
      </c>
      <c r="N15" s="96">
        <v>14.8665</v>
      </c>
      <c r="O15" s="64">
        <v>2530</v>
      </c>
      <c r="P15" s="65">
        <f>Table224578910112345678910111213141516171819202122232425262728293031323334123536373839404142434445[[#This Row],[PEMBULATAN]]*O15</f>
        <v>37612.245000000003</v>
      </c>
    </row>
    <row r="16" spans="1:16" ht="26.25" customHeight="1" x14ac:dyDescent="0.2">
      <c r="A16" s="14"/>
      <c r="B16" s="75"/>
      <c r="C16" s="73" t="s">
        <v>4452</v>
      </c>
      <c r="D16" s="78" t="s">
        <v>126</v>
      </c>
      <c r="E16" s="13">
        <v>44544</v>
      </c>
      <c r="F16" s="76" t="s">
        <v>3386</v>
      </c>
      <c r="G16" s="13">
        <v>44547</v>
      </c>
      <c r="H16" s="77" t="s">
        <v>4155</v>
      </c>
      <c r="I16" s="16">
        <v>47</v>
      </c>
      <c r="J16" s="16">
        <v>46</v>
      </c>
      <c r="K16" s="16">
        <v>10</v>
      </c>
      <c r="L16" s="16">
        <v>2</v>
      </c>
      <c r="M16" s="81">
        <v>5.4050000000000002</v>
      </c>
      <c r="N16" s="96">
        <v>6</v>
      </c>
      <c r="O16" s="64">
        <v>2530</v>
      </c>
      <c r="P16" s="65">
        <f>Table224578910112345678910111213141516171819202122232425262728293031323334123536373839404142434445[[#This Row],[PEMBULATAN]]*O16</f>
        <v>15180</v>
      </c>
    </row>
    <row r="17" spans="1:16" ht="26.25" customHeight="1" x14ac:dyDescent="0.2">
      <c r="A17" s="14"/>
      <c r="B17" s="75"/>
      <c r="C17" s="73" t="s">
        <v>4453</v>
      </c>
      <c r="D17" s="78" t="s">
        <v>126</v>
      </c>
      <c r="E17" s="13">
        <v>44544</v>
      </c>
      <c r="F17" s="76" t="s">
        <v>3386</v>
      </c>
      <c r="G17" s="13">
        <v>44547</v>
      </c>
      <c r="H17" s="77" t="s">
        <v>4155</v>
      </c>
      <c r="I17" s="16">
        <v>78</v>
      </c>
      <c r="J17" s="16">
        <v>61</v>
      </c>
      <c r="K17" s="16">
        <v>22</v>
      </c>
      <c r="L17" s="16">
        <v>10</v>
      </c>
      <c r="M17" s="81">
        <v>26.169</v>
      </c>
      <c r="N17" s="96">
        <v>26.169</v>
      </c>
      <c r="O17" s="64">
        <v>2530</v>
      </c>
      <c r="P17" s="65">
        <f>Table224578910112345678910111213141516171819202122232425262728293031323334123536373839404142434445[[#This Row],[PEMBULATAN]]*O17</f>
        <v>66207.570000000007</v>
      </c>
    </row>
    <row r="18" spans="1:16" ht="26.25" customHeight="1" x14ac:dyDescent="0.2">
      <c r="A18" s="14"/>
      <c r="B18" s="75"/>
      <c r="C18" s="73" t="s">
        <v>4454</v>
      </c>
      <c r="D18" s="78" t="s">
        <v>126</v>
      </c>
      <c r="E18" s="13">
        <v>44544</v>
      </c>
      <c r="F18" s="76" t="s">
        <v>3386</v>
      </c>
      <c r="G18" s="13">
        <v>44547</v>
      </c>
      <c r="H18" s="77" t="s">
        <v>4155</v>
      </c>
      <c r="I18" s="16">
        <v>115</v>
      </c>
      <c r="J18" s="16">
        <v>44</v>
      </c>
      <c r="K18" s="16">
        <v>4</v>
      </c>
      <c r="L18" s="16">
        <v>1</v>
      </c>
      <c r="M18" s="81">
        <v>5.0599999999999996</v>
      </c>
      <c r="N18" s="96">
        <v>5.0599999999999996</v>
      </c>
      <c r="O18" s="64">
        <v>2530</v>
      </c>
      <c r="P18" s="65">
        <f>Table224578910112345678910111213141516171819202122232425262728293031323334123536373839404142434445[[#This Row],[PEMBULATAN]]*O18</f>
        <v>12801.8</v>
      </c>
    </row>
    <row r="19" spans="1:16" ht="26.25" customHeight="1" x14ac:dyDescent="0.2">
      <c r="A19" s="14"/>
      <c r="B19" s="75"/>
      <c r="C19" s="73" t="s">
        <v>4455</v>
      </c>
      <c r="D19" s="78" t="s">
        <v>126</v>
      </c>
      <c r="E19" s="13">
        <v>44544</v>
      </c>
      <c r="F19" s="76" t="s">
        <v>3386</v>
      </c>
      <c r="G19" s="13">
        <v>44547</v>
      </c>
      <c r="H19" s="77" t="s">
        <v>4155</v>
      </c>
      <c r="I19" s="16">
        <v>91</v>
      </c>
      <c r="J19" s="16">
        <v>63</v>
      </c>
      <c r="K19" s="16">
        <v>24</v>
      </c>
      <c r="L19" s="16">
        <v>29</v>
      </c>
      <c r="M19" s="81">
        <v>34.398000000000003</v>
      </c>
      <c r="N19" s="96">
        <v>35</v>
      </c>
      <c r="O19" s="64">
        <v>2530</v>
      </c>
      <c r="P19" s="65">
        <f>Table224578910112345678910111213141516171819202122232425262728293031323334123536373839404142434445[[#This Row],[PEMBULATAN]]*O19</f>
        <v>88550</v>
      </c>
    </row>
    <row r="20" spans="1:16" ht="26.25" customHeight="1" x14ac:dyDescent="0.2">
      <c r="A20" s="14"/>
      <c r="B20" s="75"/>
      <c r="C20" s="73" t="s">
        <v>4456</v>
      </c>
      <c r="D20" s="78" t="s">
        <v>126</v>
      </c>
      <c r="E20" s="13">
        <v>44544</v>
      </c>
      <c r="F20" s="76" t="s">
        <v>3386</v>
      </c>
      <c r="G20" s="13">
        <v>44547</v>
      </c>
      <c r="H20" s="77" t="s">
        <v>4155</v>
      </c>
      <c r="I20" s="16">
        <v>88</v>
      </c>
      <c r="J20" s="16">
        <v>58</v>
      </c>
      <c r="K20" s="16">
        <v>24</v>
      </c>
      <c r="L20" s="16">
        <v>20</v>
      </c>
      <c r="M20" s="81">
        <v>30.623999999999999</v>
      </c>
      <c r="N20" s="96">
        <v>30.623999999999999</v>
      </c>
      <c r="O20" s="64">
        <v>2530</v>
      </c>
      <c r="P20" s="65">
        <f>Table224578910112345678910111213141516171819202122232425262728293031323334123536373839404142434445[[#This Row],[PEMBULATAN]]*O20</f>
        <v>77478.720000000001</v>
      </c>
    </row>
    <row r="21" spans="1:16" ht="26.25" customHeight="1" x14ac:dyDescent="0.2">
      <c r="A21" s="14"/>
      <c r="B21" s="75"/>
      <c r="C21" s="73" t="s">
        <v>4457</v>
      </c>
      <c r="D21" s="78" t="s">
        <v>126</v>
      </c>
      <c r="E21" s="13">
        <v>44544</v>
      </c>
      <c r="F21" s="76" t="s">
        <v>3386</v>
      </c>
      <c r="G21" s="13">
        <v>44547</v>
      </c>
      <c r="H21" s="77" t="s">
        <v>4155</v>
      </c>
      <c r="I21" s="16">
        <v>75</v>
      </c>
      <c r="J21" s="16">
        <v>58</v>
      </c>
      <c r="K21" s="16">
        <v>21</v>
      </c>
      <c r="L21" s="16">
        <v>17</v>
      </c>
      <c r="M21" s="81">
        <v>22.837499999999999</v>
      </c>
      <c r="N21" s="96">
        <v>22.837499999999999</v>
      </c>
      <c r="O21" s="64">
        <v>2530</v>
      </c>
      <c r="P21" s="65">
        <f>Table224578910112345678910111213141516171819202122232425262728293031323334123536373839404142434445[[#This Row],[PEMBULATAN]]*O21</f>
        <v>57778.875</v>
      </c>
    </row>
    <row r="22" spans="1:16" ht="26.25" customHeight="1" x14ac:dyDescent="0.2">
      <c r="A22" s="14"/>
      <c r="B22" s="75"/>
      <c r="C22" s="73" t="s">
        <v>4458</v>
      </c>
      <c r="D22" s="78" t="s">
        <v>126</v>
      </c>
      <c r="E22" s="13">
        <v>44544</v>
      </c>
      <c r="F22" s="76" t="s">
        <v>3386</v>
      </c>
      <c r="G22" s="13">
        <v>44547</v>
      </c>
      <c r="H22" s="77" t="s">
        <v>4155</v>
      </c>
      <c r="I22" s="16">
        <v>32</v>
      </c>
      <c r="J22" s="16">
        <v>32</v>
      </c>
      <c r="K22" s="16">
        <v>22</v>
      </c>
      <c r="L22" s="16">
        <v>2</v>
      </c>
      <c r="M22" s="81">
        <v>5.6319999999999997</v>
      </c>
      <c r="N22" s="96">
        <v>5.6319999999999997</v>
      </c>
      <c r="O22" s="64">
        <v>2530</v>
      </c>
      <c r="P22" s="65">
        <f>Table224578910112345678910111213141516171819202122232425262728293031323334123536373839404142434445[[#This Row],[PEMBULATAN]]*O22</f>
        <v>14248.96</v>
      </c>
    </row>
    <row r="23" spans="1:16" ht="26.25" customHeight="1" x14ac:dyDescent="0.2">
      <c r="A23" s="14"/>
      <c r="B23" s="75"/>
      <c r="C23" s="73" t="s">
        <v>4459</v>
      </c>
      <c r="D23" s="78" t="s">
        <v>126</v>
      </c>
      <c r="E23" s="13">
        <v>44544</v>
      </c>
      <c r="F23" s="76" t="s">
        <v>3386</v>
      </c>
      <c r="G23" s="13">
        <v>44547</v>
      </c>
      <c r="H23" s="77" t="s">
        <v>4155</v>
      </c>
      <c r="I23" s="16">
        <v>92</v>
      </c>
      <c r="J23" s="16">
        <v>26</v>
      </c>
      <c r="K23" s="16">
        <v>16</v>
      </c>
      <c r="L23" s="16">
        <v>5</v>
      </c>
      <c r="M23" s="81">
        <v>9.5679999999999996</v>
      </c>
      <c r="N23" s="96">
        <v>9.5679999999999996</v>
      </c>
      <c r="O23" s="64">
        <v>2530</v>
      </c>
      <c r="P23" s="65">
        <f>Table224578910112345678910111213141516171819202122232425262728293031323334123536373839404142434445[[#This Row],[PEMBULATAN]]*O23</f>
        <v>24207.039999999997</v>
      </c>
    </row>
    <row r="24" spans="1:16" ht="26.25" customHeight="1" x14ac:dyDescent="0.2">
      <c r="A24" s="14"/>
      <c r="B24" s="75"/>
      <c r="C24" s="73" t="s">
        <v>4460</v>
      </c>
      <c r="D24" s="78" t="s">
        <v>126</v>
      </c>
      <c r="E24" s="13">
        <v>44544</v>
      </c>
      <c r="F24" s="76" t="s">
        <v>3386</v>
      </c>
      <c r="G24" s="13">
        <v>44547</v>
      </c>
      <c r="H24" s="77" t="s">
        <v>4155</v>
      </c>
      <c r="I24" s="16">
        <v>51</v>
      </c>
      <c r="J24" s="16">
        <v>31</v>
      </c>
      <c r="K24" s="16">
        <v>18</v>
      </c>
      <c r="L24" s="16">
        <v>3</v>
      </c>
      <c r="M24" s="81">
        <v>7.1144999999999996</v>
      </c>
      <c r="N24" s="96">
        <v>7.1144999999999996</v>
      </c>
      <c r="O24" s="64">
        <v>2530</v>
      </c>
      <c r="P24" s="65">
        <f>Table224578910112345678910111213141516171819202122232425262728293031323334123536373839404142434445[[#This Row],[PEMBULATAN]]*O24</f>
        <v>17999.684999999998</v>
      </c>
    </row>
    <row r="25" spans="1:16" ht="26.25" customHeight="1" x14ac:dyDescent="0.2">
      <c r="A25" s="14"/>
      <c r="B25" s="75"/>
      <c r="C25" s="73" t="s">
        <v>4461</v>
      </c>
      <c r="D25" s="78" t="s">
        <v>126</v>
      </c>
      <c r="E25" s="13">
        <v>44544</v>
      </c>
      <c r="F25" s="76" t="s">
        <v>3386</v>
      </c>
      <c r="G25" s="13">
        <v>44547</v>
      </c>
      <c r="H25" s="77" t="s">
        <v>4155</v>
      </c>
      <c r="I25" s="16">
        <v>66</v>
      </c>
      <c r="J25" s="16">
        <v>21</v>
      </c>
      <c r="K25" s="16">
        <v>10</v>
      </c>
      <c r="L25" s="16">
        <v>1</v>
      </c>
      <c r="M25" s="81">
        <v>3.4649999999999999</v>
      </c>
      <c r="N25" s="96">
        <v>4</v>
      </c>
      <c r="O25" s="64">
        <v>2530</v>
      </c>
      <c r="P25" s="65">
        <f>Table224578910112345678910111213141516171819202122232425262728293031323334123536373839404142434445[[#This Row],[PEMBULATAN]]*O25</f>
        <v>10120</v>
      </c>
    </row>
    <row r="26" spans="1:16" ht="26.25" customHeight="1" x14ac:dyDescent="0.2">
      <c r="A26" s="14"/>
      <c r="B26" s="75"/>
      <c r="C26" s="73" t="s">
        <v>4462</v>
      </c>
      <c r="D26" s="78" t="s">
        <v>126</v>
      </c>
      <c r="E26" s="13">
        <v>44544</v>
      </c>
      <c r="F26" s="76" t="s">
        <v>3386</v>
      </c>
      <c r="G26" s="13">
        <v>44547</v>
      </c>
      <c r="H26" s="77" t="s">
        <v>4155</v>
      </c>
      <c r="I26" s="16">
        <v>41</v>
      </c>
      <c r="J26" s="16">
        <v>38</v>
      </c>
      <c r="K26" s="16">
        <v>10</v>
      </c>
      <c r="L26" s="16">
        <v>5</v>
      </c>
      <c r="M26" s="81">
        <v>3.895</v>
      </c>
      <c r="N26" s="96">
        <v>5</v>
      </c>
      <c r="O26" s="64">
        <v>2530</v>
      </c>
      <c r="P26" s="65">
        <f>Table224578910112345678910111213141516171819202122232425262728293031323334123536373839404142434445[[#This Row],[PEMBULATAN]]*O26</f>
        <v>12650</v>
      </c>
    </row>
    <row r="27" spans="1:16" ht="26.25" customHeight="1" x14ac:dyDescent="0.2">
      <c r="A27" s="14"/>
      <c r="B27" s="75"/>
      <c r="C27" s="73" t="s">
        <v>4463</v>
      </c>
      <c r="D27" s="78" t="s">
        <v>126</v>
      </c>
      <c r="E27" s="13">
        <v>44544</v>
      </c>
      <c r="F27" s="76" t="s">
        <v>3386</v>
      </c>
      <c r="G27" s="13">
        <v>44547</v>
      </c>
      <c r="H27" s="77" t="s">
        <v>4155</v>
      </c>
      <c r="I27" s="16">
        <v>81</v>
      </c>
      <c r="J27" s="16">
        <v>12</v>
      </c>
      <c r="K27" s="16">
        <v>8</v>
      </c>
      <c r="L27" s="16">
        <v>1</v>
      </c>
      <c r="M27" s="81">
        <v>1.944</v>
      </c>
      <c r="N27" s="96">
        <v>1.944</v>
      </c>
      <c r="O27" s="64">
        <v>2530</v>
      </c>
      <c r="P27" s="65">
        <f>Table224578910112345678910111213141516171819202122232425262728293031323334123536373839404142434445[[#This Row],[PEMBULATAN]]*O27</f>
        <v>4918.32</v>
      </c>
    </row>
    <row r="28" spans="1:16" ht="26.25" customHeight="1" x14ac:dyDescent="0.2">
      <c r="A28" s="14"/>
      <c r="B28" s="75"/>
      <c r="C28" s="73" t="s">
        <v>4464</v>
      </c>
      <c r="D28" s="78" t="s">
        <v>126</v>
      </c>
      <c r="E28" s="13">
        <v>44544</v>
      </c>
      <c r="F28" s="76" t="s">
        <v>3386</v>
      </c>
      <c r="G28" s="13">
        <v>44547</v>
      </c>
      <c r="H28" s="77" t="s">
        <v>4155</v>
      </c>
      <c r="I28" s="16">
        <v>86</v>
      </c>
      <c r="J28" s="16">
        <v>42</v>
      </c>
      <c r="K28" s="16">
        <v>8</v>
      </c>
      <c r="L28" s="16">
        <v>1</v>
      </c>
      <c r="M28" s="81">
        <v>7.2240000000000002</v>
      </c>
      <c r="N28" s="96">
        <v>7.2240000000000002</v>
      </c>
      <c r="O28" s="64">
        <v>2530</v>
      </c>
      <c r="P28" s="65">
        <f>Table224578910112345678910111213141516171819202122232425262728293031323334123536373839404142434445[[#This Row],[PEMBULATAN]]*O28</f>
        <v>18276.72</v>
      </c>
    </row>
    <row r="29" spans="1:16" ht="26.25" customHeight="1" x14ac:dyDescent="0.2">
      <c r="A29" s="14"/>
      <c r="B29" s="75"/>
      <c r="C29" s="73" t="s">
        <v>4465</v>
      </c>
      <c r="D29" s="78" t="s">
        <v>126</v>
      </c>
      <c r="E29" s="13">
        <v>44544</v>
      </c>
      <c r="F29" s="76" t="s">
        <v>3386</v>
      </c>
      <c r="G29" s="13">
        <v>44547</v>
      </c>
      <c r="H29" s="77" t="s">
        <v>4155</v>
      </c>
      <c r="I29" s="16">
        <v>110</v>
      </c>
      <c r="J29" s="16">
        <v>12</v>
      </c>
      <c r="K29" s="16">
        <v>8</v>
      </c>
      <c r="L29" s="16">
        <v>1</v>
      </c>
      <c r="M29" s="81">
        <v>2.64</v>
      </c>
      <c r="N29" s="96">
        <v>2.64</v>
      </c>
      <c r="O29" s="64">
        <v>2530</v>
      </c>
      <c r="P29" s="65">
        <f>Table224578910112345678910111213141516171819202122232425262728293031323334123536373839404142434445[[#This Row],[PEMBULATAN]]*O29</f>
        <v>6679.2000000000007</v>
      </c>
    </row>
    <row r="30" spans="1:16" ht="26.25" customHeight="1" x14ac:dyDescent="0.2">
      <c r="A30" s="14"/>
      <c r="B30" s="75"/>
      <c r="C30" s="73" t="s">
        <v>4466</v>
      </c>
      <c r="D30" s="78" t="s">
        <v>126</v>
      </c>
      <c r="E30" s="13">
        <v>44544</v>
      </c>
      <c r="F30" s="76" t="s">
        <v>3386</v>
      </c>
      <c r="G30" s="13">
        <v>44547</v>
      </c>
      <c r="H30" s="77" t="s">
        <v>4155</v>
      </c>
      <c r="I30" s="16">
        <v>92</v>
      </c>
      <c r="J30" s="16">
        <v>24</v>
      </c>
      <c r="K30" s="16">
        <v>8</v>
      </c>
      <c r="L30" s="16">
        <v>1</v>
      </c>
      <c r="M30" s="81">
        <v>4.4160000000000004</v>
      </c>
      <c r="N30" s="96">
        <v>5</v>
      </c>
      <c r="O30" s="64">
        <v>2530</v>
      </c>
      <c r="P30" s="65">
        <f>Table224578910112345678910111213141516171819202122232425262728293031323334123536373839404142434445[[#This Row],[PEMBULATAN]]*O30</f>
        <v>12650</v>
      </c>
    </row>
    <row r="31" spans="1:16" ht="26.25" customHeight="1" x14ac:dyDescent="0.2">
      <c r="A31" s="14"/>
      <c r="B31" s="75"/>
      <c r="C31" s="73" t="s">
        <v>4467</v>
      </c>
      <c r="D31" s="78" t="s">
        <v>126</v>
      </c>
      <c r="E31" s="13">
        <v>44544</v>
      </c>
      <c r="F31" s="76" t="s">
        <v>3386</v>
      </c>
      <c r="G31" s="13">
        <v>44547</v>
      </c>
      <c r="H31" s="77" t="s">
        <v>4155</v>
      </c>
      <c r="I31" s="16">
        <v>110</v>
      </c>
      <c r="J31" s="16">
        <v>64</v>
      </c>
      <c r="K31" s="16">
        <v>28</v>
      </c>
      <c r="L31" s="16">
        <v>32</v>
      </c>
      <c r="M31" s="81">
        <v>49.28</v>
      </c>
      <c r="N31" s="96">
        <v>49.28</v>
      </c>
      <c r="O31" s="64">
        <v>2530</v>
      </c>
      <c r="P31" s="65">
        <f>Table224578910112345678910111213141516171819202122232425262728293031323334123536373839404142434445[[#This Row],[PEMBULATAN]]*O31</f>
        <v>124678.40000000001</v>
      </c>
    </row>
    <row r="32" spans="1:16" ht="26.25" customHeight="1" x14ac:dyDescent="0.2">
      <c r="A32" s="14"/>
      <c r="B32" s="75"/>
      <c r="C32" s="73" t="s">
        <v>4468</v>
      </c>
      <c r="D32" s="78" t="s">
        <v>126</v>
      </c>
      <c r="E32" s="13">
        <v>44544</v>
      </c>
      <c r="F32" s="76" t="s">
        <v>3386</v>
      </c>
      <c r="G32" s="13">
        <v>44547</v>
      </c>
      <c r="H32" s="77" t="s">
        <v>4155</v>
      </c>
      <c r="I32" s="16">
        <v>120</v>
      </c>
      <c r="J32" s="16">
        <v>45</v>
      </c>
      <c r="K32" s="16">
        <v>8</v>
      </c>
      <c r="L32" s="16">
        <v>4</v>
      </c>
      <c r="M32" s="81">
        <v>10.8</v>
      </c>
      <c r="N32" s="96">
        <v>10.8</v>
      </c>
      <c r="O32" s="64">
        <v>2530</v>
      </c>
      <c r="P32" s="65">
        <f>Table224578910112345678910111213141516171819202122232425262728293031323334123536373839404142434445[[#This Row],[PEMBULATAN]]*O32</f>
        <v>27324</v>
      </c>
    </row>
    <row r="33" spans="1:16" ht="26.25" customHeight="1" x14ac:dyDescent="0.2">
      <c r="A33" s="14"/>
      <c r="B33" s="75"/>
      <c r="C33" s="73" t="s">
        <v>4469</v>
      </c>
      <c r="D33" s="78" t="s">
        <v>126</v>
      </c>
      <c r="E33" s="13">
        <v>44544</v>
      </c>
      <c r="F33" s="76" t="s">
        <v>3386</v>
      </c>
      <c r="G33" s="13">
        <v>44547</v>
      </c>
      <c r="H33" s="77" t="s">
        <v>4155</v>
      </c>
      <c r="I33" s="16">
        <v>61</v>
      </c>
      <c r="J33" s="16">
        <v>42</v>
      </c>
      <c r="K33" s="16">
        <v>19</v>
      </c>
      <c r="L33" s="16">
        <v>1</v>
      </c>
      <c r="M33" s="81">
        <v>12.169499999999999</v>
      </c>
      <c r="N33" s="96">
        <v>12.169499999999999</v>
      </c>
      <c r="O33" s="64">
        <v>2530</v>
      </c>
      <c r="P33" s="65">
        <f>Table224578910112345678910111213141516171819202122232425262728293031323334123536373839404142434445[[#This Row],[PEMBULATAN]]*O33</f>
        <v>30788.834999999999</v>
      </c>
    </row>
    <row r="34" spans="1:16" ht="26.25" customHeight="1" x14ac:dyDescent="0.2">
      <c r="A34" s="14"/>
      <c r="B34" s="75"/>
      <c r="C34" s="73" t="s">
        <v>4470</v>
      </c>
      <c r="D34" s="78" t="s">
        <v>126</v>
      </c>
      <c r="E34" s="13">
        <v>44544</v>
      </c>
      <c r="F34" s="76" t="s">
        <v>3386</v>
      </c>
      <c r="G34" s="13">
        <v>44547</v>
      </c>
      <c r="H34" s="77" t="s">
        <v>4155</v>
      </c>
      <c r="I34" s="16">
        <v>94</v>
      </c>
      <c r="J34" s="16">
        <v>55</v>
      </c>
      <c r="K34" s="16">
        <v>32</v>
      </c>
      <c r="L34" s="16">
        <v>17</v>
      </c>
      <c r="M34" s="81">
        <v>41.36</v>
      </c>
      <c r="N34" s="96">
        <v>42</v>
      </c>
      <c r="O34" s="64">
        <v>2530</v>
      </c>
      <c r="P34" s="65">
        <f>Table224578910112345678910111213141516171819202122232425262728293031323334123536373839404142434445[[#This Row],[PEMBULATAN]]*O34</f>
        <v>106260</v>
      </c>
    </row>
    <row r="35" spans="1:16" ht="26.25" customHeight="1" x14ac:dyDescent="0.2">
      <c r="A35" s="14"/>
      <c r="B35" s="75"/>
      <c r="C35" s="73" t="s">
        <v>4471</v>
      </c>
      <c r="D35" s="78" t="s">
        <v>126</v>
      </c>
      <c r="E35" s="13">
        <v>44544</v>
      </c>
      <c r="F35" s="76" t="s">
        <v>3386</v>
      </c>
      <c r="G35" s="13">
        <v>44547</v>
      </c>
      <c r="H35" s="77" t="s">
        <v>4155</v>
      </c>
      <c r="I35" s="16">
        <v>98</v>
      </c>
      <c r="J35" s="16">
        <v>57</v>
      </c>
      <c r="K35" s="16">
        <v>32</v>
      </c>
      <c r="L35" s="16">
        <v>21</v>
      </c>
      <c r="M35" s="81">
        <v>44.688000000000002</v>
      </c>
      <c r="N35" s="96">
        <v>44.688000000000002</v>
      </c>
      <c r="O35" s="64">
        <v>2530</v>
      </c>
      <c r="P35" s="65">
        <f>Table224578910112345678910111213141516171819202122232425262728293031323334123536373839404142434445[[#This Row],[PEMBULATAN]]*O35</f>
        <v>113060.64</v>
      </c>
    </row>
    <row r="36" spans="1:16" ht="26.25" customHeight="1" x14ac:dyDescent="0.2">
      <c r="A36" s="14"/>
      <c r="B36" s="75"/>
      <c r="C36" s="73" t="s">
        <v>4472</v>
      </c>
      <c r="D36" s="78" t="s">
        <v>126</v>
      </c>
      <c r="E36" s="13">
        <v>44544</v>
      </c>
      <c r="F36" s="76" t="s">
        <v>3386</v>
      </c>
      <c r="G36" s="13">
        <v>44547</v>
      </c>
      <c r="H36" s="77" t="s">
        <v>4155</v>
      </c>
      <c r="I36" s="16">
        <v>52</v>
      </c>
      <c r="J36" s="16">
        <v>30</v>
      </c>
      <c r="K36" s="16">
        <v>31</v>
      </c>
      <c r="L36" s="16">
        <v>25</v>
      </c>
      <c r="M36" s="81">
        <v>12.09</v>
      </c>
      <c r="N36" s="96">
        <v>25</v>
      </c>
      <c r="O36" s="64">
        <v>2530</v>
      </c>
      <c r="P36" s="65">
        <f>Table224578910112345678910111213141516171819202122232425262728293031323334123536373839404142434445[[#This Row],[PEMBULATAN]]*O36</f>
        <v>63250</v>
      </c>
    </row>
    <row r="37" spans="1:16" ht="26.25" customHeight="1" x14ac:dyDescent="0.2">
      <c r="A37" s="14"/>
      <c r="B37" s="75"/>
      <c r="C37" s="73" t="s">
        <v>4473</v>
      </c>
      <c r="D37" s="78" t="s">
        <v>126</v>
      </c>
      <c r="E37" s="13">
        <v>44544</v>
      </c>
      <c r="F37" s="76" t="s">
        <v>3386</v>
      </c>
      <c r="G37" s="13">
        <v>44547</v>
      </c>
      <c r="H37" s="77" t="s">
        <v>4155</v>
      </c>
      <c r="I37" s="16">
        <v>96</v>
      </c>
      <c r="J37" s="16">
        <v>64</v>
      </c>
      <c r="K37" s="16">
        <v>32</v>
      </c>
      <c r="L37" s="16">
        <v>29</v>
      </c>
      <c r="M37" s="81">
        <v>49.152000000000001</v>
      </c>
      <c r="N37" s="96">
        <v>49.152000000000001</v>
      </c>
      <c r="O37" s="64">
        <v>2530</v>
      </c>
      <c r="P37" s="65">
        <f>Table224578910112345678910111213141516171819202122232425262728293031323334123536373839404142434445[[#This Row],[PEMBULATAN]]*O37</f>
        <v>124354.56</v>
      </c>
    </row>
    <row r="38" spans="1:16" ht="26.25" customHeight="1" x14ac:dyDescent="0.2">
      <c r="A38" s="14"/>
      <c r="B38" s="75"/>
      <c r="C38" s="73" t="s">
        <v>4474</v>
      </c>
      <c r="D38" s="78" t="s">
        <v>126</v>
      </c>
      <c r="E38" s="13">
        <v>44544</v>
      </c>
      <c r="F38" s="76" t="s">
        <v>3386</v>
      </c>
      <c r="G38" s="13">
        <v>44547</v>
      </c>
      <c r="H38" s="77" t="s">
        <v>4155</v>
      </c>
      <c r="I38" s="16">
        <v>72</v>
      </c>
      <c r="J38" s="16">
        <v>21</v>
      </c>
      <c r="K38" s="16">
        <v>10</v>
      </c>
      <c r="L38" s="16">
        <v>1</v>
      </c>
      <c r="M38" s="81">
        <v>3.78</v>
      </c>
      <c r="N38" s="96">
        <v>3.78</v>
      </c>
      <c r="O38" s="64">
        <v>2530</v>
      </c>
      <c r="P38" s="65">
        <f>Table224578910112345678910111213141516171819202122232425262728293031323334123536373839404142434445[[#This Row],[PEMBULATAN]]*O38</f>
        <v>9563.4</v>
      </c>
    </row>
    <row r="39" spans="1:16" ht="26.25" customHeight="1" x14ac:dyDescent="0.2">
      <c r="A39" s="14"/>
      <c r="B39" s="75"/>
      <c r="C39" s="73" t="s">
        <v>4475</v>
      </c>
      <c r="D39" s="78" t="s">
        <v>126</v>
      </c>
      <c r="E39" s="13">
        <v>44544</v>
      </c>
      <c r="F39" s="76" t="s">
        <v>3386</v>
      </c>
      <c r="G39" s="13">
        <v>44547</v>
      </c>
      <c r="H39" s="77" t="s">
        <v>4155</v>
      </c>
      <c r="I39" s="16">
        <v>98</v>
      </c>
      <c r="J39" s="16">
        <v>62</v>
      </c>
      <c r="K39" s="16">
        <v>25</v>
      </c>
      <c r="L39" s="16">
        <v>22</v>
      </c>
      <c r="M39" s="81">
        <v>37.975000000000001</v>
      </c>
      <c r="N39" s="96">
        <v>37.975000000000001</v>
      </c>
      <c r="O39" s="64">
        <v>2530</v>
      </c>
      <c r="P39" s="65">
        <f>Table224578910112345678910111213141516171819202122232425262728293031323334123536373839404142434445[[#This Row],[PEMBULATAN]]*O39</f>
        <v>96076.75</v>
      </c>
    </row>
    <row r="40" spans="1:16" ht="26.25" customHeight="1" x14ac:dyDescent="0.2">
      <c r="A40" s="14"/>
      <c r="B40" s="75"/>
      <c r="C40" s="73" t="s">
        <v>4476</v>
      </c>
      <c r="D40" s="78" t="s">
        <v>126</v>
      </c>
      <c r="E40" s="13">
        <v>44544</v>
      </c>
      <c r="F40" s="76" t="s">
        <v>3386</v>
      </c>
      <c r="G40" s="13">
        <v>44547</v>
      </c>
      <c r="H40" s="77" t="s">
        <v>4155</v>
      </c>
      <c r="I40" s="16">
        <v>86</v>
      </c>
      <c r="J40" s="16">
        <v>25</v>
      </c>
      <c r="K40" s="16">
        <v>10</v>
      </c>
      <c r="L40" s="16">
        <v>1</v>
      </c>
      <c r="M40" s="81">
        <v>5.375</v>
      </c>
      <c r="N40" s="96">
        <v>6</v>
      </c>
      <c r="O40" s="64">
        <v>2530</v>
      </c>
      <c r="P40" s="65">
        <f>Table224578910112345678910111213141516171819202122232425262728293031323334123536373839404142434445[[#This Row],[PEMBULATAN]]*O40</f>
        <v>15180</v>
      </c>
    </row>
    <row r="41" spans="1:16" ht="26.25" customHeight="1" x14ac:dyDescent="0.2">
      <c r="A41" s="14"/>
      <c r="B41" s="75"/>
      <c r="C41" s="73" t="s">
        <v>4477</v>
      </c>
      <c r="D41" s="78" t="s">
        <v>126</v>
      </c>
      <c r="E41" s="13">
        <v>44544</v>
      </c>
      <c r="F41" s="76" t="s">
        <v>3386</v>
      </c>
      <c r="G41" s="13">
        <v>44547</v>
      </c>
      <c r="H41" s="77" t="s">
        <v>4155</v>
      </c>
      <c r="I41" s="16">
        <v>36</v>
      </c>
      <c r="J41" s="16">
        <v>30</v>
      </c>
      <c r="K41" s="16">
        <v>22</v>
      </c>
      <c r="L41" s="16">
        <v>7</v>
      </c>
      <c r="M41" s="81">
        <v>5.94</v>
      </c>
      <c r="N41" s="96">
        <v>7</v>
      </c>
      <c r="O41" s="64">
        <v>2530</v>
      </c>
      <c r="P41" s="65">
        <f>Table224578910112345678910111213141516171819202122232425262728293031323334123536373839404142434445[[#This Row],[PEMBULATAN]]*O41</f>
        <v>17710</v>
      </c>
    </row>
    <row r="42" spans="1:16" ht="26.25" customHeight="1" x14ac:dyDescent="0.2">
      <c r="A42" s="14"/>
      <c r="B42" s="75"/>
      <c r="C42" s="73" t="s">
        <v>4478</v>
      </c>
      <c r="D42" s="78" t="s">
        <v>126</v>
      </c>
      <c r="E42" s="13">
        <v>44544</v>
      </c>
      <c r="F42" s="76" t="s">
        <v>3386</v>
      </c>
      <c r="G42" s="13">
        <v>44547</v>
      </c>
      <c r="H42" s="77" t="s">
        <v>4155</v>
      </c>
      <c r="I42" s="16">
        <v>51</v>
      </c>
      <c r="J42" s="16">
        <v>21</v>
      </c>
      <c r="K42" s="16">
        <v>18</v>
      </c>
      <c r="L42" s="16">
        <v>2</v>
      </c>
      <c r="M42" s="81">
        <v>4.8194999999999997</v>
      </c>
      <c r="N42" s="96">
        <v>4.8194999999999997</v>
      </c>
      <c r="O42" s="64">
        <v>2530</v>
      </c>
      <c r="P42" s="65">
        <f>Table224578910112345678910111213141516171819202122232425262728293031323334123536373839404142434445[[#This Row],[PEMBULATAN]]*O42</f>
        <v>12193.334999999999</v>
      </c>
    </row>
    <row r="43" spans="1:16" ht="26.25" customHeight="1" x14ac:dyDescent="0.2">
      <c r="A43" s="14"/>
      <c r="B43" s="75"/>
      <c r="C43" s="73" t="s">
        <v>4479</v>
      </c>
      <c r="D43" s="78" t="s">
        <v>126</v>
      </c>
      <c r="E43" s="13">
        <v>44544</v>
      </c>
      <c r="F43" s="76" t="s">
        <v>3386</v>
      </c>
      <c r="G43" s="13">
        <v>44547</v>
      </c>
      <c r="H43" s="77" t="s">
        <v>4155</v>
      </c>
      <c r="I43" s="16">
        <v>100</v>
      </c>
      <c r="J43" s="16">
        <v>67</v>
      </c>
      <c r="K43" s="16">
        <v>28</v>
      </c>
      <c r="L43" s="16">
        <v>25</v>
      </c>
      <c r="M43" s="81">
        <v>46.9</v>
      </c>
      <c r="N43" s="96">
        <v>46.9</v>
      </c>
      <c r="O43" s="64">
        <v>2530</v>
      </c>
      <c r="P43" s="65">
        <f>Table224578910112345678910111213141516171819202122232425262728293031323334123536373839404142434445[[#This Row],[PEMBULATAN]]*O43</f>
        <v>118657</v>
      </c>
    </row>
    <row r="44" spans="1:16" ht="26.25" customHeight="1" x14ac:dyDescent="0.2">
      <c r="A44" s="14"/>
      <c r="B44" s="75"/>
      <c r="C44" s="73" t="s">
        <v>4480</v>
      </c>
      <c r="D44" s="78" t="s">
        <v>126</v>
      </c>
      <c r="E44" s="13">
        <v>44544</v>
      </c>
      <c r="F44" s="76" t="s">
        <v>3386</v>
      </c>
      <c r="G44" s="13">
        <v>44547</v>
      </c>
      <c r="H44" s="77" t="s">
        <v>4155</v>
      </c>
      <c r="I44" s="16">
        <v>94</v>
      </c>
      <c r="J44" s="16">
        <v>48</v>
      </c>
      <c r="K44" s="16">
        <v>23</v>
      </c>
      <c r="L44" s="16">
        <v>21</v>
      </c>
      <c r="M44" s="81">
        <v>25.943999999999999</v>
      </c>
      <c r="N44" s="96">
        <v>25.943999999999999</v>
      </c>
      <c r="O44" s="64">
        <v>2530</v>
      </c>
      <c r="P44" s="65">
        <f>Table224578910112345678910111213141516171819202122232425262728293031323334123536373839404142434445[[#This Row],[PEMBULATAN]]*O44</f>
        <v>65638.319999999992</v>
      </c>
    </row>
    <row r="45" spans="1:16" ht="26.25" customHeight="1" x14ac:dyDescent="0.2">
      <c r="A45" s="14"/>
      <c r="B45" s="75"/>
      <c r="C45" s="73" t="s">
        <v>4481</v>
      </c>
      <c r="D45" s="78" t="s">
        <v>126</v>
      </c>
      <c r="E45" s="13">
        <v>44544</v>
      </c>
      <c r="F45" s="76" t="s">
        <v>3386</v>
      </c>
      <c r="G45" s="13">
        <v>44547</v>
      </c>
      <c r="H45" s="77" t="s">
        <v>4155</v>
      </c>
      <c r="I45" s="16">
        <v>51</v>
      </c>
      <c r="J45" s="16">
        <v>48</v>
      </c>
      <c r="K45" s="16">
        <v>18</v>
      </c>
      <c r="L45" s="16">
        <v>9</v>
      </c>
      <c r="M45" s="81">
        <v>11.016</v>
      </c>
      <c r="N45" s="96">
        <v>11.016</v>
      </c>
      <c r="O45" s="64">
        <v>2530</v>
      </c>
      <c r="P45" s="65">
        <f>Table224578910112345678910111213141516171819202122232425262728293031323334123536373839404142434445[[#This Row],[PEMBULATAN]]*O45</f>
        <v>27870.48</v>
      </c>
    </row>
    <row r="46" spans="1:16" ht="26.25" customHeight="1" x14ac:dyDescent="0.2">
      <c r="A46" s="14"/>
      <c r="B46" s="75"/>
      <c r="C46" s="73" t="s">
        <v>4482</v>
      </c>
      <c r="D46" s="78" t="s">
        <v>126</v>
      </c>
      <c r="E46" s="13">
        <v>44544</v>
      </c>
      <c r="F46" s="76" t="s">
        <v>3386</v>
      </c>
      <c r="G46" s="13">
        <v>44547</v>
      </c>
      <c r="H46" s="77" t="s">
        <v>4155</v>
      </c>
      <c r="I46" s="16">
        <v>95</v>
      </c>
      <c r="J46" s="16">
        <v>50</v>
      </c>
      <c r="K46" s="16">
        <v>33</v>
      </c>
      <c r="L46" s="16">
        <v>32</v>
      </c>
      <c r="M46" s="81">
        <v>39.1875</v>
      </c>
      <c r="N46" s="96">
        <v>39.1875</v>
      </c>
      <c r="O46" s="64">
        <v>2530</v>
      </c>
      <c r="P46" s="65">
        <f>Table224578910112345678910111213141516171819202122232425262728293031323334123536373839404142434445[[#This Row],[PEMBULATAN]]*O46</f>
        <v>99144.375</v>
      </c>
    </row>
    <row r="47" spans="1:16" ht="26.25" customHeight="1" x14ac:dyDescent="0.2">
      <c r="A47" s="14"/>
      <c r="B47" s="75"/>
      <c r="C47" s="73" t="s">
        <v>4483</v>
      </c>
      <c r="D47" s="78" t="s">
        <v>126</v>
      </c>
      <c r="E47" s="13">
        <v>44544</v>
      </c>
      <c r="F47" s="76" t="s">
        <v>3386</v>
      </c>
      <c r="G47" s="13">
        <v>44547</v>
      </c>
      <c r="H47" s="77" t="s">
        <v>4155</v>
      </c>
      <c r="I47" s="16">
        <v>76</v>
      </c>
      <c r="J47" s="16">
        <v>54</v>
      </c>
      <c r="K47" s="16">
        <v>18</v>
      </c>
      <c r="L47" s="16">
        <v>14</v>
      </c>
      <c r="M47" s="81">
        <v>18.468</v>
      </c>
      <c r="N47" s="96">
        <v>19</v>
      </c>
      <c r="O47" s="64">
        <v>2530</v>
      </c>
      <c r="P47" s="65">
        <f>Table224578910112345678910111213141516171819202122232425262728293031323334123536373839404142434445[[#This Row],[PEMBULATAN]]*O47</f>
        <v>48070</v>
      </c>
    </row>
    <row r="48" spans="1:16" ht="26.25" customHeight="1" x14ac:dyDescent="0.2">
      <c r="A48" s="14"/>
      <c r="B48" s="75"/>
      <c r="C48" s="73" t="s">
        <v>4484</v>
      </c>
      <c r="D48" s="78" t="s">
        <v>126</v>
      </c>
      <c r="E48" s="13">
        <v>44544</v>
      </c>
      <c r="F48" s="76" t="s">
        <v>3386</v>
      </c>
      <c r="G48" s="13">
        <v>44547</v>
      </c>
      <c r="H48" s="77" t="s">
        <v>4155</v>
      </c>
      <c r="I48" s="16">
        <v>94</v>
      </c>
      <c r="J48" s="16">
        <v>57</v>
      </c>
      <c r="K48" s="16">
        <v>25</v>
      </c>
      <c r="L48" s="16">
        <v>25</v>
      </c>
      <c r="M48" s="81">
        <v>33.487499999999997</v>
      </c>
      <c r="N48" s="96">
        <v>34</v>
      </c>
      <c r="O48" s="64">
        <v>2530</v>
      </c>
      <c r="P48" s="65">
        <f>Table224578910112345678910111213141516171819202122232425262728293031323334123536373839404142434445[[#This Row],[PEMBULATAN]]*O48</f>
        <v>86020</v>
      </c>
    </row>
    <row r="49" spans="1:16" ht="26.25" customHeight="1" x14ac:dyDescent="0.2">
      <c r="A49" s="14"/>
      <c r="B49" s="75"/>
      <c r="C49" s="73" t="s">
        <v>4485</v>
      </c>
      <c r="D49" s="78" t="s">
        <v>126</v>
      </c>
      <c r="E49" s="13">
        <v>44544</v>
      </c>
      <c r="F49" s="76" t="s">
        <v>3386</v>
      </c>
      <c r="G49" s="13">
        <v>44547</v>
      </c>
      <c r="H49" s="77" t="s">
        <v>4155</v>
      </c>
      <c r="I49" s="16">
        <v>71</v>
      </c>
      <c r="J49" s="16">
        <v>32</v>
      </c>
      <c r="K49" s="16">
        <v>18</v>
      </c>
      <c r="L49" s="16">
        <v>7</v>
      </c>
      <c r="M49" s="81">
        <v>10.224</v>
      </c>
      <c r="N49" s="96">
        <v>10.224</v>
      </c>
      <c r="O49" s="64">
        <v>2530</v>
      </c>
      <c r="P49" s="65">
        <f>Table224578910112345678910111213141516171819202122232425262728293031323334123536373839404142434445[[#This Row],[PEMBULATAN]]*O49</f>
        <v>25866.720000000001</v>
      </c>
    </row>
    <row r="50" spans="1:16" ht="26.25" customHeight="1" x14ac:dyDescent="0.2">
      <c r="A50" s="14"/>
      <c r="B50" s="75"/>
      <c r="C50" s="73" t="s">
        <v>4486</v>
      </c>
      <c r="D50" s="78" t="s">
        <v>126</v>
      </c>
      <c r="E50" s="13">
        <v>44544</v>
      </c>
      <c r="F50" s="76" t="s">
        <v>3386</v>
      </c>
      <c r="G50" s="13">
        <v>44547</v>
      </c>
      <c r="H50" s="77" t="s">
        <v>4155</v>
      </c>
      <c r="I50" s="16">
        <v>228</v>
      </c>
      <c r="J50" s="16">
        <v>6</v>
      </c>
      <c r="K50" s="16">
        <v>6</v>
      </c>
      <c r="L50" s="16">
        <v>1</v>
      </c>
      <c r="M50" s="81">
        <v>2.052</v>
      </c>
      <c r="N50" s="96">
        <v>2.052</v>
      </c>
      <c r="O50" s="64">
        <v>2530</v>
      </c>
      <c r="P50" s="65">
        <f>Table224578910112345678910111213141516171819202122232425262728293031323334123536373839404142434445[[#This Row],[PEMBULATAN]]*O50</f>
        <v>5191.5600000000004</v>
      </c>
    </row>
    <row r="51" spans="1:16" ht="26.25" customHeight="1" x14ac:dyDescent="0.2">
      <c r="A51" s="14"/>
      <c r="B51" s="75"/>
      <c r="C51" s="73" t="s">
        <v>4487</v>
      </c>
      <c r="D51" s="78" t="s">
        <v>126</v>
      </c>
      <c r="E51" s="13">
        <v>44544</v>
      </c>
      <c r="F51" s="76" t="s">
        <v>3386</v>
      </c>
      <c r="G51" s="13">
        <v>44547</v>
      </c>
      <c r="H51" s="77" t="s">
        <v>4155</v>
      </c>
      <c r="I51" s="16">
        <v>61</v>
      </c>
      <c r="J51" s="16">
        <v>38</v>
      </c>
      <c r="K51" s="16">
        <v>13</v>
      </c>
      <c r="L51" s="16">
        <v>6</v>
      </c>
      <c r="M51" s="81">
        <v>7.5335000000000001</v>
      </c>
      <c r="N51" s="96">
        <v>7.5335000000000001</v>
      </c>
      <c r="O51" s="64">
        <v>2530</v>
      </c>
      <c r="P51" s="65">
        <f>Table224578910112345678910111213141516171819202122232425262728293031323334123536373839404142434445[[#This Row],[PEMBULATAN]]*O51</f>
        <v>19059.755000000001</v>
      </c>
    </row>
    <row r="52" spans="1:16" ht="26.25" customHeight="1" x14ac:dyDescent="0.2">
      <c r="A52" s="14"/>
      <c r="B52" s="75"/>
      <c r="C52" s="73" t="s">
        <v>4488</v>
      </c>
      <c r="D52" s="78" t="s">
        <v>126</v>
      </c>
      <c r="E52" s="13">
        <v>44544</v>
      </c>
      <c r="F52" s="76" t="s">
        <v>3386</v>
      </c>
      <c r="G52" s="13">
        <v>44547</v>
      </c>
      <c r="H52" s="77" t="s">
        <v>4155</v>
      </c>
      <c r="I52" s="16">
        <v>94</v>
      </c>
      <c r="J52" s="16">
        <v>52</v>
      </c>
      <c r="K52" s="16">
        <v>22</v>
      </c>
      <c r="L52" s="16">
        <v>17</v>
      </c>
      <c r="M52" s="81">
        <v>26.884</v>
      </c>
      <c r="N52" s="96">
        <v>26.884</v>
      </c>
      <c r="O52" s="64">
        <v>2530</v>
      </c>
      <c r="P52" s="65">
        <f>Table224578910112345678910111213141516171819202122232425262728293031323334123536373839404142434445[[#This Row],[PEMBULATAN]]*O52</f>
        <v>68016.52</v>
      </c>
    </row>
    <row r="53" spans="1:16" ht="26.25" customHeight="1" x14ac:dyDescent="0.2">
      <c r="A53" s="14"/>
      <c r="B53" s="75"/>
      <c r="C53" s="73" t="s">
        <v>4489</v>
      </c>
      <c r="D53" s="78" t="s">
        <v>126</v>
      </c>
      <c r="E53" s="13">
        <v>44544</v>
      </c>
      <c r="F53" s="76" t="s">
        <v>3386</v>
      </c>
      <c r="G53" s="13">
        <v>44547</v>
      </c>
      <c r="H53" s="77" t="s">
        <v>4155</v>
      </c>
      <c r="I53" s="16">
        <v>101</v>
      </c>
      <c r="J53" s="16">
        <v>63</v>
      </c>
      <c r="K53" s="16">
        <v>28</v>
      </c>
      <c r="L53" s="16">
        <v>25</v>
      </c>
      <c r="M53" s="81">
        <v>44.540999999999997</v>
      </c>
      <c r="N53" s="96">
        <v>44.540999999999997</v>
      </c>
      <c r="O53" s="64">
        <v>2530</v>
      </c>
      <c r="P53" s="65">
        <f>Table224578910112345678910111213141516171819202122232425262728293031323334123536373839404142434445[[#This Row],[PEMBULATAN]]*O53</f>
        <v>112688.73</v>
      </c>
    </row>
    <row r="54" spans="1:16" ht="26.25" customHeight="1" x14ac:dyDescent="0.2">
      <c r="A54" s="14"/>
      <c r="B54" s="75"/>
      <c r="C54" s="73" t="s">
        <v>4490</v>
      </c>
      <c r="D54" s="78" t="s">
        <v>126</v>
      </c>
      <c r="E54" s="13">
        <v>44544</v>
      </c>
      <c r="F54" s="76" t="s">
        <v>3386</v>
      </c>
      <c r="G54" s="13">
        <v>44547</v>
      </c>
      <c r="H54" s="77" t="s">
        <v>4155</v>
      </c>
      <c r="I54" s="16">
        <v>78</v>
      </c>
      <c r="J54" s="16">
        <v>10</v>
      </c>
      <c r="K54" s="16">
        <v>8</v>
      </c>
      <c r="L54" s="16">
        <v>1</v>
      </c>
      <c r="M54" s="81">
        <v>1.56</v>
      </c>
      <c r="N54" s="96">
        <v>1.56</v>
      </c>
      <c r="O54" s="64">
        <v>2530</v>
      </c>
      <c r="P54" s="65">
        <f>Table224578910112345678910111213141516171819202122232425262728293031323334123536373839404142434445[[#This Row],[PEMBULATAN]]*O54</f>
        <v>3946.8</v>
      </c>
    </row>
    <row r="55" spans="1:16" ht="26.25" customHeight="1" x14ac:dyDescent="0.2">
      <c r="A55" s="14"/>
      <c r="B55" s="75"/>
      <c r="C55" s="73" t="s">
        <v>4491</v>
      </c>
      <c r="D55" s="78" t="s">
        <v>126</v>
      </c>
      <c r="E55" s="13">
        <v>44544</v>
      </c>
      <c r="F55" s="76" t="s">
        <v>3386</v>
      </c>
      <c r="G55" s="13">
        <v>44547</v>
      </c>
      <c r="H55" s="77" t="s">
        <v>4155</v>
      </c>
      <c r="I55" s="16">
        <v>124</v>
      </c>
      <c r="J55" s="16">
        <v>31</v>
      </c>
      <c r="K55" s="16">
        <v>8</v>
      </c>
      <c r="L55" s="16">
        <v>1</v>
      </c>
      <c r="M55" s="81">
        <v>7.6879999999999997</v>
      </c>
      <c r="N55" s="96">
        <v>7.6879999999999997</v>
      </c>
      <c r="O55" s="64">
        <v>2530</v>
      </c>
      <c r="P55" s="65">
        <f>Table224578910112345678910111213141516171819202122232425262728293031323334123536373839404142434445[[#This Row],[PEMBULATAN]]*O55</f>
        <v>19450.64</v>
      </c>
    </row>
    <row r="56" spans="1:16" ht="26.25" customHeight="1" x14ac:dyDescent="0.2">
      <c r="A56" s="14"/>
      <c r="B56" s="98"/>
      <c r="C56" s="73" t="s">
        <v>4492</v>
      </c>
      <c r="D56" s="78" t="s">
        <v>126</v>
      </c>
      <c r="E56" s="13">
        <v>44544</v>
      </c>
      <c r="F56" s="76" t="s">
        <v>3386</v>
      </c>
      <c r="G56" s="13">
        <v>44547</v>
      </c>
      <c r="H56" s="77" t="s">
        <v>4155</v>
      </c>
      <c r="I56" s="16">
        <v>190</v>
      </c>
      <c r="J56" s="16">
        <v>8</v>
      </c>
      <c r="K56" s="16">
        <v>8</v>
      </c>
      <c r="L56" s="16">
        <v>1</v>
      </c>
      <c r="M56" s="81">
        <v>3.04</v>
      </c>
      <c r="N56" s="96">
        <v>3.04</v>
      </c>
      <c r="O56" s="64">
        <v>2530</v>
      </c>
      <c r="P56" s="65">
        <f>Table224578910112345678910111213141516171819202122232425262728293031323334123536373839404142434445[[#This Row],[PEMBULATAN]]*O56</f>
        <v>7691.2</v>
      </c>
    </row>
    <row r="57" spans="1:16" ht="26.25" customHeight="1" x14ac:dyDescent="0.2">
      <c r="A57" s="14"/>
      <c r="B57" s="75" t="s">
        <v>4493</v>
      </c>
      <c r="C57" s="73" t="s">
        <v>4494</v>
      </c>
      <c r="D57" s="78" t="s">
        <v>126</v>
      </c>
      <c r="E57" s="13">
        <v>44544</v>
      </c>
      <c r="F57" s="76" t="s">
        <v>3386</v>
      </c>
      <c r="G57" s="13">
        <v>44547</v>
      </c>
      <c r="H57" s="77" t="s">
        <v>4155</v>
      </c>
      <c r="I57" s="16">
        <v>74</v>
      </c>
      <c r="J57" s="16">
        <v>52</v>
      </c>
      <c r="K57" s="16">
        <v>8</v>
      </c>
      <c r="L57" s="16">
        <v>3</v>
      </c>
      <c r="M57" s="81">
        <v>7.6959999999999997</v>
      </c>
      <c r="N57" s="96">
        <v>7.6959999999999997</v>
      </c>
      <c r="O57" s="64">
        <v>2530</v>
      </c>
      <c r="P57" s="65">
        <f>Table224578910112345678910111213141516171819202122232425262728293031323334123536373839404142434445[[#This Row],[PEMBULATAN]]*O57</f>
        <v>19470.88</v>
      </c>
    </row>
    <row r="58" spans="1:16" ht="26.25" customHeight="1" x14ac:dyDescent="0.2">
      <c r="A58" s="14"/>
      <c r="B58" s="75"/>
      <c r="C58" s="73" t="s">
        <v>4495</v>
      </c>
      <c r="D58" s="78" t="s">
        <v>126</v>
      </c>
      <c r="E58" s="13">
        <v>44544</v>
      </c>
      <c r="F58" s="76" t="s">
        <v>3386</v>
      </c>
      <c r="G58" s="13">
        <v>44547</v>
      </c>
      <c r="H58" s="77" t="s">
        <v>4155</v>
      </c>
      <c r="I58" s="16">
        <v>88</v>
      </c>
      <c r="J58" s="16">
        <v>28</v>
      </c>
      <c r="K58" s="16">
        <v>32</v>
      </c>
      <c r="L58" s="16">
        <v>15</v>
      </c>
      <c r="M58" s="81">
        <v>19.712</v>
      </c>
      <c r="N58" s="96">
        <v>19.712</v>
      </c>
      <c r="O58" s="64">
        <v>2530</v>
      </c>
      <c r="P58" s="65">
        <f>Table224578910112345678910111213141516171819202122232425262728293031323334123536373839404142434445[[#This Row],[PEMBULATAN]]*O58</f>
        <v>49871.360000000001</v>
      </c>
    </row>
    <row r="59" spans="1:16" ht="26.25" customHeight="1" x14ac:dyDescent="0.2">
      <c r="A59" s="14"/>
      <c r="B59" s="75"/>
      <c r="C59" s="73" t="s">
        <v>4496</v>
      </c>
      <c r="D59" s="78" t="s">
        <v>126</v>
      </c>
      <c r="E59" s="13">
        <v>44544</v>
      </c>
      <c r="F59" s="76" t="s">
        <v>3386</v>
      </c>
      <c r="G59" s="13">
        <v>44547</v>
      </c>
      <c r="H59" s="77" t="s">
        <v>4155</v>
      </c>
      <c r="I59" s="16">
        <v>82</v>
      </c>
      <c r="J59" s="16">
        <v>31</v>
      </c>
      <c r="K59" s="16">
        <v>28</v>
      </c>
      <c r="L59" s="16">
        <v>22</v>
      </c>
      <c r="M59" s="81">
        <v>17.794</v>
      </c>
      <c r="N59" s="96">
        <v>22</v>
      </c>
      <c r="O59" s="64">
        <v>2530</v>
      </c>
      <c r="P59" s="65">
        <f>Table224578910112345678910111213141516171819202122232425262728293031323334123536373839404142434445[[#This Row],[PEMBULATAN]]*O59</f>
        <v>55660</v>
      </c>
    </row>
    <row r="60" spans="1:16" ht="26.25" customHeight="1" x14ac:dyDescent="0.2">
      <c r="A60" s="14"/>
      <c r="B60" s="75"/>
      <c r="C60" s="73" t="s">
        <v>4497</v>
      </c>
      <c r="D60" s="78" t="s">
        <v>126</v>
      </c>
      <c r="E60" s="13">
        <v>44544</v>
      </c>
      <c r="F60" s="76" t="s">
        <v>3386</v>
      </c>
      <c r="G60" s="13">
        <v>44547</v>
      </c>
      <c r="H60" s="77" t="s">
        <v>4155</v>
      </c>
      <c r="I60" s="16">
        <v>61</v>
      </c>
      <c r="J60" s="16">
        <v>42</v>
      </c>
      <c r="K60" s="16">
        <v>13</v>
      </c>
      <c r="L60" s="16">
        <v>12</v>
      </c>
      <c r="M60" s="81">
        <v>8.3264999999999993</v>
      </c>
      <c r="N60" s="96">
        <v>13</v>
      </c>
      <c r="O60" s="64">
        <v>2530</v>
      </c>
      <c r="P60" s="65">
        <f>Table224578910112345678910111213141516171819202122232425262728293031323334123536373839404142434445[[#This Row],[PEMBULATAN]]*O60</f>
        <v>32890</v>
      </c>
    </row>
    <row r="61" spans="1:16" ht="26.25" customHeight="1" x14ac:dyDescent="0.2">
      <c r="A61" s="14"/>
      <c r="B61" s="75"/>
      <c r="C61" s="73" t="s">
        <v>4498</v>
      </c>
      <c r="D61" s="78" t="s">
        <v>126</v>
      </c>
      <c r="E61" s="13">
        <v>44544</v>
      </c>
      <c r="F61" s="76" t="s">
        <v>3386</v>
      </c>
      <c r="G61" s="13">
        <v>44547</v>
      </c>
      <c r="H61" s="77" t="s">
        <v>4155</v>
      </c>
      <c r="I61" s="16">
        <v>48</v>
      </c>
      <c r="J61" s="16">
        <v>48</v>
      </c>
      <c r="K61" s="16">
        <v>21</v>
      </c>
      <c r="L61" s="16">
        <v>5</v>
      </c>
      <c r="M61" s="81">
        <v>12.096</v>
      </c>
      <c r="N61" s="96">
        <v>12.096</v>
      </c>
      <c r="O61" s="64">
        <v>2530</v>
      </c>
      <c r="P61" s="65">
        <f>Table224578910112345678910111213141516171819202122232425262728293031323334123536373839404142434445[[#This Row],[PEMBULATAN]]*O61</f>
        <v>30602.880000000001</v>
      </c>
    </row>
    <row r="62" spans="1:16" ht="26.25" customHeight="1" x14ac:dyDescent="0.2">
      <c r="A62" s="14"/>
      <c r="B62" s="75"/>
      <c r="C62" s="73" t="s">
        <v>4499</v>
      </c>
      <c r="D62" s="78" t="s">
        <v>126</v>
      </c>
      <c r="E62" s="13">
        <v>44544</v>
      </c>
      <c r="F62" s="76" t="s">
        <v>3386</v>
      </c>
      <c r="G62" s="13">
        <v>44547</v>
      </c>
      <c r="H62" s="77" t="s">
        <v>4155</v>
      </c>
      <c r="I62" s="16">
        <v>74</v>
      </c>
      <c r="J62" s="16">
        <v>56</v>
      </c>
      <c r="K62" s="16">
        <v>24</v>
      </c>
      <c r="L62" s="16">
        <v>14</v>
      </c>
      <c r="M62" s="81">
        <v>24.864000000000001</v>
      </c>
      <c r="N62" s="96">
        <v>24.864000000000001</v>
      </c>
      <c r="O62" s="64">
        <v>2530</v>
      </c>
      <c r="P62" s="65">
        <f>Table224578910112345678910111213141516171819202122232425262728293031323334123536373839404142434445[[#This Row],[PEMBULATAN]]*O62</f>
        <v>62905.920000000006</v>
      </c>
    </row>
    <row r="63" spans="1:16" ht="26.25" customHeight="1" x14ac:dyDescent="0.2">
      <c r="A63" s="14"/>
      <c r="B63" s="75"/>
      <c r="C63" s="73" t="s">
        <v>4500</v>
      </c>
      <c r="D63" s="78" t="s">
        <v>126</v>
      </c>
      <c r="E63" s="13">
        <v>44544</v>
      </c>
      <c r="F63" s="76" t="s">
        <v>3386</v>
      </c>
      <c r="G63" s="13">
        <v>44547</v>
      </c>
      <c r="H63" s="77" t="s">
        <v>4155</v>
      </c>
      <c r="I63" s="16">
        <v>77</v>
      </c>
      <c r="J63" s="16">
        <v>44</v>
      </c>
      <c r="K63" s="16">
        <v>25</v>
      </c>
      <c r="L63" s="16">
        <v>7</v>
      </c>
      <c r="M63" s="81">
        <v>21.175000000000001</v>
      </c>
      <c r="N63" s="96">
        <v>21.175000000000001</v>
      </c>
      <c r="O63" s="64">
        <v>2530</v>
      </c>
      <c r="P63" s="65">
        <f>Table224578910112345678910111213141516171819202122232425262728293031323334123536373839404142434445[[#This Row],[PEMBULATAN]]*O63</f>
        <v>53572.75</v>
      </c>
    </row>
    <row r="64" spans="1:16" ht="26.25" customHeight="1" x14ac:dyDescent="0.2">
      <c r="A64" s="14"/>
      <c r="B64" s="75"/>
      <c r="C64" s="73" t="s">
        <v>4501</v>
      </c>
      <c r="D64" s="78" t="s">
        <v>126</v>
      </c>
      <c r="E64" s="13">
        <v>44544</v>
      </c>
      <c r="F64" s="76" t="s">
        <v>3386</v>
      </c>
      <c r="G64" s="13">
        <v>44547</v>
      </c>
      <c r="H64" s="77" t="s">
        <v>4155</v>
      </c>
      <c r="I64" s="16">
        <v>80</v>
      </c>
      <c r="J64" s="16">
        <v>57</v>
      </c>
      <c r="K64" s="16">
        <v>22</v>
      </c>
      <c r="L64" s="16">
        <v>14</v>
      </c>
      <c r="M64" s="81">
        <v>25.08</v>
      </c>
      <c r="N64" s="96">
        <v>25.08</v>
      </c>
      <c r="O64" s="64">
        <v>2530</v>
      </c>
      <c r="P64" s="65">
        <f>Table224578910112345678910111213141516171819202122232425262728293031323334123536373839404142434445[[#This Row],[PEMBULATAN]]*O64</f>
        <v>63452.399999999994</v>
      </c>
    </row>
    <row r="65" spans="1:16" ht="26.25" customHeight="1" x14ac:dyDescent="0.2">
      <c r="A65" s="14"/>
      <c r="B65" s="75"/>
      <c r="C65" s="73" t="s">
        <v>4502</v>
      </c>
      <c r="D65" s="78" t="s">
        <v>126</v>
      </c>
      <c r="E65" s="13">
        <v>44544</v>
      </c>
      <c r="F65" s="76" t="s">
        <v>3386</v>
      </c>
      <c r="G65" s="13">
        <v>44547</v>
      </c>
      <c r="H65" s="77" t="s">
        <v>4155</v>
      </c>
      <c r="I65" s="16">
        <v>73</v>
      </c>
      <c r="J65" s="16">
        <v>30</v>
      </c>
      <c r="K65" s="16">
        <v>17</v>
      </c>
      <c r="L65" s="16">
        <v>5</v>
      </c>
      <c r="M65" s="81">
        <v>9.3074999999999992</v>
      </c>
      <c r="N65" s="96">
        <v>10</v>
      </c>
      <c r="O65" s="64">
        <v>2530</v>
      </c>
      <c r="P65" s="65">
        <f>Table224578910112345678910111213141516171819202122232425262728293031323334123536373839404142434445[[#This Row],[PEMBULATAN]]*O65</f>
        <v>25300</v>
      </c>
    </row>
    <row r="66" spans="1:16" ht="26.25" customHeight="1" x14ac:dyDescent="0.2">
      <c r="A66" s="14"/>
      <c r="B66" s="75"/>
      <c r="C66" s="73" t="s">
        <v>4503</v>
      </c>
      <c r="D66" s="78" t="s">
        <v>126</v>
      </c>
      <c r="E66" s="13">
        <v>44544</v>
      </c>
      <c r="F66" s="76" t="s">
        <v>3386</v>
      </c>
      <c r="G66" s="13">
        <v>44547</v>
      </c>
      <c r="H66" s="77" t="s">
        <v>4155</v>
      </c>
      <c r="I66" s="16">
        <v>74</v>
      </c>
      <c r="J66" s="16">
        <v>54</v>
      </c>
      <c r="K66" s="16">
        <v>16</v>
      </c>
      <c r="L66" s="16">
        <v>7</v>
      </c>
      <c r="M66" s="81">
        <v>15.984</v>
      </c>
      <c r="N66" s="96">
        <v>15.984</v>
      </c>
      <c r="O66" s="64">
        <v>2530</v>
      </c>
      <c r="P66" s="65">
        <f>Table224578910112345678910111213141516171819202122232425262728293031323334123536373839404142434445[[#This Row],[PEMBULATAN]]*O66</f>
        <v>40439.519999999997</v>
      </c>
    </row>
    <row r="67" spans="1:16" ht="26.25" customHeight="1" x14ac:dyDescent="0.2">
      <c r="A67" s="14"/>
      <c r="B67" s="75"/>
      <c r="C67" s="73" t="s">
        <v>4504</v>
      </c>
      <c r="D67" s="78" t="s">
        <v>126</v>
      </c>
      <c r="E67" s="13">
        <v>44544</v>
      </c>
      <c r="F67" s="76" t="s">
        <v>3386</v>
      </c>
      <c r="G67" s="13">
        <v>44547</v>
      </c>
      <c r="H67" s="77" t="s">
        <v>4155</v>
      </c>
      <c r="I67" s="16">
        <v>77</v>
      </c>
      <c r="J67" s="16">
        <v>49</v>
      </c>
      <c r="K67" s="16">
        <v>21</v>
      </c>
      <c r="L67" s="16">
        <v>12</v>
      </c>
      <c r="M67" s="81">
        <v>19.808250000000001</v>
      </c>
      <c r="N67" s="96">
        <v>19.808250000000001</v>
      </c>
      <c r="O67" s="64">
        <v>2530</v>
      </c>
      <c r="P67" s="65">
        <f>Table224578910112345678910111213141516171819202122232425262728293031323334123536373839404142434445[[#This Row],[PEMBULATAN]]*O67</f>
        <v>50114.872500000005</v>
      </c>
    </row>
    <row r="68" spans="1:16" ht="26.25" customHeight="1" x14ac:dyDescent="0.2">
      <c r="A68" s="14"/>
      <c r="B68" s="75"/>
      <c r="C68" s="73" t="s">
        <v>4505</v>
      </c>
      <c r="D68" s="78" t="s">
        <v>126</v>
      </c>
      <c r="E68" s="13">
        <v>44544</v>
      </c>
      <c r="F68" s="76" t="s">
        <v>3386</v>
      </c>
      <c r="G68" s="13">
        <v>44547</v>
      </c>
      <c r="H68" s="77" t="s">
        <v>4155</v>
      </c>
      <c r="I68" s="16">
        <v>71</v>
      </c>
      <c r="J68" s="16">
        <v>52</v>
      </c>
      <c r="K68" s="16">
        <v>16</v>
      </c>
      <c r="L68" s="16">
        <v>6</v>
      </c>
      <c r="M68" s="81">
        <v>14.768000000000001</v>
      </c>
      <c r="N68" s="96">
        <v>14.768000000000001</v>
      </c>
      <c r="O68" s="64">
        <v>2530</v>
      </c>
      <c r="P68" s="65">
        <f>Table224578910112345678910111213141516171819202122232425262728293031323334123536373839404142434445[[#This Row],[PEMBULATAN]]*O68</f>
        <v>37363.040000000001</v>
      </c>
    </row>
    <row r="69" spans="1:16" ht="26.25" customHeight="1" x14ac:dyDescent="0.2">
      <c r="A69" s="14"/>
      <c r="B69" s="75"/>
      <c r="C69" s="73" t="s">
        <v>4506</v>
      </c>
      <c r="D69" s="78" t="s">
        <v>126</v>
      </c>
      <c r="E69" s="13">
        <v>44544</v>
      </c>
      <c r="F69" s="76" t="s">
        <v>3386</v>
      </c>
      <c r="G69" s="13">
        <v>44547</v>
      </c>
      <c r="H69" s="77" t="s">
        <v>4155</v>
      </c>
      <c r="I69" s="16">
        <v>82</v>
      </c>
      <c r="J69" s="16">
        <v>56</v>
      </c>
      <c r="K69" s="16">
        <v>21</v>
      </c>
      <c r="L69" s="16">
        <v>12</v>
      </c>
      <c r="M69" s="81">
        <v>24.108000000000001</v>
      </c>
      <c r="N69" s="96">
        <v>24.108000000000001</v>
      </c>
      <c r="O69" s="64">
        <v>2530</v>
      </c>
      <c r="P69" s="65">
        <f>Table224578910112345678910111213141516171819202122232425262728293031323334123536373839404142434445[[#This Row],[PEMBULATAN]]*O69</f>
        <v>60993.24</v>
      </c>
    </row>
    <row r="70" spans="1:16" ht="26.25" customHeight="1" x14ac:dyDescent="0.2">
      <c r="A70" s="14"/>
      <c r="B70" s="75"/>
      <c r="C70" s="73" t="s">
        <v>4507</v>
      </c>
      <c r="D70" s="78" t="s">
        <v>126</v>
      </c>
      <c r="E70" s="13">
        <v>44544</v>
      </c>
      <c r="F70" s="76" t="s">
        <v>3386</v>
      </c>
      <c r="G70" s="13">
        <v>44547</v>
      </c>
      <c r="H70" s="77" t="s">
        <v>4155</v>
      </c>
      <c r="I70" s="16">
        <v>74</v>
      </c>
      <c r="J70" s="16">
        <v>50</v>
      </c>
      <c r="K70" s="16">
        <v>22</v>
      </c>
      <c r="L70" s="16">
        <v>13</v>
      </c>
      <c r="M70" s="81">
        <v>20.350000000000001</v>
      </c>
      <c r="N70" s="96">
        <v>21</v>
      </c>
      <c r="O70" s="64">
        <v>2530</v>
      </c>
      <c r="P70" s="65">
        <f>Table224578910112345678910111213141516171819202122232425262728293031323334123536373839404142434445[[#This Row],[PEMBULATAN]]*O70</f>
        <v>53130</v>
      </c>
    </row>
    <row r="71" spans="1:16" ht="26.25" customHeight="1" x14ac:dyDescent="0.2">
      <c r="A71" s="14"/>
      <c r="B71" s="75"/>
      <c r="C71" s="73" t="s">
        <v>4508</v>
      </c>
      <c r="D71" s="78" t="s">
        <v>126</v>
      </c>
      <c r="E71" s="13">
        <v>44544</v>
      </c>
      <c r="F71" s="76" t="s">
        <v>3386</v>
      </c>
      <c r="G71" s="13">
        <v>44547</v>
      </c>
      <c r="H71" s="77" t="s">
        <v>4155</v>
      </c>
      <c r="I71" s="16">
        <v>95</v>
      </c>
      <c r="J71" s="16">
        <v>40</v>
      </c>
      <c r="K71" s="16">
        <v>32</v>
      </c>
      <c r="L71" s="16">
        <v>12</v>
      </c>
      <c r="M71" s="81">
        <v>30.4</v>
      </c>
      <c r="N71" s="96">
        <v>31</v>
      </c>
      <c r="O71" s="64">
        <v>2530</v>
      </c>
      <c r="P71" s="65">
        <f>Table224578910112345678910111213141516171819202122232425262728293031323334123536373839404142434445[[#This Row],[PEMBULATAN]]*O71</f>
        <v>78430</v>
      </c>
    </row>
    <row r="72" spans="1:16" ht="26.25" customHeight="1" x14ac:dyDescent="0.2">
      <c r="A72" s="14"/>
      <c r="B72" s="75"/>
      <c r="C72" s="73" t="s">
        <v>4509</v>
      </c>
      <c r="D72" s="78" t="s">
        <v>126</v>
      </c>
      <c r="E72" s="13">
        <v>44544</v>
      </c>
      <c r="F72" s="76" t="s">
        <v>3386</v>
      </c>
      <c r="G72" s="13">
        <v>44547</v>
      </c>
      <c r="H72" s="77" t="s">
        <v>4155</v>
      </c>
      <c r="I72" s="16">
        <v>84</v>
      </c>
      <c r="J72" s="16">
        <v>62</v>
      </c>
      <c r="K72" s="16">
        <v>18</v>
      </c>
      <c r="L72" s="16">
        <v>14</v>
      </c>
      <c r="M72" s="81">
        <v>23.436</v>
      </c>
      <c r="N72" s="96">
        <v>24</v>
      </c>
      <c r="O72" s="64">
        <v>2530</v>
      </c>
      <c r="P72" s="65">
        <f>Table224578910112345678910111213141516171819202122232425262728293031323334123536373839404142434445[[#This Row],[PEMBULATAN]]*O72</f>
        <v>60720</v>
      </c>
    </row>
    <row r="73" spans="1:16" ht="26.25" customHeight="1" x14ac:dyDescent="0.2">
      <c r="A73" s="14"/>
      <c r="B73" s="75"/>
      <c r="C73" s="73" t="s">
        <v>4510</v>
      </c>
      <c r="D73" s="78" t="s">
        <v>126</v>
      </c>
      <c r="E73" s="13">
        <v>44544</v>
      </c>
      <c r="F73" s="76" t="s">
        <v>3386</v>
      </c>
      <c r="G73" s="13">
        <v>44547</v>
      </c>
      <c r="H73" s="77" t="s">
        <v>4155</v>
      </c>
      <c r="I73" s="16">
        <v>98</v>
      </c>
      <c r="J73" s="16">
        <v>58</v>
      </c>
      <c r="K73" s="16">
        <v>24</v>
      </c>
      <c r="L73" s="16">
        <v>23</v>
      </c>
      <c r="M73" s="81">
        <v>34.103999999999999</v>
      </c>
      <c r="N73" s="96">
        <v>34.103999999999999</v>
      </c>
      <c r="O73" s="64">
        <v>2530</v>
      </c>
      <c r="P73" s="65">
        <f>Table224578910112345678910111213141516171819202122232425262728293031323334123536373839404142434445[[#This Row],[PEMBULATAN]]*O73</f>
        <v>86283.12</v>
      </c>
    </row>
    <row r="74" spans="1:16" ht="26.25" customHeight="1" x14ac:dyDescent="0.2">
      <c r="A74" s="14"/>
      <c r="B74" s="75"/>
      <c r="C74" s="73" t="s">
        <v>4511</v>
      </c>
      <c r="D74" s="78" t="s">
        <v>126</v>
      </c>
      <c r="E74" s="13">
        <v>44544</v>
      </c>
      <c r="F74" s="76" t="s">
        <v>3386</v>
      </c>
      <c r="G74" s="13">
        <v>44547</v>
      </c>
      <c r="H74" s="77" t="s">
        <v>4155</v>
      </c>
      <c r="I74" s="16">
        <v>81</v>
      </c>
      <c r="J74" s="16">
        <v>21</v>
      </c>
      <c r="K74" s="16">
        <v>17</v>
      </c>
      <c r="L74" s="16">
        <v>4</v>
      </c>
      <c r="M74" s="81">
        <v>7.2292500000000004</v>
      </c>
      <c r="N74" s="96">
        <v>7.2292500000000004</v>
      </c>
      <c r="O74" s="64">
        <v>2530</v>
      </c>
      <c r="P74" s="65">
        <f>Table224578910112345678910111213141516171819202122232425262728293031323334123536373839404142434445[[#This Row],[PEMBULATAN]]*O74</f>
        <v>18290.002500000002</v>
      </c>
    </row>
    <row r="75" spans="1:16" ht="26.25" customHeight="1" x14ac:dyDescent="0.2">
      <c r="A75" s="14"/>
      <c r="B75" s="75"/>
      <c r="C75" s="73" t="s">
        <v>4512</v>
      </c>
      <c r="D75" s="78" t="s">
        <v>126</v>
      </c>
      <c r="E75" s="13">
        <v>44544</v>
      </c>
      <c r="F75" s="76" t="s">
        <v>3386</v>
      </c>
      <c r="G75" s="13">
        <v>44547</v>
      </c>
      <c r="H75" s="77" t="s">
        <v>4155</v>
      </c>
      <c r="I75" s="16">
        <v>61</v>
      </c>
      <c r="J75" s="16">
        <v>24</v>
      </c>
      <c r="K75" s="16">
        <v>20</v>
      </c>
      <c r="L75" s="16">
        <v>9</v>
      </c>
      <c r="M75" s="81">
        <v>7.32</v>
      </c>
      <c r="N75" s="96">
        <v>10</v>
      </c>
      <c r="O75" s="64">
        <v>2530</v>
      </c>
      <c r="P75" s="65">
        <f>Table224578910112345678910111213141516171819202122232425262728293031323334123536373839404142434445[[#This Row],[PEMBULATAN]]*O75</f>
        <v>25300</v>
      </c>
    </row>
    <row r="76" spans="1:16" ht="26.25" customHeight="1" x14ac:dyDescent="0.2">
      <c r="A76" s="14"/>
      <c r="B76" s="75"/>
      <c r="C76" s="73" t="s">
        <v>4513</v>
      </c>
      <c r="D76" s="78" t="s">
        <v>126</v>
      </c>
      <c r="E76" s="13">
        <v>44544</v>
      </c>
      <c r="F76" s="76" t="s">
        <v>3386</v>
      </c>
      <c r="G76" s="13">
        <v>44547</v>
      </c>
      <c r="H76" s="77" t="s">
        <v>4155</v>
      </c>
      <c r="I76" s="16">
        <v>72</v>
      </c>
      <c r="J76" s="16">
        <v>52</v>
      </c>
      <c r="K76" s="16">
        <v>26</v>
      </c>
      <c r="L76" s="16">
        <v>11</v>
      </c>
      <c r="M76" s="81">
        <v>24.335999999999999</v>
      </c>
      <c r="N76" s="96">
        <v>25</v>
      </c>
      <c r="O76" s="64">
        <v>2530</v>
      </c>
      <c r="P76" s="65">
        <f>Table224578910112345678910111213141516171819202122232425262728293031323334123536373839404142434445[[#This Row],[PEMBULATAN]]*O76</f>
        <v>63250</v>
      </c>
    </row>
    <row r="77" spans="1:16" ht="26.25" customHeight="1" x14ac:dyDescent="0.2">
      <c r="A77" s="14"/>
      <c r="B77" s="75"/>
      <c r="C77" s="73" t="s">
        <v>4514</v>
      </c>
      <c r="D77" s="78" t="s">
        <v>126</v>
      </c>
      <c r="E77" s="13">
        <v>44544</v>
      </c>
      <c r="F77" s="76" t="s">
        <v>3386</v>
      </c>
      <c r="G77" s="13">
        <v>44547</v>
      </c>
      <c r="H77" s="77" t="s">
        <v>4155</v>
      </c>
      <c r="I77" s="16">
        <v>98</v>
      </c>
      <c r="J77" s="16">
        <v>57</v>
      </c>
      <c r="K77" s="16">
        <v>27</v>
      </c>
      <c r="L77" s="16">
        <v>26</v>
      </c>
      <c r="M77" s="81">
        <v>37.705500000000001</v>
      </c>
      <c r="N77" s="96">
        <v>37.705500000000001</v>
      </c>
      <c r="O77" s="64">
        <v>2530</v>
      </c>
      <c r="P77" s="65">
        <f>Table224578910112345678910111213141516171819202122232425262728293031323334123536373839404142434445[[#This Row],[PEMBULATAN]]*O77</f>
        <v>95394.915000000008</v>
      </c>
    </row>
    <row r="78" spans="1:16" ht="26.25" customHeight="1" x14ac:dyDescent="0.2">
      <c r="A78" s="14"/>
      <c r="B78" s="75"/>
      <c r="C78" s="73" t="s">
        <v>4515</v>
      </c>
      <c r="D78" s="78" t="s">
        <v>126</v>
      </c>
      <c r="E78" s="13">
        <v>44544</v>
      </c>
      <c r="F78" s="76" t="s">
        <v>3386</v>
      </c>
      <c r="G78" s="13">
        <v>44547</v>
      </c>
      <c r="H78" s="77" t="s">
        <v>4155</v>
      </c>
      <c r="I78" s="16">
        <v>54</v>
      </c>
      <c r="J78" s="16">
        <v>34</v>
      </c>
      <c r="K78" s="16">
        <v>16</v>
      </c>
      <c r="L78" s="16">
        <v>3</v>
      </c>
      <c r="M78" s="81">
        <v>7.3440000000000003</v>
      </c>
      <c r="N78" s="96">
        <v>8</v>
      </c>
      <c r="O78" s="64">
        <v>2530</v>
      </c>
      <c r="P78" s="65">
        <f>Table224578910112345678910111213141516171819202122232425262728293031323334123536373839404142434445[[#This Row],[PEMBULATAN]]*O78</f>
        <v>20240</v>
      </c>
    </row>
    <row r="79" spans="1:16" ht="26.25" customHeight="1" x14ac:dyDescent="0.2">
      <c r="A79" s="14"/>
      <c r="B79" s="75"/>
      <c r="C79" s="73" t="s">
        <v>4516</v>
      </c>
      <c r="D79" s="78" t="s">
        <v>126</v>
      </c>
      <c r="E79" s="13">
        <v>44544</v>
      </c>
      <c r="F79" s="76" t="s">
        <v>3386</v>
      </c>
      <c r="G79" s="13">
        <v>44547</v>
      </c>
      <c r="H79" s="77" t="s">
        <v>4155</v>
      </c>
      <c r="I79" s="16">
        <v>21</v>
      </c>
      <c r="J79" s="16">
        <v>18</v>
      </c>
      <c r="K79" s="16">
        <v>10</v>
      </c>
      <c r="L79" s="16">
        <v>1</v>
      </c>
      <c r="M79" s="81">
        <v>0.94499999999999995</v>
      </c>
      <c r="N79" s="96">
        <v>1</v>
      </c>
      <c r="O79" s="64">
        <v>2530</v>
      </c>
      <c r="P79" s="65">
        <f>Table224578910112345678910111213141516171819202122232425262728293031323334123536373839404142434445[[#This Row],[PEMBULATAN]]*O79</f>
        <v>2530</v>
      </c>
    </row>
    <row r="80" spans="1:16" ht="26.25" customHeight="1" x14ac:dyDescent="0.2">
      <c r="A80" s="14"/>
      <c r="B80" s="75"/>
      <c r="C80" s="73" t="s">
        <v>4517</v>
      </c>
      <c r="D80" s="78" t="s">
        <v>126</v>
      </c>
      <c r="E80" s="13">
        <v>44544</v>
      </c>
      <c r="F80" s="76" t="s">
        <v>3386</v>
      </c>
      <c r="G80" s="13">
        <v>44547</v>
      </c>
      <c r="H80" s="77" t="s">
        <v>4155</v>
      </c>
      <c r="I80" s="16">
        <v>60</v>
      </c>
      <c r="J80" s="16">
        <v>41</v>
      </c>
      <c r="K80" s="16">
        <v>17</v>
      </c>
      <c r="L80" s="16">
        <v>5</v>
      </c>
      <c r="M80" s="81">
        <v>10.455</v>
      </c>
      <c r="N80" s="96">
        <v>11</v>
      </c>
      <c r="O80" s="64">
        <v>2530</v>
      </c>
      <c r="P80" s="65">
        <f>Table224578910112345678910111213141516171819202122232425262728293031323334123536373839404142434445[[#This Row],[PEMBULATAN]]*O80</f>
        <v>27830</v>
      </c>
    </row>
    <row r="81" spans="1:16" ht="26.25" customHeight="1" x14ac:dyDescent="0.2">
      <c r="A81" s="14"/>
      <c r="B81" s="75"/>
      <c r="C81" s="73" t="s">
        <v>4518</v>
      </c>
      <c r="D81" s="78" t="s">
        <v>126</v>
      </c>
      <c r="E81" s="13">
        <v>44544</v>
      </c>
      <c r="F81" s="76" t="s">
        <v>3386</v>
      </c>
      <c r="G81" s="13">
        <v>44547</v>
      </c>
      <c r="H81" s="77" t="s">
        <v>4155</v>
      </c>
      <c r="I81" s="16">
        <v>74</v>
      </c>
      <c r="J81" s="16">
        <v>41</v>
      </c>
      <c r="K81" s="16">
        <v>22</v>
      </c>
      <c r="L81" s="16">
        <v>6</v>
      </c>
      <c r="M81" s="81">
        <v>16.687000000000001</v>
      </c>
      <c r="N81" s="96">
        <v>16.687000000000001</v>
      </c>
      <c r="O81" s="64">
        <v>2530</v>
      </c>
      <c r="P81" s="65">
        <f>Table224578910112345678910111213141516171819202122232425262728293031323334123536373839404142434445[[#This Row],[PEMBULATAN]]*O81</f>
        <v>42218.11</v>
      </c>
    </row>
    <row r="82" spans="1:16" ht="26.25" customHeight="1" x14ac:dyDescent="0.2">
      <c r="A82" s="14"/>
      <c r="B82" s="75"/>
      <c r="C82" s="73" t="s">
        <v>4519</v>
      </c>
      <c r="D82" s="78" t="s">
        <v>126</v>
      </c>
      <c r="E82" s="13">
        <v>44544</v>
      </c>
      <c r="F82" s="76" t="s">
        <v>3386</v>
      </c>
      <c r="G82" s="13">
        <v>44547</v>
      </c>
      <c r="H82" s="77" t="s">
        <v>4155</v>
      </c>
      <c r="I82" s="16">
        <v>71</v>
      </c>
      <c r="J82" s="16">
        <v>58</v>
      </c>
      <c r="K82" s="16">
        <v>12</v>
      </c>
      <c r="L82" s="16">
        <v>9</v>
      </c>
      <c r="M82" s="81">
        <v>12.353999999999999</v>
      </c>
      <c r="N82" s="96">
        <v>13</v>
      </c>
      <c r="O82" s="64">
        <v>2530</v>
      </c>
      <c r="P82" s="65">
        <f>Table224578910112345678910111213141516171819202122232425262728293031323334123536373839404142434445[[#This Row],[PEMBULATAN]]*O82</f>
        <v>32890</v>
      </c>
    </row>
    <row r="83" spans="1:16" ht="26.25" customHeight="1" x14ac:dyDescent="0.2">
      <c r="A83" s="14"/>
      <c r="B83" s="75"/>
      <c r="C83" s="73" t="s">
        <v>4520</v>
      </c>
      <c r="D83" s="78" t="s">
        <v>126</v>
      </c>
      <c r="E83" s="13">
        <v>44544</v>
      </c>
      <c r="F83" s="76" t="s">
        <v>3386</v>
      </c>
      <c r="G83" s="13">
        <v>44547</v>
      </c>
      <c r="H83" s="77" t="s">
        <v>4155</v>
      </c>
      <c r="I83" s="16">
        <v>77</v>
      </c>
      <c r="J83" s="16">
        <v>51</v>
      </c>
      <c r="K83" s="16">
        <v>16</v>
      </c>
      <c r="L83" s="16">
        <v>19</v>
      </c>
      <c r="M83" s="81">
        <v>15.708</v>
      </c>
      <c r="N83" s="96">
        <v>19</v>
      </c>
      <c r="O83" s="64">
        <v>2530</v>
      </c>
      <c r="P83" s="65">
        <f>Table224578910112345678910111213141516171819202122232425262728293031323334123536373839404142434445[[#This Row],[PEMBULATAN]]*O83</f>
        <v>48070</v>
      </c>
    </row>
    <row r="84" spans="1:16" ht="26.25" customHeight="1" x14ac:dyDescent="0.2">
      <c r="A84" s="14"/>
      <c r="B84" s="75"/>
      <c r="C84" s="73" t="s">
        <v>4521</v>
      </c>
      <c r="D84" s="78" t="s">
        <v>126</v>
      </c>
      <c r="E84" s="13">
        <v>44544</v>
      </c>
      <c r="F84" s="76" t="s">
        <v>3386</v>
      </c>
      <c r="G84" s="13">
        <v>44547</v>
      </c>
      <c r="H84" s="77" t="s">
        <v>4155</v>
      </c>
      <c r="I84" s="16">
        <v>66</v>
      </c>
      <c r="J84" s="16">
        <v>44</v>
      </c>
      <c r="K84" s="16">
        <v>24</v>
      </c>
      <c r="L84" s="16">
        <v>11</v>
      </c>
      <c r="M84" s="81">
        <v>17.423999999999999</v>
      </c>
      <c r="N84" s="96">
        <v>18</v>
      </c>
      <c r="O84" s="64">
        <v>2530</v>
      </c>
      <c r="P84" s="65">
        <f>Table224578910112345678910111213141516171819202122232425262728293031323334123536373839404142434445[[#This Row],[PEMBULATAN]]*O84</f>
        <v>45540</v>
      </c>
    </row>
    <row r="85" spans="1:16" ht="26.25" customHeight="1" x14ac:dyDescent="0.2">
      <c r="A85" s="14"/>
      <c r="B85" s="75"/>
      <c r="C85" s="73" t="s">
        <v>4522</v>
      </c>
      <c r="D85" s="78" t="s">
        <v>126</v>
      </c>
      <c r="E85" s="13">
        <v>44544</v>
      </c>
      <c r="F85" s="76" t="s">
        <v>3386</v>
      </c>
      <c r="G85" s="13">
        <v>44547</v>
      </c>
      <c r="H85" s="77" t="s">
        <v>4155</v>
      </c>
      <c r="I85" s="16">
        <v>71</v>
      </c>
      <c r="J85" s="16">
        <v>61</v>
      </c>
      <c r="K85" s="16">
        <v>18</v>
      </c>
      <c r="L85" s="16">
        <v>8</v>
      </c>
      <c r="M85" s="81">
        <v>19.4895</v>
      </c>
      <c r="N85" s="96">
        <v>20</v>
      </c>
      <c r="O85" s="64">
        <v>2530</v>
      </c>
      <c r="P85" s="65">
        <f>Table224578910112345678910111213141516171819202122232425262728293031323334123536373839404142434445[[#This Row],[PEMBULATAN]]*O85</f>
        <v>50600</v>
      </c>
    </row>
    <row r="86" spans="1:16" ht="26.25" customHeight="1" x14ac:dyDescent="0.2">
      <c r="A86" s="14"/>
      <c r="B86" s="75"/>
      <c r="C86" s="73" t="s">
        <v>4523</v>
      </c>
      <c r="D86" s="78" t="s">
        <v>126</v>
      </c>
      <c r="E86" s="13">
        <v>44544</v>
      </c>
      <c r="F86" s="76" t="s">
        <v>3386</v>
      </c>
      <c r="G86" s="13">
        <v>44547</v>
      </c>
      <c r="H86" s="77" t="s">
        <v>4155</v>
      </c>
      <c r="I86" s="16">
        <v>86</v>
      </c>
      <c r="J86" s="16">
        <v>61</v>
      </c>
      <c r="K86" s="16">
        <v>32</v>
      </c>
      <c r="L86" s="16">
        <v>19</v>
      </c>
      <c r="M86" s="81">
        <v>41.968000000000004</v>
      </c>
      <c r="N86" s="96">
        <v>41.968000000000004</v>
      </c>
      <c r="O86" s="64">
        <v>2530</v>
      </c>
      <c r="P86" s="65">
        <f>Table224578910112345678910111213141516171819202122232425262728293031323334123536373839404142434445[[#This Row],[PEMBULATAN]]*O86</f>
        <v>106179.04000000001</v>
      </c>
    </row>
    <row r="87" spans="1:16" ht="26.25" customHeight="1" x14ac:dyDescent="0.2">
      <c r="A87" s="14"/>
      <c r="B87" s="75"/>
      <c r="C87" s="73" t="s">
        <v>4524</v>
      </c>
      <c r="D87" s="78" t="s">
        <v>126</v>
      </c>
      <c r="E87" s="13">
        <v>44544</v>
      </c>
      <c r="F87" s="76" t="s">
        <v>3386</v>
      </c>
      <c r="G87" s="13">
        <v>44547</v>
      </c>
      <c r="H87" s="77" t="s">
        <v>4155</v>
      </c>
      <c r="I87" s="16">
        <v>61</v>
      </c>
      <c r="J87" s="16">
        <v>48</v>
      </c>
      <c r="K87" s="16">
        <v>22</v>
      </c>
      <c r="L87" s="16">
        <v>15</v>
      </c>
      <c r="M87" s="81">
        <v>16.103999999999999</v>
      </c>
      <c r="N87" s="96">
        <v>16.103999999999999</v>
      </c>
      <c r="O87" s="64">
        <v>2530</v>
      </c>
      <c r="P87" s="65">
        <f>Table224578910112345678910111213141516171819202122232425262728293031323334123536373839404142434445[[#This Row],[PEMBULATAN]]*O87</f>
        <v>40743.119999999995</v>
      </c>
    </row>
    <row r="88" spans="1:16" ht="26.25" customHeight="1" x14ac:dyDescent="0.2">
      <c r="A88" s="14"/>
      <c r="B88" s="75"/>
      <c r="C88" s="73" t="s">
        <v>4525</v>
      </c>
      <c r="D88" s="78" t="s">
        <v>126</v>
      </c>
      <c r="E88" s="13">
        <v>44544</v>
      </c>
      <c r="F88" s="76" t="s">
        <v>3386</v>
      </c>
      <c r="G88" s="13">
        <v>44547</v>
      </c>
      <c r="H88" s="77" t="s">
        <v>4155</v>
      </c>
      <c r="I88" s="16">
        <v>61</v>
      </c>
      <c r="J88" s="16">
        <v>41</v>
      </c>
      <c r="K88" s="16">
        <v>25</v>
      </c>
      <c r="L88" s="16">
        <v>8</v>
      </c>
      <c r="M88" s="81">
        <v>15.63125</v>
      </c>
      <c r="N88" s="96">
        <v>15.63125</v>
      </c>
      <c r="O88" s="64">
        <v>2530</v>
      </c>
      <c r="P88" s="65">
        <f>Table224578910112345678910111213141516171819202122232425262728293031323334123536373839404142434445[[#This Row],[PEMBULATAN]]*O88</f>
        <v>39547.0625</v>
      </c>
    </row>
    <row r="89" spans="1:16" ht="26.25" customHeight="1" x14ac:dyDescent="0.2">
      <c r="A89" s="14"/>
      <c r="B89" s="75"/>
      <c r="C89" s="73" t="s">
        <v>4526</v>
      </c>
      <c r="D89" s="78" t="s">
        <v>126</v>
      </c>
      <c r="E89" s="13">
        <v>44544</v>
      </c>
      <c r="F89" s="76" t="s">
        <v>3386</v>
      </c>
      <c r="G89" s="13">
        <v>44547</v>
      </c>
      <c r="H89" s="77" t="s">
        <v>4155</v>
      </c>
      <c r="I89" s="16">
        <v>82</v>
      </c>
      <c r="J89" s="16">
        <v>54</v>
      </c>
      <c r="K89" s="16">
        <v>23</v>
      </c>
      <c r="L89" s="16">
        <v>10</v>
      </c>
      <c r="M89" s="81">
        <v>25.460999999999999</v>
      </c>
      <c r="N89" s="96">
        <v>26</v>
      </c>
      <c r="O89" s="64">
        <v>2530</v>
      </c>
      <c r="P89" s="65">
        <f>Table224578910112345678910111213141516171819202122232425262728293031323334123536373839404142434445[[#This Row],[PEMBULATAN]]*O89</f>
        <v>65780</v>
      </c>
    </row>
    <row r="90" spans="1:16" ht="26.25" customHeight="1" x14ac:dyDescent="0.2">
      <c r="A90" s="14"/>
      <c r="B90" s="75"/>
      <c r="C90" s="73" t="s">
        <v>4527</v>
      </c>
      <c r="D90" s="78" t="s">
        <v>126</v>
      </c>
      <c r="E90" s="13">
        <v>44544</v>
      </c>
      <c r="F90" s="76" t="s">
        <v>3386</v>
      </c>
      <c r="G90" s="13">
        <v>44547</v>
      </c>
      <c r="H90" s="77" t="s">
        <v>4155</v>
      </c>
      <c r="I90" s="16">
        <v>68</v>
      </c>
      <c r="J90" s="16">
        <v>57</v>
      </c>
      <c r="K90" s="16">
        <v>23</v>
      </c>
      <c r="L90" s="16">
        <v>10</v>
      </c>
      <c r="M90" s="81">
        <v>22.286999999999999</v>
      </c>
      <c r="N90" s="96">
        <v>22.286999999999999</v>
      </c>
      <c r="O90" s="64">
        <v>2530</v>
      </c>
      <c r="P90" s="65">
        <f>Table224578910112345678910111213141516171819202122232425262728293031323334123536373839404142434445[[#This Row],[PEMBULATAN]]*O90</f>
        <v>56386.11</v>
      </c>
    </row>
    <row r="91" spans="1:16" ht="26.25" customHeight="1" x14ac:dyDescent="0.2">
      <c r="A91" s="14"/>
      <c r="B91" s="75"/>
      <c r="C91" s="73" t="s">
        <v>4528</v>
      </c>
      <c r="D91" s="78" t="s">
        <v>126</v>
      </c>
      <c r="E91" s="13">
        <v>44544</v>
      </c>
      <c r="F91" s="76" t="s">
        <v>3386</v>
      </c>
      <c r="G91" s="13">
        <v>44547</v>
      </c>
      <c r="H91" s="77" t="s">
        <v>4155</v>
      </c>
      <c r="I91" s="16">
        <v>78</v>
      </c>
      <c r="J91" s="16">
        <v>45</v>
      </c>
      <c r="K91" s="16">
        <v>21</v>
      </c>
      <c r="L91" s="16">
        <v>10</v>
      </c>
      <c r="M91" s="81">
        <v>18.427499999999998</v>
      </c>
      <c r="N91" s="96">
        <v>19</v>
      </c>
      <c r="O91" s="64">
        <v>2530</v>
      </c>
      <c r="P91" s="65">
        <f>Table224578910112345678910111213141516171819202122232425262728293031323334123536373839404142434445[[#This Row],[PEMBULATAN]]*O91</f>
        <v>48070</v>
      </c>
    </row>
    <row r="92" spans="1:16" ht="26.25" customHeight="1" x14ac:dyDescent="0.2">
      <c r="A92" s="14"/>
      <c r="B92" s="75"/>
      <c r="C92" s="73" t="s">
        <v>4529</v>
      </c>
      <c r="D92" s="78" t="s">
        <v>126</v>
      </c>
      <c r="E92" s="13">
        <v>44544</v>
      </c>
      <c r="F92" s="76" t="s">
        <v>3386</v>
      </c>
      <c r="G92" s="13">
        <v>44547</v>
      </c>
      <c r="H92" s="77" t="s">
        <v>4155</v>
      </c>
      <c r="I92" s="16">
        <v>97</v>
      </c>
      <c r="J92" s="16">
        <v>48</v>
      </c>
      <c r="K92" s="16">
        <v>32</v>
      </c>
      <c r="L92" s="16">
        <v>22</v>
      </c>
      <c r="M92" s="81">
        <v>37.247999999999998</v>
      </c>
      <c r="N92" s="96">
        <v>37.247999999999998</v>
      </c>
      <c r="O92" s="64">
        <v>2530</v>
      </c>
      <c r="P92" s="65">
        <f>Table224578910112345678910111213141516171819202122232425262728293031323334123536373839404142434445[[#This Row],[PEMBULATAN]]*O92</f>
        <v>94237.439999999988</v>
      </c>
    </row>
    <row r="93" spans="1:16" ht="26.25" customHeight="1" x14ac:dyDescent="0.2">
      <c r="A93" s="14"/>
      <c r="B93" s="75"/>
      <c r="C93" s="73" t="s">
        <v>4530</v>
      </c>
      <c r="D93" s="78" t="s">
        <v>126</v>
      </c>
      <c r="E93" s="13">
        <v>44544</v>
      </c>
      <c r="F93" s="76" t="s">
        <v>3386</v>
      </c>
      <c r="G93" s="13">
        <v>44547</v>
      </c>
      <c r="H93" s="77" t="s">
        <v>4155</v>
      </c>
      <c r="I93" s="16">
        <v>84</v>
      </c>
      <c r="J93" s="16">
        <v>57</v>
      </c>
      <c r="K93" s="16">
        <v>33</v>
      </c>
      <c r="L93" s="16">
        <v>18</v>
      </c>
      <c r="M93" s="81">
        <v>39.500999999999998</v>
      </c>
      <c r="N93" s="96">
        <v>41</v>
      </c>
      <c r="O93" s="64">
        <v>2530</v>
      </c>
      <c r="P93" s="65">
        <f>Table224578910112345678910111213141516171819202122232425262728293031323334123536373839404142434445[[#This Row],[PEMBULATAN]]*O93</f>
        <v>103730</v>
      </c>
    </row>
    <row r="94" spans="1:16" ht="26.25" customHeight="1" x14ac:dyDescent="0.2">
      <c r="A94" s="14"/>
      <c r="B94" s="75"/>
      <c r="C94" s="73" t="s">
        <v>4531</v>
      </c>
      <c r="D94" s="78" t="s">
        <v>126</v>
      </c>
      <c r="E94" s="13">
        <v>44544</v>
      </c>
      <c r="F94" s="76" t="s">
        <v>3386</v>
      </c>
      <c r="G94" s="13">
        <v>44547</v>
      </c>
      <c r="H94" s="77" t="s">
        <v>4155</v>
      </c>
      <c r="I94" s="16">
        <v>88</v>
      </c>
      <c r="J94" s="16">
        <v>53</v>
      </c>
      <c r="K94" s="16">
        <v>32</v>
      </c>
      <c r="L94" s="16">
        <v>19</v>
      </c>
      <c r="M94" s="81">
        <v>37.311999999999998</v>
      </c>
      <c r="N94" s="96">
        <v>38</v>
      </c>
      <c r="O94" s="64">
        <v>2530</v>
      </c>
      <c r="P94" s="65">
        <f>Table224578910112345678910111213141516171819202122232425262728293031323334123536373839404142434445[[#This Row],[PEMBULATAN]]*O94</f>
        <v>96140</v>
      </c>
    </row>
    <row r="95" spans="1:16" ht="26.25" customHeight="1" x14ac:dyDescent="0.2">
      <c r="A95" s="14"/>
      <c r="B95" s="75"/>
      <c r="C95" s="73" t="s">
        <v>4532</v>
      </c>
      <c r="D95" s="78" t="s">
        <v>126</v>
      </c>
      <c r="E95" s="13">
        <v>44544</v>
      </c>
      <c r="F95" s="76" t="s">
        <v>3386</v>
      </c>
      <c r="G95" s="13">
        <v>44547</v>
      </c>
      <c r="H95" s="77" t="s">
        <v>4155</v>
      </c>
      <c r="I95" s="16">
        <v>91</v>
      </c>
      <c r="J95" s="16">
        <v>58</v>
      </c>
      <c r="K95" s="16">
        <v>26</v>
      </c>
      <c r="L95" s="16">
        <v>33</v>
      </c>
      <c r="M95" s="81">
        <v>34.307000000000002</v>
      </c>
      <c r="N95" s="96">
        <v>35</v>
      </c>
      <c r="O95" s="64">
        <v>2530</v>
      </c>
      <c r="P95" s="65">
        <f>Table224578910112345678910111213141516171819202122232425262728293031323334123536373839404142434445[[#This Row],[PEMBULATAN]]*O95</f>
        <v>88550</v>
      </c>
    </row>
    <row r="96" spans="1:16" ht="26.25" customHeight="1" x14ac:dyDescent="0.2">
      <c r="A96" s="14"/>
      <c r="B96" s="75"/>
      <c r="C96" s="73" t="s">
        <v>4533</v>
      </c>
      <c r="D96" s="78" t="s">
        <v>126</v>
      </c>
      <c r="E96" s="13">
        <v>44544</v>
      </c>
      <c r="F96" s="76" t="s">
        <v>3386</v>
      </c>
      <c r="G96" s="13">
        <v>44547</v>
      </c>
      <c r="H96" s="77" t="s">
        <v>4155</v>
      </c>
      <c r="I96" s="16">
        <v>162</v>
      </c>
      <c r="J96" s="16">
        <v>12</v>
      </c>
      <c r="K96" s="16">
        <v>12</v>
      </c>
      <c r="L96" s="16">
        <v>6</v>
      </c>
      <c r="M96" s="81">
        <v>5.8319999999999999</v>
      </c>
      <c r="N96" s="96">
        <v>6</v>
      </c>
      <c r="O96" s="64">
        <v>2530</v>
      </c>
      <c r="P96" s="65">
        <f>Table224578910112345678910111213141516171819202122232425262728293031323334123536373839404142434445[[#This Row],[PEMBULATAN]]*O96</f>
        <v>15180</v>
      </c>
    </row>
    <row r="97" spans="1:16" ht="26.25" customHeight="1" x14ac:dyDescent="0.2">
      <c r="A97" s="14"/>
      <c r="B97" s="75"/>
      <c r="C97" s="73" t="s">
        <v>4534</v>
      </c>
      <c r="D97" s="78" t="s">
        <v>126</v>
      </c>
      <c r="E97" s="13">
        <v>44544</v>
      </c>
      <c r="F97" s="76" t="s">
        <v>3386</v>
      </c>
      <c r="G97" s="13">
        <v>44547</v>
      </c>
      <c r="H97" s="77" t="s">
        <v>4155</v>
      </c>
      <c r="I97" s="16">
        <v>14</v>
      </c>
      <c r="J97" s="16">
        <v>10</v>
      </c>
      <c r="K97" s="16">
        <v>10</v>
      </c>
      <c r="L97" s="16">
        <v>1</v>
      </c>
      <c r="M97" s="81">
        <v>0.35</v>
      </c>
      <c r="N97" s="96">
        <v>2</v>
      </c>
      <c r="O97" s="64">
        <v>2530</v>
      </c>
      <c r="P97" s="65">
        <f>Table224578910112345678910111213141516171819202122232425262728293031323334123536373839404142434445[[#This Row],[PEMBULATAN]]*O97</f>
        <v>5060</v>
      </c>
    </row>
    <row r="98" spans="1:16" ht="26.25" customHeight="1" x14ac:dyDescent="0.2">
      <c r="A98" s="14"/>
      <c r="B98" s="75"/>
      <c r="C98" s="73" t="s">
        <v>4535</v>
      </c>
      <c r="D98" s="78" t="s">
        <v>126</v>
      </c>
      <c r="E98" s="13">
        <v>44544</v>
      </c>
      <c r="F98" s="76" t="s">
        <v>3386</v>
      </c>
      <c r="G98" s="13">
        <v>44547</v>
      </c>
      <c r="H98" s="77" t="s">
        <v>4155</v>
      </c>
      <c r="I98" s="16">
        <v>116</v>
      </c>
      <c r="J98" s="16">
        <v>46</v>
      </c>
      <c r="K98" s="16">
        <v>10</v>
      </c>
      <c r="L98" s="16">
        <v>13</v>
      </c>
      <c r="M98" s="81">
        <v>13.34</v>
      </c>
      <c r="N98" s="96">
        <v>14</v>
      </c>
      <c r="O98" s="64">
        <v>2530</v>
      </c>
      <c r="P98" s="65">
        <f>Table224578910112345678910111213141516171819202122232425262728293031323334123536373839404142434445[[#This Row],[PEMBULATAN]]*O98</f>
        <v>35420</v>
      </c>
    </row>
    <row r="99" spans="1:16" ht="26.25" customHeight="1" x14ac:dyDescent="0.2">
      <c r="A99" s="14"/>
      <c r="B99" s="75"/>
      <c r="C99" s="73" t="s">
        <v>4536</v>
      </c>
      <c r="D99" s="78" t="s">
        <v>126</v>
      </c>
      <c r="E99" s="13">
        <v>44544</v>
      </c>
      <c r="F99" s="76" t="s">
        <v>3386</v>
      </c>
      <c r="G99" s="13">
        <v>44547</v>
      </c>
      <c r="H99" s="77" t="s">
        <v>4155</v>
      </c>
      <c r="I99" s="16">
        <v>36</v>
      </c>
      <c r="J99" s="16">
        <v>21</v>
      </c>
      <c r="K99" s="16">
        <v>21</v>
      </c>
      <c r="L99" s="16">
        <v>4</v>
      </c>
      <c r="M99" s="81">
        <v>3.9689999999999999</v>
      </c>
      <c r="N99" s="96">
        <v>4</v>
      </c>
      <c r="O99" s="64">
        <v>2530</v>
      </c>
      <c r="P99" s="65">
        <f>Table224578910112345678910111213141516171819202122232425262728293031323334123536373839404142434445[[#This Row],[PEMBULATAN]]*O99</f>
        <v>10120</v>
      </c>
    </row>
    <row r="100" spans="1:16" ht="26.25" customHeight="1" x14ac:dyDescent="0.2">
      <c r="A100" s="14"/>
      <c r="B100" s="75"/>
      <c r="C100" s="73" t="s">
        <v>4537</v>
      </c>
      <c r="D100" s="78" t="s">
        <v>126</v>
      </c>
      <c r="E100" s="13">
        <v>44544</v>
      </c>
      <c r="F100" s="76" t="s">
        <v>3386</v>
      </c>
      <c r="G100" s="13">
        <v>44547</v>
      </c>
      <c r="H100" s="77" t="s">
        <v>4155</v>
      </c>
      <c r="I100" s="16">
        <v>71</v>
      </c>
      <c r="J100" s="16">
        <v>55</v>
      </c>
      <c r="K100" s="16">
        <v>31</v>
      </c>
      <c r="L100" s="16">
        <v>25</v>
      </c>
      <c r="M100" s="81">
        <v>30.263750000000002</v>
      </c>
      <c r="N100" s="96">
        <v>30.263750000000002</v>
      </c>
      <c r="O100" s="64">
        <v>2530</v>
      </c>
      <c r="P100" s="65">
        <f>Table224578910112345678910111213141516171819202122232425262728293031323334123536373839404142434445[[#This Row],[PEMBULATAN]]*O100</f>
        <v>76567.287500000006</v>
      </c>
    </row>
    <row r="101" spans="1:16" ht="26.25" customHeight="1" x14ac:dyDescent="0.2">
      <c r="A101" s="14"/>
      <c r="B101" s="75"/>
      <c r="C101" s="73" t="s">
        <v>4538</v>
      </c>
      <c r="D101" s="78" t="s">
        <v>126</v>
      </c>
      <c r="E101" s="13">
        <v>44544</v>
      </c>
      <c r="F101" s="76" t="s">
        <v>3386</v>
      </c>
      <c r="G101" s="13">
        <v>44547</v>
      </c>
      <c r="H101" s="77" t="s">
        <v>4155</v>
      </c>
      <c r="I101" s="16">
        <v>132</v>
      </c>
      <c r="J101" s="16">
        <v>9</v>
      </c>
      <c r="K101" s="16">
        <v>9</v>
      </c>
      <c r="L101" s="16">
        <v>2</v>
      </c>
      <c r="M101" s="81">
        <v>2.673</v>
      </c>
      <c r="N101" s="96">
        <v>2.673</v>
      </c>
      <c r="O101" s="64">
        <v>2530</v>
      </c>
      <c r="P101" s="65">
        <f>Table224578910112345678910111213141516171819202122232425262728293031323334123536373839404142434445[[#This Row],[PEMBULATAN]]*O101</f>
        <v>6762.6900000000005</v>
      </c>
    </row>
    <row r="102" spans="1:16" ht="26.25" customHeight="1" x14ac:dyDescent="0.2">
      <c r="A102" s="14"/>
      <c r="B102" s="75"/>
      <c r="C102" s="73" t="s">
        <v>4539</v>
      </c>
      <c r="D102" s="78" t="s">
        <v>126</v>
      </c>
      <c r="E102" s="13">
        <v>44544</v>
      </c>
      <c r="F102" s="76" t="s">
        <v>3386</v>
      </c>
      <c r="G102" s="13">
        <v>44547</v>
      </c>
      <c r="H102" s="77" t="s">
        <v>4155</v>
      </c>
      <c r="I102" s="16">
        <v>71</v>
      </c>
      <c r="J102" s="16">
        <v>41</v>
      </c>
      <c r="K102" s="16">
        <v>32</v>
      </c>
      <c r="L102" s="16">
        <v>7</v>
      </c>
      <c r="M102" s="81">
        <v>23.288</v>
      </c>
      <c r="N102" s="96">
        <v>23.288</v>
      </c>
      <c r="O102" s="64">
        <v>2530</v>
      </c>
      <c r="P102" s="65">
        <f>Table224578910112345678910111213141516171819202122232425262728293031323334123536373839404142434445[[#This Row],[PEMBULATAN]]*O102</f>
        <v>58918.64</v>
      </c>
    </row>
    <row r="103" spans="1:16" ht="26.25" customHeight="1" x14ac:dyDescent="0.2">
      <c r="A103" s="14"/>
      <c r="B103" s="75"/>
      <c r="C103" s="73" t="s">
        <v>4540</v>
      </c>
      <c r="D103" s="78" t="s">
        <v>126</v>
      </c>
      <c r="E103" s="13">
        <v>44544</v>
      </c>
      <c r="F103" s="76" t="s">
        <v>3386</v>
      </c>
      <c r="G103" s="13">
        <v>44547</v>
      </c>
      <c r="H103" s="77" t="s">
        <v>4155</v>
      </c>
      <c r="I103" s="16">
        <v>84</v>
      </c>
      <c r="J103" s="16">
        <v>72</v>
      </c>
      <c r="K103" s="16">
        <v>22</v>
      </c>
      <c r="L103" s="16">
        <v>20</v>
      </c>
      <c r="M103" s="81">
        <v>33.264000000000003</v>
      </c>
      <c r="N103" s="96">
        <v>33.264000000000003</v>
      </c>
      <c r="O103" s="64">
        <v>2530</v>
      </c>
      <c r="P103" s="65">
        <f>Table224578910112345678910111213141516171819202122232425262728293031323334123536373839404142434445[[#This Row],[PEMBULATAN]]*O103</f>
        <v>84157.920000000013</v>
      </c>
    </row>
    <row r="104" spans="1:16" ht="26.25" customHeight="1" x14ac:dyDescent="0.2">
      <c r="A104" s="14"/>
      <c r="B104" s="75"/>
      <c r="C104" s="73" t="s">
        <v>4541</v>
      </c>
      <c r="D104" s="78" t="s">
        <v>126</v>
      </c>
      <c r="E104" s="13">
        <v>44544</v>
      </c>
      <c r="F104" s="76" t="s">
        <v>3386</v>
      </c>
      <c r="G104" s="13">
        <v>44547</v>
      </c>
      <c r="H104" s="77" t="s">
        <v>4155</v>
      </c>
      <c r="I104" s="16">
        <v>64</v>
      </c>
      <c r="J104" s="16">
        <v>31</v>
      </c>
      <c r="K104" s="16">
        <v>26</v>
      </c>
      <c r="L104" s="16">
        <v>7</v>
      </c>
      <c r="M104" s="81">
        <v>12.896000000000001</v>
      </c>
      <c r="N104" s="96">
        <v>12.896000000000001</v>
      </c>
      <c r="O104" s="64">
        <v>2530</v>
      </c>
      <c r="P104" s="65">
        <f>Table224578910112345678910111213141516171819202122232425262728293031323334123536373839404142434445[[#This Row],[PEMBULATAN]]*O104</f>
        <v>32626.880000000001</v>
      </c>
    </row>
    <row r="105" spans="1:16" ht="26.25" customHeight="1" x14ac:dyDescent="0.2">
      <c r="A105" s="14"/>
      <c r="B105" s="75"/>
      <c r="C105" s="73" t="s">
        <v>4542</v>
      </c>
      <c r="D105" s="78" t="s">
        <v>126</v>
      </c>
      <c r="E105" s="13">
        <v>44544</v>
      </c>
      <c r="F105" s="76" t="s">
        <v>3386</v>
      </c>
      <c r="G105" s="13">
        <v>44547</v>
      </c>
      <c r="H105" s="77" t="s">
        <v>4155</v>
      </c>
      <c r="I105" s="16">
        <v>64</v>
      </c>
      <c r="J105" s="16">
        <v>58</v>
      </c>
      <c r="K105" s="16">
        <v>26</v>
      </c>
      <c r="L105" s="16">
        <v>3</v>
      </c>
      <c r="M105" s="81">
        <v>24.128</v>
      </c>
      <c r="N105" s="96">
        <v>24.128</v>
      </c>
      <c r="O105" s="64">
        <v>2530</v>
      </c>
      <c r="P105" s="65">
        <f>Table224578910112345678910111213141516171819202122232425262728293031323334123536373839404142434445[[#This Row],[PEMBULATAN]]*O105</f>
        <v>61043.840000000004</v>
      </c>
    </row>
    <row r="106" spans="1:16" ht="26.25" customHeight="1" x14ac:dyDescent="0.2">
      <c r="A106" s="14"/>
      <c r="B106" s="75"/>
      <c r="C106" s="73" t="s">
        <v>4543</v>
      </c>
      <c r="D106" s="78" t="s">
        <v>126</v>
      </c>
      <c r="E106" s="13">
        <v>44544</v>
      </c>
      <c r="F106" s="76" t="s">
        <v>3386</v>
      </c>
      <c r="G106" s="13">
        <v>44547</v>
      </c>
      <c r="H106" s="77" t="s">
        <v>4155</v>
      </c>
      <c r="I106" s="16">
        <v>40</v>
      </c>
      <c r="J106" s="16">
        <v>37</v>
      </c>
      <c r="K106" s="16">
        <v>24</v>
      </c>
      <c r="L106" s="16">
        <v>3</v>
      </c>
      <c r="M106" s="81">
        <v>8.8800000000000008</v>
      </c>
      <c r="N106" s="96">
        <v>8.8800000000000008</v>
      </c>
      <c r="O106" s="64">
        <v>2530</v>
      </c>
      <c r="P106" s="65">
        <f>Table224578910112345678910111213141516171819202122232425262728293031323334123536373839404142434445[[#This Row],[PEMBULATAN]]*O106</f>
        <v>22466.400000000001</v>
      </c>
    </row>
    <row r="107" spans="1:16" ht="26.25" customHeight="1" x14ac:dyDescent="0.2">
      <c r="A107" s="14"/>
      <c r="B107" s="75"/>
      <c r="C107" s="73" t="s">
        <v>4544</v>
      </c>
      <c r="D107" s="78" t="s">
        <v>126</v>
      </c>
      <c r="E107" s="13">
        <v>44544</v>
      </c>
      <c r="F107" s="76" t="s">
        <v>3386</v>
      </c>
      <c r="G107" s="13">
        <v>44547</v>
      </c>
      <c r="H107" s="77" t="s">
        <v>4155</v>
      </c>
      <c r="I107" s="16">
        <v>101</v>
      </c>
      <c r="J107" s="16">
        <v>40</v>
      </c>
      <c r="K107" s="16">
        <v>32</v>
      </c>
      <c r="L107" s="16">
        <v>12</v>
      </c>
      <c r="M107" s="81">
        <v>32.32</v>
      </c>
      <c r="N107" s="96">
        <v>33</v>
      </c>
      <c r="O107" s="64">
        <v>2530</v>
      </c>
      <c r="P107" s="65">
        <f>Table224578910112345678910111213141516171819202122232425262728293031323334123536373839404142434445[[#This Row],[PEMBULATAN]]*O107</f>
        <v>83490</v>
      </c>
    </row>
    <row r="108" spans="1:16" ht="26.25" customHeight="1" x14ac:dyDescent="0.2">
      <c r="A108" s="14"/>
      <c r="B108" s="75"/>
      <c r="C108" s="73" t="s">
        <v>4545</v>
      </c>
      <c r="D108" s="78" t="s">
        <v>126</v>
      </c>
      <c r="E108" s="13">
        <v>44544</v>
      </c>
      <c r="F108" s="76" t="s">
        <v>3386</v>
      </c>
      <c r="G108" s="13">
        <v>44547</v>
      </c>
      <c r="H108" s="77" t="s">
        <v>4155</v>
      </c>
      <c r="I108" s="16">
        <v>74</v>
      </c>
      <c r="J108" s="16">
        <v>28</v>
      </c>
      <c r="K108" s="16">
        <v>14</v>
      </c>
      <c r="L108" s="16">
        <v>4</v>
      </c>
      <c r="M108" s="81">
        <v>7.2519999999999998</v>
      </c>
      <c r="N108" s="96">
        <v>7.2519999999999998</v>
      </c>
      <c r="O108" s="64">
        <v>2530</v>
      </c>
      <c r="P108" s="65">
        <f>Table224578910112345678910111213141516171819202122232425262728293031323334123536373839404142434445[[#This Row],[PEMBULATAN]]*O108</f>
        <v>18347.559999999998</v>
      </c>
    </row>
    <row r="109" spans="1:16" ht="26.25" customHeight="1" x14ac:dyDescent="0.2">
      <c r="A109" s="14"/>
      <c r="B109" s="75"/>
      <c r="C109" s="73" t="s">
        <v>4546</v>
      </c>
      <c r="D109" s="78" t="s">
        <v>126</v>
      </c>
      <c r="E109" s="13">
        <v>44544</v>
      </c>
      <c r="F109" s="76" t="s">
        <v>3386</v>
      </c>
      <c r="G109" s="13">
        <v>44547</v>
      </c>
      <c r="H109" s="77" t="s">
        <v>4155</v>
      </c>
      <c r="I109" s="16">
        <v>80</v>
      </c>
      <c r="J109" s="16">
        <v>44</v>
      </c>
      <c r="K109" s="16">
        <v>17</v>
      </c>
      <c r="L109" s="16">
        <v>7</v>
      </c>
      <c r="M109" s="81">
        <v>14.96</v>
      </c>
      <c r="N109" s="96">
        <v>14.96</v>
      </c>
      <c r="O109" s="64">
        <v>2530</v>
      </c>
      <c r="P109" s="65">
        <f>Table224578910112345678910111213141516171819202122232425262728293031323334123536373839404142434445[[#This Row],[PEMBULATAN]]*O109</f>
        <v>37848.800000000003</v>
      </c>
    </row>
    <row r="110" spans="1:16" ht="26.25" customHeight="1" x14ac:dyDescent="0.2">
      <c r="A110" s="14"/>
      <c r="B110" s="75"/>
      <c r="C110" s="73" t="s">
        <v>4547</v>
      </c>
      <c r="D110" s="78" t="s">
        <v>126</v>
      </c>
      <c r="E110" s="13">
        <v>44544</v>
      </c>
      <c r="F110" s="76" t="s">
        <v>3386</v>
      </c>
      <c r="G110" s="13">
        <v>44547</v>
      </c>
      <c r="H110" s="77" t="s">
        <v>4155</v>
      </c>
      <c r="I110" s="16">
        <v>50</v>
      </c>
      <c r="J110" s="16">
        <v>41</v>
      </c>
      <c r="K110" s="16">
        <v>26</v>
      </c>
      <c r="L110" s="16">
        <v>8</v>
      </c>
      <c r="M110" s="81">
        <v>13.324999999999999</v>
      </c>
      <c r="N110" s="96">
        <v>14</v>
      </c>
      <c r="O110" s="64">
        <v>2530</v>
      </c>
      <c r="P110" s="65">
        <f>Table224578910112345678910111213141516171819202122232425262728293031323334123536373839404142434445[[#This Row],[PEMBULATAN]]*O110</f>
        <v>35420</v>
      </c>
    </row>
    <row r="111" spans="1:16" ht="26.25" customHeight="1" x14ac:dyDescent="0.2">
      <c r="A111" s="14"/>
      <c r="B111" s="75"/>
      <c r="C111" s="73" t="s">
        <v>4548</v>
      </c>
      <c r="D111" s="78" t="s">
        <v>126</v>
      </c>
      <c r="E111" s="13">
        <v>44544</v>
      </c>
      <c r="F111" s="76" t="s">
        <v>3386</v>
      </c>
      <c r="G111" s="13">
        <v>44547</v>
      </c>
      <c r="H111" s="77" t="s">
        <v>4155</v>
      </c>
      <c r="I111" s="16">
        <v>34</v>
      </c>
      <c r="J111" s="16">
        <v>34</v>
      </c>
      <c r="K111" s="16">
        <v>32</v>
      </c>
      <c r="L111" s="16">
        <v>4</v>
      </c>
      <c r="M111" s="81">
        <v>9.2479999999999993</v>
      </c>
      <c r="N111" s="96">
        <v>9.2479999999999993</v>
      </c>
      <c r="O111" s="64">
        <v>2530</v>
      </c>
      <c r="P111" s="65">
        <f>Table224578910112345678910111213141516171819202122232425262728293031323334123536373839404142434445[[#This Row],[PEMBULATAN]]*O111</f>
        <v>23397.439999999999</v>
      </c>
    </row>
    <row r="112" spans="1:16" ht="26.25" customHeight="1" x14ac:dyDescent="0.2">
      <c r="A112" s="14"/>
      <c r="B112" s="75"/>
      <c r="C112" s="73" t="s">
        <v>4549</v>
      </c>
      <c r="D112" s="78" t="s">
        <v>126</v>
      </c>
      <c r="E112" s="13">
        <v>44544</v>
      </c>
      <c r="F112" s="76" t="s">
        <v>3386</v>
      </c>
      <c r="G112" s="13">
        <v>44547</v>
      </c>
      <c r="H112" s="77" t="s">
        <v>4155</v>
      </c>
      <c r="I112" s="16">
        <v>52</v>
      </c>
      <c r="J112" s="16">
        <v>51</v>
      </c>
      <c r="K112" s="16">
        <v>13</v>
      </c>
      <c r="L112" s="16">
        <v>5</v>
      </c>
      <c r="M112" s="81">
        <v>8.6189999999999998</v>
      </c>
      <c r="N112" s="96">
        <v>8.6189999999999998</v>
      </c>
      <c r="O112" s="64">
        <v>2530</v>
      </c>
      <c r="P112" s="65">
        <f>Table224578910112345678910111213141516171819202122232425262728293031323334123536373839404142434445[[#This Row],[PEMBULATAN]]*O112</f>
        <v>21806.07</v>
      </c>
    </row>
    <row r="113" spans="1:16" ht="26.25" customHeight="1" x14ac:dyDescent="0.2">
      <c r="A113" s="14"/>
      <c r="B113" s="75"/>
      <c r="C113" s="73" t="s">
        <v>4550</v>
      </c>
      <c r="D113" s="78" t="s">
        <v>126</v>
      </c>
      <c r="E113" s="13">
        <v>44544</v>
      </c>
      <c r="F113" s="76" t="s">
        <v>3386</v>
      </c>
      <c r="G113" s="13">
        <v>44547</v>
      </c>
      <c r="H113" s="77" t="s">
        <v>4155</v>
      </c>
      <c r="I113" s="16">
        <v>112</v>
      </c>
      <c r="J113" s="16">
        <v>12</v>
      </c>
      <c r="K113" s="16">
        <v>12</v>
      </c>
      <c r="L113" s="16">
        <v>6</v>
      </c>
      <c r="M113" s="81">
        <v>4.032</v>
      </c>
      <c r="N113" s="96">
        <v>6</v>
      </c>
      <c r="O113" s="64">
        <v>2530</v>
      </c>
      <c r="P113" s="65">
        <f>Table224578910112345678910111213141516171819202122232425262728293031323334123536373839404142434445[[#This Row],[PEMBULATAN]]*O113</f>
        <v>15180</v>
      </c>
    </row>
    <row r="114" spans="1:16" ht="26.25" customHeight="1" x14ac:dyDescent="0.2">
      <c r="A114" s="14"/>
      <c r="B114" s="75"/>
      <c r="C114" s="73" t="s">
        <v>4551</v>
      </c>
      <c r="D114" s="78" t="s">
        <v>126</v>
      </c>
      <c r="E114" s="13">
        <v>44544</v>
      </c>
      <c r="F114" s="76" t="s">
        <v>3386</v>
      </c>
      <c r="G114" s="13">
        <v>44547</v>
      </c>
      <c r="H114" s="77" t="s">
        <v>4155</v>
      </c>
      <c r="I114" s="16">
        <v>36</v>
      </c>
      <c r="J114" s="16">
        <v>31</v>
      </c>
      <c r="K114" s="16">
        <v>24</v>
      </c>
      <c r="L114" s="16">
        <v>6</v>
      </c>
      <c r="M114" s="81">
        <v>6.6959999999999997</v>
      </c>
      <c r="N114" s="96">
        <v>6.6959999999999997</v>
      </c>
      <c r="O114" s="64">
        <v>2530</v>
      </c>
      <c r="P114" s="65">
        <f>Table224578910112345678910111213141516171819202122232425262728293031323334123536373839404142434445[[#This Row],[PEMBULATAN]]*O114</f>
        <v>16940.88</v>
      </c>
    </row>
    <row r="115" spans="1:16" ht="26.25" customHeight="1" x14ac:dyDescent="0.2">
      <c r="A115" s="14"/>
      <c r="B115" s="75"/>
      <c r="C115" s="73" t="s">
        <v>4552</v>
      </c>
      <c r="D115" s="78" t="s">
        <v>126</v>
      </c>
      <c r="E115" s="13">
        <v>44544</v>
      </c>
      <c r="F115" s="76" t="s">
        <v>3386</v>
      </c>
      <c r="G115" s="13">
        <v>44547</v>
      </c>
      <c r="H115" s="77" t="s">
        <v>4155</v>
      </c>
      <c r="I115" s="16">
        <v>61</v>
      </c>
      <c r="J115" s="16">
        <v>31</v>
      </c>
      <c r="K115" s="16">
        <v>10</v>
      </c>
      <c r="L115" s="16">
        <v>2</v>
      </c>
      <c r="M115" s="81">
        <v>4.7275</v>
      </c>
      <c r="N115" s="96">
        <v>4.7275</v>
      </c>
      <c r="O115" s="64">
        <v>2530</v>
      </c>
      <c r="P115" s="65">
        <f>Table224578910112345678910111213141516171819202122232425262728293031323334123536373839404142434445[[#This Row],[PEMBULATAN]]*O115</f>
        <v>11960.575000000001</v>
      </c>
    </row>
    <row r="116" spans="1:16" ht="26.25" customHeight="1" x14ac:dyDescent="0.2">
      <c r="A116" s="14"/>
      <c r="B116" s="75"/>
      <c r="C116" s="73" t="s">
        <v>4553</v>
      </c>
      <c r="D116" s="78" t="s">
        <v>126</v>
      </c>
      <c r="E116" s="13">
        <v>44544</v>
      </c>
      <c r="F116" s="76" t="s">
        <v>3386</v>
      </c>
      <c r="G116" s="13">
        <v>44547</v>
      </c>
      <c r="H116" s="77" t="s">
        <v>4155</v>
      </c>
      <c r="I116" s="16">
        <v>57</v>
      </c>
      <c r="J116" s="16">
        <v>42</v>
      </c>
      <c r="K116" s="16">
        <v>12</v>
      </c>
      <c r="L116" s="16">
        <v>3</v>
      </c>
      <c r="M116" s="81">
        <v>7.1820000000000004</v>
      </c>
      <c r="N116" s="96">
        <v>7.1820000000000004</v>
      </c>
      <c r="O116" s="64">
        <v>2530</v>
      </c>
      <c r="P116" s="65">
        <f>Table224578910112345678910111213141516171819202122232425262728293031323334123536373839404142434445[[#This Row],[PEMBULATAN]]*O116</f>
        <v>18170.460000000003</v>
      </c>
    </row>
    <row r="117" spans="1:16" ht="26.25" customHeight="1" x14ac:dyDescent="0.2">
      <c r="A117" s="14"/>
      <c r="B117" s="75"/>
      <c r="C117" s="73" t="s">
        <v>4554</v>
      </c>
      <c r="D117" s="78" t="s">
        <v>126</v>
      </c>
      <c r="E117" s="13">
        <v>44544</v>
      </c>
      <c r="F117" s="76" t="s">
        <v>3386</v>
      </c>
      <c r="G117" s="13">
        <v>44547</v>
      </c>
      <c r="H117" s="77" t="s">
        <v>4155</v>
      </c>
      <c r="I117" s="16">
        <v>45</v>
      </c>
      <c r="J117" s="16">
        <v>35</v>
      </c>
      <c r="K117" s="16">
        <v>10</v>
      </c>
      <c r="L117" s="16">
        <v>2</v>
      </c>
      <c r="M117" s="81">
        <v>3.9375</v>
      </c>
      <c r="N117" s="96">
        <v>3.9375</v>
      </c>
      <c r="O117" s="64">
        <v>2530</v>
      </c>
      <c r="P117" s="65">
        <f>Table224578910112345678910111213141516171819202122232425262728293031323334123536373839404142434445[[#This Row],[PEMBULATAN]]*O117</f>
        <v>9961.875</v>
      </c>
    </row>
    <row r="118" spans="1:16" ht="26.25" customHeight="1" x14ac:dyDescent="0.2">
      <c r="A118" s="14"/>
      <c r="B118" s="75"/>
      <c r="C118" s="73" t="s">
        <v>4555</v>
      </c>
      <c r="D118" s="78" t="s">
        <v>126</v>
      </c>
      <c r="E118" s="13">
        <v>44544</v>
      </c>
      <c r="F118" s="76" t="s">
        <v>3386</v>
      </c>
      <c r="G118" s="13">
        <v>44547</v>
      </c>
      <c r="H118" s="77" t="s">
        <v>4155</v>
      </c>
      <c r="I118" s="16">
        <v>94</v>
      </c>
      <c r="J118" s="16">
        <v>24</v>
      </c>
      <c r="K118" s="16">
        <v>12</v>
      </c>
      <c r="L118" s="16">
        <v>2</v>
      </c>
      <c r="M118" s="81">
        <v>6.7679999999999998</v>
      </c>
      <c r="N118" s="96">
        <v>6.7679999999999998</v>
      </c>
      <c r="O118" s="64">
        <v>2530</v>
      </c>
      <c r="P118" s="65">
        <f>Table224578910112345678910111213141516171819202122232425262728293031323334123536373839404142434445[[#This Row],[PEMBULATAN]]*O118</f>
        <v>17123.04</v>
      </c>
    </row>
    <row r="119" spans="1:16" ht="26.25" customHeight="1" x14ac:dyDescent="0.2">
      <c r="A119" s="14"/>
      <c r="B119" s="75"/>
      <c r="C119" s="73" t="s">
        <v>4556</v>
      </c>
      <c r="D119" s="78" t="s">
        <v>126</v>
      </c>
      <c r="E119" s="13">
        <v>44544</v>
      </c>
      <c r="F119" s="76" t="s">
        <v>3386</v>
      </c>
      <c r="G119" s="13">
        <v>44547</v>
      </c>
      <c r="H119" s="77" t="s">
        <v>4155</v>
      </c>
      <c r="I119" s="16">
        <v>97</v>
      </c>
      <c r="J119" s="16">
        <v>34</v>
      </c>
      <c r="K119" s="16">
        <v>17</v>
      </c>
      <c r="L119" s="16">
        <v>7</v>
      </c>
      <c r="M119" s="81">
        <v>14.016500000000001</v>
      </c>
      <c r="N119" s="96">
        <v>14.016500000000001</v>
      </c>
      <c r="O119" s="64">
        <v>2530</v>
      </c>
      <c r="P119" s="65">
        <f>Table224578910112345678910111213141516171819202122232425262728293031323334123536373839404142434445[[#This Row],[PEMBULATAN]]*O119</f>
        <v>35461.745000000003</v>
      </c>
    </row>
    <row r="120" spans="1:16" ht="26.25" customHeight="1" x14ac:dyDescent="0.2">
      <c r="A120" s="14"/>
      <c r="B120" s="75"/>
      <c r="C120" s="73" t="s">
        <v>4557</v>
      </c>
      <c r="D120" s="78" t="s">
        <v>126</v>
      </c>
      <c r="E120" s="13">
        <v>44544</v>
      </c>
      <c r="F120" s="76" t="s">
        <v>3386</v>
      </c>
      <c r="G120" s="13">
        <v>44547</v>
      </c>
      <c r="H120" s="77" t="s">
        <v>4155</v>
      </c>
      <c r="I120" s="16">
        <v>21</v>
      </c>
      <c r="J120" s="16">
        <v>21</v>
      </c>
      <c r="K120" s="16">
        <v>25</v>
      </c>
      <c r="L120" s="16">
        <v>2</v>
      </c>
      <c r="M120" s="81">
        <v>2.7562500000000001</v>
      </c>
      <c r="N120" s="96">
        <v>2.7562500000000001</v>
      </c>
      <c r="O120" s="64">
        <v>2530</v>
      </c>
      <c r="P120" s="65">
        <f>Table224578910112345678910111213141516171819202122232425262728293031323334123536373839404142434445[[#This Row],[PEMBULATAN]]*O120</f>
        <v>6973.3125</v>
      </c>
    </row>
    <row r="121" spans="1:16" ht="26.25" customHeight="1" x14ac:dyDescent="0.2">
      <c r="A121" s="14"/>
      <c r="B121" s="75"/>
      <c r="C121" s="73" t="s">
        <v>4558</v>
      </c>
      <c r="D121" s="78" t="s">
        <v>126</v>
      </c>
      <c r="E121" s="13">
        <v>44544</v>
      </c>
      <c r="F121" s="76" t="s">
        <v>3386</v>
      </c>
      <c r="G121" s="13">
        <v>44547</v>
      </c>
      <c r="H121" s="77" t="s">
        <v>4155</v>
      </c>
      <c r="I121" s="16">
        <v>74</v>
      </c>
      <c r="J121" s="16">
        <v>62</v>
      </c>
      <c r="K121" s="16">
        <v>10</v>
      </c>
      <c r="L121" s="16">
        <v>5</v>
      </c>
      <c r="M121" s="81">
        <v>11.47</v>
      </c>
      <c r="N121" s="96">
        <v>12</v>
      </c>
      <c r="O121" s="64">
        <v>2530</v>
      </c>
      <c r="P121" s="65">
        <f>Table224578910112345678910111213141516171819202122232425262728293031323334123536373839404142434445[[#This Row],[PEMBULATAN]]*O121</f>
        <v>30360</v>
      </c>
    </row>
    <row r="122" spans="1:16" ht="26.25" customHeight="1" x14ac:dyDescent="0.2">
      <c r="A122" s="14"/>
      <c r="B122" s="75"/>
      <c r="C122" s="73" t="s">
        <v>4559</v>
      </c>
      <c r="D122" s="78" t="s">
        <v>126</v>
      </c>
      <c r="E122" s="13">
        <v>44544</v>
      </c>
      <c r="F122" s="76" t="s">
        <v>3386</v>
      </c>
      <c r="G122" s="13">
        <v>44547</v>
      </c>
      <c r="H122" s="77" t="s">
        <v>4155</v>
      </c>
      <c r="I122" s="16">
        <v>51</v>
      </c>
      <c r="J122" s="16">
        <v>32</v>
      </c>
      <c r="K122" s="16">
        <v>22</v>
      </c>
      <c r="L122" s="16">
        <v>4</v>
      </c>
      <c r="M122" s="81">
        <v>8.9760000000000009</v>
      </c>
      <c r="N122" s="96">
        <v>8.9760000000000009</v>
      </c>
      <c r="O122" s="64">
        <v>2530</v>
      </c>
      <c r="P122" s="65">
        <f>Table224578910112345678910111213141516171819202122232425262728293031323334123536373839404142434445[[#This Row],[PEMBULATAN]]*O122</f>
        <v>22709.280000000002</v>
      </c>
    </row>
    <row r="123" spans="1:16" ht="26.25" customHeight="1" x14ac:dyDescent="0.2">
      <c r="A123" s="14"/>
      <c r="B123" s="75"/>
      <c r="C123" s="73" t="s">
        <v>4560</v>
      </c>
      <c r="D123" s="78" t="s">
        <v>126</v>
      </c>
      <c r="E123" s="13">
        <v>44544</v>
      </c>
      <c r="F123" s="76" t="s">
        <v>3386</v>
      </c>
      <c r="G123" s="13">
        <v>44547</v>
      </c>
      <c r="H123" s="77" t="s">
        <v>4155</v>
      </c>
      <c r="I123" s="16">
        <v>35</v>
      </c>
      <c r="J123" s="16">
        <v>32</v>
      </c>
      <c r="K123" s="16">
        <v>26</v>
      </c>
      <c r="L123" s="16">
        <v>7</v>
      </c>
      <c r="M123" s="81">
        <v>7.28</v>
      </c>
      <c r="N123" s="96">
        <v>7.28</v>
      </c>
      <c r="O123" s="64">
        <v>2530</v>
      </c>
      <c r="P123" s="65">
        <f>Table224578910112345678910111213141516171819202122232425262728293031323334123536373839404142434445[[#This Row],[PEMBULATAN]]*O123</f>
        <v>18418.400000000001</v>
      </c>
    </row>
    <row r="124" spans="1:16" ht="26.25" customHeight="1" x14ac:dyDescent="0.2">
      <c r="A124" s="14"/>
      <c r="B124" s="75"/>
      <c r="C124" s="73" t="s">
        <v>4561</v>
      </c>
      <c r="D124" s="78" t="s">
        <v>126</v>
      </c>
      <c r="E124" s="13">
        <v>44544</v>
      </c>
      <c r="F124" s="76" t="s">
        <v>3386</v>
      </c>
      <c r="G124" s="13">
        <v>44547</v>
      </c>
      <c r="H124" s="77" t="s">
        <v>4155</v>
      </c>
      <c r="I124" s="16">
        <v>44</v>
      </c>
      <c r="J124" s="16">
        <v>41</v>
      </c>
      <c r="K124" s="16">
        <v>8</v>
      </c>
      <c r="L124" s="16">
        <v>1</v>
      </c>
      <c r="M124" s="81">
        <v>3.6080000000000001</v>
      </c>
      <c r="N124" s="96">
        <v>3.6080000000000001</v>
      </c>
      <c r="O124" s="64">
        <v>2530</v>
      </c>
      <c r="P124" s="65">
        <f>Table224578910112345678910111213141516171819202122232425262728293031323334123536373839404142434445[[#This Row],[PEMBULATAN]]*O124</f>
        <v>9128.24</v>
      </c>
    </row>
    <row r="125" spans="1:16" ht="26.25" customHeight="1" x14ac:dyDescent="0.2">
      <c r="A125" s="14"/>
      <c r="B125" s="75"/>
      <c r="C125" s="73" t="s">
        <v>4562</v>
      </c>
      <c r="D125" s="78" t="s">
        <v>126</v>
      </c>
      <c r="E125" s="13">
        <v>44544</v>
      </c>
      <c r="F125" s="76" t="s">
        <v>3386</v>
      </c>
      <c r="G125" s="13">
        <v>44547</v>
      </c>
      <c r="H125" s="77" t="s">
        <v>4155</v>
      </c>
      <c r="I125" s="16">
        <v>80</v>
      </c>
      <c r="J125" s="16">
        <v>64</v>
      </c>
      <c r="K125" s="16">
        <v>11</v>
      </c>
      <c r="L125" s="16">
        <v>10</v>
      </c>
      <c r="M125" s="81">
        <v>14.08</v>
      </c>
      <c r="N125" s="96">
        <v>14.08</v>
      </c>
      <c r="O125" s="64">
        <v>2530</v>
      </c>
      <c r="P125" s="65">
        <f>Table224578910112345678910111213141516171819202122232425262728293031323334123536373839404142434445[[#This Row],[PEMBULATAN]]*O125</f>
        <v>35622.400000000001</v>
      </c>
    </row>
    <row r="126" spans="1:16" ht="26.25" customHeight="1" x14ac:dyDescent="0.2">
      <c r="A126" s="14"/>
      <c r="B126" s="75"/>
      <c r="C126" s="73" t="s">
        <v>4563</v>
      </c>
      <c r="D126" s="78" t="s">
        <v>126</v>
      </c>
      <c r="E126" s="13">
        <v>44544</v>
      </c>
      <c r="F126" s="76" t="s">
        <v>3386</v>
      </c>
      <c r="G126" s="13">
        <v>44547</v>
      </c>
      <c r="H126" s="77" t="s">
        <v>4155</v>
      </c>
      <c r="I126" s="16">
        <v>45</v>
      </c>
      <c r="J126" s="16">
        <v>35</v>
      </c>
      <c r="K126" s="16">
        <v>20</v>
      </c>
      <c r="L126" s="16">
        <v>11</v>
      </c>
      <c r="M126" s="81">
        <v>7.875</v>
      </c>
      <c r="N126" s="96">
        <v>11</v>
      </c>
      <c r="O126" s="64">
        <v>2530</v>
      </c>
      <c r="P126" s="65">
        <f>Table224578910112345678910111213141516171819202122232425262728293031323334123536373839404142434445[[#This Row],[PEMBULATAN]]*O126</f>
        <v>27830</v>
      </c>
    </row>
    <row r="127" spans="1:16" ht="26.25" customHeight="1" x14ac:dyDescent="0.2">
      <c r="A127" s="14"/>
      <c r="B127" s="75"/>
      <c r="C127" s="73" t="s">
        <v>4564</v>
      </c>
      <c r="D127" s="78" t="s">
        <v>126</v>
      </c>
      <c r="E127" s="13">
        <v>44544</v>
      </c>
      <c r="F127" s="76" t="s">
        <v>3386</v>
      </c>
      <c r="G127" s="13">
        <v>44547</v>
      </c>
      <c r="H127" s="77" t="s">
        <v>4155</v>
      </c>
      <c r="I127" s="16">
        <v>64</v>
      </c>
      <c r="J127" s="16">
        <v>64</v>
      </c>
      <c r="K127" s="16">
        <v>8</v>
      </c>
      <c r="L127" s="16">
        <v>1</v>
      </c>
      <c r="M127" s="81">
        <v>8.1920000000000002</v>
      </c>
      <c r="N127" s="96">
        <v>8.1920000000000002</v>
      </c>
      <c r="O127" s="64">
        <v>2530</v>
      </c>
      <c r="P127" s="65">
        <f>Table224578910112345678910111213141516171819202122232425262728293031323334123536373839404142434445[[#This Row],[PEMBULATAN]]*O127</f>
        <v>20725.760000000002</v>
      </c>
    </row>
    <row r="128" spans="1:16" ht="26.25" customHeight="1" x14ac:dyDescent="0.2">
      <c r="A128" s="14"/>
      <c r="B128" s="75"/>
      <c r="C128" s="73" t="s">
        <v>4565</v>
      </c>
      <c r="D128" s="78" t="s">
        <v>126</v>
      </c>
      <c r="E128" s="13">
        <v>44544</v>
      </c>
      <c r="F128" s="76" t="s">
        <v>3386</v>
      </c>
      <c r="G128" s="13">
        <v>44547</v>
      </c>
      <c r="H128" s="77" t="s">
        <v>4155</v>
      </c>
      <c r="I128" s="16">
        <v>68</v>
      </c>
      <c r="J128" s="16">
        <v>31</v>
      </c>
      <c r="K128" s="16">
        <v>14</v>
      </c>
      <c r="L128" s="16">
        <v>2</v>
      </c>
      <c r="M128" s="81">
        <v>7.3780000000000001</v>
      </c>
      <c r="N128" s="96">
        <v>8</v>
      </c>
      <c r="O128" s="64">
        <v>2530</v>
      </c>
      <c r="P128" s="65">
        <f>Table224578910112345678910111213141516171819202122232425262728293031323334123536373839404142434445[[#This Row],[PEMBULATAN]]*O128</f>
        <v>20240</v>
      </c>
    </row>
    <row r="129" spans="1:16" ht="26.25" customHeight="1" x14ac:dyDescent="0.2">
      <c r="A129" s="14"/>
      <c r="B129" s="75"/>
      <c r="C129" s="73" t="s">
        <v>4566</v>
      </c>
      <c r="D129" s="78" t="s">
        <v>126</v>
      </c>
      <c r="E129" s="13">
        <v>44544</v>
      </c>
      <c r="F129" s="76" t="s">
        <v>3386</v>
      </c>
      <c r="G129" s="13">
        <v>44547</v>
      </c>
      <c r="H129" s="77" t="s">
        <v>4155</v>
      </c>
      <c r="I129" s="16">
        <v>51</v>
      </c>
      <c r="J129" s="16">
        <v>51</v>
      </c>
      <c r="K129" s="16">
        <v>10</v>
      </c>
      <c r="L129" s="16">
        <v>2</v>
      </c>
      <c r="M129" s="81">
        <v>6.5025000000000004</v>
      </c>
      <c r="N129" s="96">
        <v>8</v>
      </c>
      <c r="O129" s="64">
        <v>2530</v>
      </c>
      <c r="P129" s="65">
        <f>Table224578910112345678910111213141516171819202122232425262728293031323334123536373839404142434445[[#This Row],[PEMBULATAN]]*O129</f>
        <v>20240</v>
      </c>
    </row>
    <row r="130" spans="1:16" ht="26.25" customHeight="1" x14ac:dyDescent="0.2">
      <c r="A130" s="14"/>
      <c r="B130" s="75"/>
      <c r="C130" s="73" t="s">
        <v>4567</v>
      </c>
      <c r="D130" s="78" t="s">
        <v>126</v>
      </c>
      <c r="E130" s="13">
        <v>44544</v>
      </c>
      <c r="F130" s="76" t="s">
        <v>3386</v>
      </c>
      <c r="G130" s="13">
        <v>44547</v>
      </c>
      <c r="H130" s="77" t="s">
        <v>4155</v>
      </c>
      <c r="I130" s="16">
        <v>41</v>
      </c>
      <c r="J130" s="16">
        <v>31</v>
      </c>
      <c r="K130" s="16">
        <v>26</v>
      </c>
      <c r="L130" s="16">
        <v>4</v>
      </c>
      <c r="M130" s="81">
        <v>8.2614999999999998</v>
      </c>
      <c r="N130" s="96">
        <v>8.2614999999999998</v>
      </c>
      <c r="O130" s="64">
        <v>2530</v>
      </c>
      <c r="P130" s="65">
        <f>Table224578910112345678910111213141516171819202122232425262728293031323334123536373839404142434445[[#This Row],[PEMBULATAN]]*O130</f>
        <v>20901.595000000001</v>
      </c>
    </row>
    <row r="131" spans="1:16" ht="26.25" customHeight="1" x14ac:dyDescent="0.2">
      <c r="A131" s="14"/>
      <c r="B131" s="75"/>
      <c r="C131" s="73" t="s">
        <v>4568</v>
      </c>
      <c r="D131" s="78" t="s">
        <v>126</v>
      </c>
      <c r="E131" s="13">
        <v>44544</v>
      </c>
      <c r="F131" s="76" t="s">
        <v>3386</v>
      </c>
      <c r="G131" s="13">
        <v>44547</v>
      </c>
      <c r="H131" s="77" t="s">
        <v>4155</v>
      </c>
      <c r="I131" s="16">
        <v>71</v>
      </c>
      <c r="J131" s="16">
        <v>44</v>
      </c>
      <c r="K131" s="16">
        <v>36</v>
      </c>
      <c r="L131" s="16">
        <v>12</v>
      </c>
      <c r="M131" s="81">
        <v>28.116</v>
      </c>
      <c r="N131" s="96">
        <v>28.116</v>
      </c>
      <c r="O131" s="64">
        <v>2530</v>
      </c>
      <c r="P131" s="65">
        <f>Table224578910112345678910111213141516171819202122232425262728293031323334123536373839404142434445[[#This Row],[PEMBULATAN]]*O131</f>
        <v>71133.48</v>
      </c>
    </row>
    <row r="132" spans="1:16" ht="26.25" customHeight="1" x14ac:dyDescent="0.2">
      <c r="A132" s="14"/>
      <c r="B132" s="75"/>
      <c r="C132" s="73" t="s">
        <v>4569</v>
      </c>
      <c r="D132" s="78" t="s">
        <v>126</v>
      </c>
      <c r="E132" s="13">
        <v>44544</v>
      </c>
      <c r="F132" s="76" t="s">
        <v>3386</v>
      </c>
      <c r="G132" s="13">
        <v>44547</v>
      </c>
      <c r="H132" s="77" t="s">
        <v>4155</v>
      </c>
      <c r="I132" s="16">
        <v>120</v>
      </c>
      <c r="J132" s="16">
        <v>11</v>
      </c>
      <c r="K132" s="16">
        <v>12</v>
      </c>
      <c r="L132" s="16">
        <v>1</v>
      </c>
      <c r="M132" s="81">
        <v>3.96</v>
      </c>
      <c r="N132" s="96">
        <v>3.96</v>
      </c>
      <c r="O132" s="64">
        <v>2530</v>
      </c>
      <c r="P132" s="65">
        <f>Table224578910112345678910111213141516171819202122232425262728293031323334123536373839404142434445[[#This Row],[PEMBULATAN]]*O132</f>
        <v>10018.799999999999</v>
      </c>
    </row>
    <row r="133" spans="1:16" ht="26.25" customHeight="1" x14ac:dyDescent="0.2">
      <c r="A133" s="14"/>
      <c r="B133" s="75"/>
      <c r="C133" s="73" t="s">
        <v>4570</v>
      </c>
      <c r="D133" s="78" t="s">
        <v>126</v>
      </c>
      <c r="E133" s="13">
        <v>44544</v>
      </c>
      <c r="F133" s="76" t="s">
        <v>3386</v>
      </c>
      <c r="G133" s="13">
        <v>44547</v>
      </c>
      <c r="H133" s="77" t="s">
        <v>4155</v>
      </c>
      <c r="I133" s="16">
        <v>74</v>
      </c>
      <c r="J133" s="16">
        <v>48</v>
      </c>
      <c r="K133" s="16">
        <v>20</v>
      </c>
      <c r="L133" s="16">
        <v>5</v>
      </c>
      <c r="M133" s="81">
        <v>17.760000000000002</v>
      </c>
      <c r="N133" s="96">
        <v>17.760000000000002</v>
      </c>
      <c r="O133" s="64">
        <v>2530</v>
      </c>
      <c r="P133" s="65">
        <f>Table224578910112345678910111213141516171819202122232425262728293031323334123536373839404142434445[[#This Row],[PEMBULATAN]]*O133</f>
        <v>44932.800000000003</v>
      </c>
    </row>
    <row r="134" spans="1:16" ht="26.25" customHeight="1" x14ac:dyDescent="0.2">
      <c r="A134" s="14"/>
      <c r="B134" s="75"/>
      <c r="C134" s="73" t="s">
        <v>4571</v>
      </c>
      <c r="D134" s="78" t="s">
        <v>126</v>
      </c>
      <c r="E134" s="13">
        <v>44544</v>
      </c>
      <c r="F134" s="76" t="s">
        <v>3386</v>
      </c>
      <c r="G134" s="13">
        <v>44547</v>
      </c>
      <c r="H134" s="77" t="s">
        <v>4155</v>
      </c>
      <c r="I134" s="16">
        <v>52</v>
      </c>
      <c r="J134" s="16">
        <v>48</v>
      </c>
      <c r="K134" s="16">
        <v>13</v>
      </c>
      <c r="L134" s="16">
        <v>2</v>
      </c>
      <c r="M134" s="81">
        <v>8.1120000000000001</v>
      </c>
      <c r="N134" s="96">
        <v>8.1120000000000001</v>
      </c>
      <c r="O134" s="64">
        <v>2530</v>
      </c>
      <c r="P134" s="65">
        <f>Table224578910112345678910111213141516171819202122232425262728293031323334123536373839404142434445[[#This Row],[PEMBULATAN]]*O134</f>
        <v>20523.36</v>
      </c>
    </row>
    <row r="135" spans="1:16" ht="26.25" customHeight="1" x14ac:dyDescent="0.2">
      <c r="A135" s="14"/>
      <c r="B135" s="75"/>
      <c r="C135" s="73" t="s">
        <v>4572</v>
      </c>
      <c r="D135" s="78" t="s">
        <v>126</v>
      </c>
      <c r="E135" s="13">
        <v>44544</v>
      </c>
      <c r="F135" s="76" t="s">
        <v>3386</v>
      </c>
      <c r="G135" s="13">
        <v>44547</v>
      </c>
      <c r="H135" s="77" t="s">
        <v>4155</v>
      </c>
      <c r="I135" s="16">
        <v>108</v>
      </c>
      <c r="J135" s="16">
        <v>32</v>
      </c>
      <c r="K135" s="16">
        <v>12</v>
      </c>
      <c r="L135" s="16">
        <v>28</v>
      </c>
      <c r="M135" s="81">
        <v>10.368</v>
      </c>
      <c r="N135" s="96">
        <v>29</v>
      </c>
      <c r="O135" s="64">
        <v>2530</v>
      </c>
      <c r="P135" s="65">
        <f>Table224578910112345678910111213141516171819202122232425262728293031323334123536373839404142434445[[#This Row],[PEMBULATAN]]*O135</f>
        <v>73370</v>
      </c>
    </row>
    <row r="136" spans="1:16" ht="26.25" customHeight="1" x14ac:dyDescent="0.2">
      <c r="A136" s="14"/>
      <c r="B136" s="75"/>
      <c r="C136" s="73" t="s">
        <v>4573</v>
      </c>
      <c r="D136" s="78" t="s">
        <v>126</v>
      </c>
      <c r="E136" s="13">
        <v>44544</v>
      </c>
      <c r="F136" s="76" t="s">
        <v>3386</v>
      </c>
      <c r="G136" s="13">
        <v>44547</v>
      </c>
      <c r="H136" s="77" t="s">
        <v>4155</v>
      </c>
      <c r="I136" s="16">
        <v>91</v>
      </c>
      <c r="J136" s="16">
        <v>68</v>
      </c>
      <c r="K136" s="16">
        <v>36</v>
      </c>
      <c r="L136" s="16">
        <v>12</v>
      </c>
      <c r="M136" s="81">
        <v>55.692</v>
      </c>
      <c r="N136" s="96">
        <v>55.692</v>
      </c>
      <c r="O136" s="64">
        <v>2530</v>
      </c>
      <c r="P136" s="65">
        <f>Table224578910112345678910111213141516171819202122232425262728293031323334123536373839404142434445[[#This Row],[PEMBULATAN]]*O136</f>
        <v>140900.76</v>
      </c>
    </row>
    <row r="137" spans="1:16" ht="26.25" customHeight="1" x14ac:dyDescent="0.2">
      <c r="A137" s="14"/>
      <c r="B137" s="75"/>
      <c r="C137" s="73" t="s">
        <v>4574</v>
      </c>
      <c r="D137" s="78" t="s">
        <v>126</v>
      </c>
      <c r="E137" s="13">
        <v>44544</v>
      </c>
      <c r="F137" s="76" t="s">
        <v>3386</v>
      </c>
      <c r="G137" s="13">
        <v>44547</v>
      </c>
      <c r="H137" s="77" t="s">
        <v>4155</v>
      </c>
      <c r="I137" s="16">
        <v>54</v>
      </c>
      <c r="J137" s="16">
        <v>25</v>
      </c>
      <c r="K137" s="16">
        <v>24</v>
      </c>
      <c r="L137" s="16">
        <v>11</v>
      </c>
      <c r="M137" s="81">
        <v>8.1</v>
      </c>
      <c r="N137" s="96">
        <v>11</v>
      </c>
      <c r="O137" s="64">
        <v>2530</v>
      </c>
      <c r="P137" s="65">
        <f>Table224578910112345678910111213141516171819202122232425262728293031323334123536373839404142434445[[#This Row],[PEMBULATAN]]*O137</f>
        <v>27830</v>
      </c>
    </row>
    <row r="138" spans="1:16" ht="26.25" customHeight="1" x14ac:dyDescent="0.2">
      <c r="A138" s="14"/>
      <c r="B138" s="75"/>
      <c r="C138" s="73" t="s">
        <v>4575</v>
      </c>
      <c r="D138" s="78" t="s">
        <v>126</v>
      </c>
      <c r="E138" s="13">
        <v>44544</v>
      </c>
      <c r="F138" s="76" t="s">
        <v>3386</v>
      </c>
      <c r="G138" s="13">
        <v>44547</v>
      </c>
      <c r="H138" s="77" t="s">
        <v>4155</v>
      </c>
      <c r="I138" s="16">
        <v>51</v>
      </c>
      <c r="J138" s="16">
        <v>45</v>
      </c>
      <c r="K138" s="16">
        <v>17</v>
      </c>
      <c r="L138" s="16">
        <v>6</v>
      </c>
      <c r="M138" s="81">
        <v>9.7537500000000001</v>
      </c>
      <c r="N138" s="96">
        <v>9.7537500000000001</v>
      </c>
      <c r="O138" s="64">
        <v>2530</v>
      </c>
      <c r="P138" s="65">
        <f>Table224578910112345678910111213141516171819202122232425262728293031323334123536373839404142434445[[#This Row],[PEMBULATAN]]*O138</f>
        <v>24676.987499999999</v>
      </c>
    </row>
    <row r="139" spans="1:16" ht="26.25" customHeight="1" x14ac:dyDescent="0.2">
      <c r="A139" s="14"/>
      <c r="B139" s="75"/>
      <c r="C139" s="73" t="s">
        <v>4576</v>
      </c>
      <c r="D139" s="78" t="s">
        <v>126</v>
      </c>
      <c r="E139" s="13">
        <v>44544</v>
      </c>
      <c r="F139" s="76" t="s">
        <v>3386</v>
      </c>
      <c r="G139" s="13">
        <v>44547</v>
      </c>
      <c r="H139" s="77" t="s">
        <v>4155</v>
      </c>
      <c r="I139" s="16">
        <v>64</v>
      </c>
      <c r="J139" s="16">
        <v>41</v>
      </c>
      <c r="K139" s="16">
        <v>23</v>
      </c>
      <c r="L139" s="16">
        <v>10</v>
      </c>
      <c r="M139" s="81">
        <v>15.087999999999999</v>
      </c>
      <c r="N139" s="96">
        <v>15.087999999999999</v>
      </c>
      <c r="O139" s="64">
        <v>2530</v>
      </c>
      <c r="P139" s="65">
        <f>Table224578910112345678910111213141516171819202122232425262728293031323334123536373839404142434445[[#This Row],[PEMBULATAN]]*O139</f>
        <v>38172.639999999999</v>
      </c>
    </row>
    <row r="140" spans="1:16" ht="26.25" customHeight="1" x14ac:dyDescent="0.2">
      <c r="A140" s="14"/>
      <c r="B140" s="75"/>
      <c r="C140" s="73" t="s">
        <v>4577</v>
      </c>
      <c r="D140" s="78" t="s">
        <v>126</v>
      </c>
      <c r="E140" s="13">
        <v>44544</v>
      </c>
      <c r="F140" s="76" t="s">
        <v>3386</v>
      </c>
      <c r="G140" s="13">
        <v>44547</v>
      </c>
      <c r="H140" s="77" t="s">
        <v>4155</v>
      </c>
      <c r="I140" s="16">
        <v>74</v>
      </c>
      <c r="J140" s="16">
        <v>31</v>
      </c>
      <c r="K140" s="16">
        <v>4</v>
      </c>
      <c r="L140" s="16">
        <v>1</v>
      </c>
      <c r="M140" s="81">
        <v>2.294</v>
      </c>
      <c r="N140" s="96">
        <v>2.294</v>
      </c>
      <c r="O140" s="64">
        <v>2530</v>
      </c>
      <c r="P140" s="65">
        <f>Table224578910112345678910111213141516171819202122232425262728293031323334123536373839404142434445[[#This Row],[PEMBULATAN]]*O140</f>
        <v>5803.82</v>
      </c>
    </row>
    <row r="141" spans="1:16" ht="26.25" customHeight="1" x14ac:dyDescent="0.2">
      <c r="A141" s="14"/>
      <c r="B141" s="75"/>
      <c r="C141" s="73" t="s">
        <v>4578</v>
      </c>
      <c r="D141" s="78" t="s">
        <v>126</v>
      </c>
      <c r="E141" s="13">
        <v>44544</v>
      </c>
      <c r="F141" s="76" t="s">
        <v>3386</v>
      </c>
      <c r="G141" s="13">
        <v>44547</v>
      </c>
      <c r="H141" s="77" t="s">
        <v>4155</v>
      </c>
      <c r="I141" s="16">
        <v>48</v>
      </c>
      <c r="J141" s="16">
        <v>36</v>
      </c>
      <c r="K141" s="16">
        <v>26</v>
      </c>
      <c r="L141" s="16">
        <v>4</v>
      </c>
      <c r="M141" s="81">
        <v>11.231999999999999</v>
      </c>
      <c r="N141" s="96">
        <v>11.231999999999999</v>
      </c>
      <c r="O141" s="64">
        <v>2530</v>
      </c>
      <c r="P141" s="65">
        <f>Table224578910112345678910111213141516171819202122232425262728293031323334123536373839404142434445[[#This Row],[PEMBULATAN]]*O141</f>
        <v>28416.959999999999</v>
      </c>
    </row>
    <row r="142" spans="1:16" ht="26.25" customHeight="1" x14ac:dyDescent="0.2">
      <c r="A142" s="14"/>
      <c r="B142" s="75"/>
      <c r="C142" s="73" t="s">
        <v>4579</v>
      </c>
      <c r="D142" s="78" t="s">
        <v>126</v>
      </c>
      <c r="E142" s="13">
        <v>44544</v>
      </c>
      <c r="F142" s="76" t="s">
        <v>3386</v>
      </c>
      <c r="G142" s="13">
        <v>44547</v>
      </c>
      <c r="H142" s="77" t="s">
        <v>4155</v>
      </c>
      <c r="I142" s="16">
        <v>52</v>
      </c>
      <c r="J142" s="16">
        <v>30</v>
      </c>
      <c r="K142" s="16">
        <v>31</v>
      </c>
      <c r="L142" s="16">
        <v>3</v>
      </c>
      <c r="M142" s="81">
        <v>12.09</v>
      </c>
      <c r="N142" s="96">
        <v>12.09</v>
      </c>
      <c r="O142" s="64">
        <v>2530</v>
      </c>
      <c r="P142" s="65">
        <f>Table224578910112345678910111213141516171819202122232425262728293031323334123536373839404142434445[[#This Row],[PEMBULATAN]]*O142</f>
        <v>30587.7</v>
      </c>
    </row>
    <row r="143" spans="1:16" ht="26.25" customHeight="1" x14ac:dyDescent="0.2">
      <c r="A143" s="14"/>
      <c r="B143" s="75"/>
      <c r="C143" s="73" t="s">
        <v>4580</v>
      </c>
      <c r="D143" s="78" t="s">
        <v>126</v>
      </c>
      <c r="E143" s="13">
        <v>44544</v>
      </c>
      <c r="F143" s="76" t="s">
        <v>3386</v>
      </c>
      <c r="G143" s="13">
        <v>44547</v>
      </c>
      <c r="H143" s="77" t="s">
        <v>4155</v>
      </c>
      <c r="I143" s="16">
        <v>64</v>
      </c>
      <c r="J143" s="16">
        <v>38</v>
      </c>
      <c r="K143" s="16">
        <v>37</v>
      </c>
      <c r="L143" s="16">
        <v>2</v>
      </c>
      <c r="M143" s="81">
        <v>22.495999999999999</v>
      </c>
      <c r="N143" s="96">
        <v>23</v>
      </c>
      <c r="O143" s="64">
        <v>2530</v>
      </c>
      <c r="P143" s="65">
        <f>Table224578910112345678910111213141516171819202122232425262728293031323334123536373839404142434445[[#This Row],[PEMBULATAN]]*O143</f>
        <v>58190</v>
      </c>
    </row>
    <row r="144" spans="1:16" ht="26.25" customHeight="1" x14ac:dyDescent="0.2">
      <c r="A144" s="14"/>
      <c r="B144" s="75"/>
      <c r="C144" s="73" t="s">
        <v>4581</v>
      </c>
      <c r="D144" s="78" t="s">
        <v>126</v>
      </c>
      <c r="E144" s="13">
        <v>44544</v>
      </c>
      <c r="F144" s="76" t="s">
        <v>3386</v>
      </c>
      <c r="G144" s="13">
        <v>44547</v>
      </c>
      <c r="H144" s="77" t="s">
        <v>4155</v>
      </c>
      <c r="I144" s="16">
        <v>41</v>
      </c>
      <c r="J144" s="16">
        <v>32</v>
      </c>
      <c r="K144" s="16">
        <v>45</v>
      </c>
      <c r="L144" s="16">
        <v>10</v>
      </c>
      <c r="M144" s="81">
        <v>14.76</v>
      </c>
      <c r="N144" s="96">
        <v>14.76</v>
      </c>
      <c r="O144" s="64">
        <v>2530</v>
      </c>
      <c r="P144" s="65">
        <f>Table224578910112345678910111213141516171819202122232425262728293031323334123536373839404142434445[[#This Row],[PEMBULATAN]]*O144</f>
        <v>37342.800000000003</v>
      </c>
    </row>
    <row r="145" spans="1:16" ht="26.25" customHeight="1" x14ac:dyDescent="0.2">
      <c r="A145" s="14"/>
      <c r="B145" s="75"/>
      <c r="C145" s="73" t="s">
        <v>4582</v>
      </c>
      <c r="D145" s="78" t="s">
        <v>126</v>
      </c>
      <c r="E145" s="13">
        <v>44544</v>
      </c>
      <c r="F145" s="76" t="s">
        <v>3386</v>
      </c>
      <c r="G145" s="13">
        <v>44547</v>
      </c>
      <c r="H145" s="77" t="s">
        <v>4155</v>
      </c>
      <c r="I145" s="16">
        <v>61</v>
      </c>
      <c r="J145" s="16">
        <v>38</v>
      </c>
      <c r="K145" s="16">
        <v>17</v>
      </c>
      <c r="L145" s="16">
        <v>5</v>
      </c>
      <c r="M145" s="81">
        <v>9.8514999999999997</v>
      </c>
      <c r="N145" s="96">
        <v>9.8514999999999997</v>
      </c>
      <c r="O145" s="64">
        <v>2530</v>
      </c>
      <c r="P145" s="65">
        <f>Table224578910112345678910111213141516171819202122232425262728293031323334123536373839404142434445[[#This Row],[PEMBULATAN]]*O145</f>
        <v>24924.294999999998</v>
      </c>
    </row>
    <row r="146" spans="1:16" ht="26.25" customHeight="1" x14ac:dyDescent="0.2">
      <c r="A146" s="14"/>
      <c r="B146" s="75"/>
      <c r="C146" s="73" t="s">
        <v>4583</v>
      </c>
      <c r="D146" s="78" t="s">
        <v>126</v>
      </c>
      <c r="E146" s="13">
        <v>44544</v>
      </c>
      <c r="F146" s="76" t="s">
        <v>3386</v>
      </c>
      <c r="G146" s="13">
        <v>44547</v>
      </c>
      <c r="H146" s="77" t="s">
        <v>4155</v>
      </c>
      <c r="I146" s="16">
        <v>58</v>
      </c>
      <c r="J146" s="16">
        <v>58</v>
      </c>
      <c r="K146" s="16">
        <v>18</v>
      </c>
      <c r="L146" s="16">
        <v>5</v>
      </c>
      <c r="M146" s="81">
        <v>15.138</v>
      </c>
      <c r="N146" s="96">
        <v>15.138</v>
      </c>
      <c r="O146" s="64">
        <v>2530</v>
      </c>
      <c r="P146" s="65">
        <f>Table224578910112345678910111213141516171819202122232425262728293031323334123536373839404142434445[[#This Row],[PEMBULATAN]]*O146</f>
        <v>38299.14</v>
      </c>
    </row>
    <row r="147" spans="1:16" ht="26.25" customHeight="1" x14ac:dyDescent="0.2">
      <c r="A147" s="14"/>
      <c r="B147" s="75"/>
      <c r="C147" s="73" t="s">
        <v>4584</v>
      </c>
      <c r="D147" s="78" t="s">
        <v>126</v>
      </c>
      <c r="E147" s="13">
        <v>44544</v>
      </c>
      <c r="F147" s="76" t="s">
        <v>3386</v>
      </c>
      <c r="G147" s="13">
        <v>44547</v>
      </c>
      <c r="H147" s="77" t="s">
        <v>4155</v>
      </c>
      <c r="I147" s="16">
        <v>61</v>
      </c>
      <c r="J147" s="16">
        <v>34</v>
      </c>
      <c r="K147" s="16">
        <v>10</v>
      </c>
      <c r="L147" s="16">
        <v>4</v>
      </c>
      <c r="M147" s="81">
        <v>5.1849999999999996</v>
      </c>
      <c r="N147" s="96">
        <v>5.1849999999999996</v>
      </c>
      <c r="O147" s="64">
        <v>2530</v>
      </c>
      <c r="P147" s="65">
        <f>Table224578910112345678910111213141516171819202122232425262728293031323334123536373839404142434445[[#This Row],[PEMBULATAN]]*O147</f>
        <v>13118.05</v>
      </c>
    </row>
    <row r="148" spans="1:16" ht="26.25" customHeight="1" x14ac:dyDescent="0.2">
      <c r="A148" s="14"/>
      <c r="B148" s="75"/>
      <c r="C148" s="73" t="s">
        <v>4585</v>
      </c>
      <c r="D148" s="78" t="s">
        <v>126</v>
      </c>
      <c r="E148" s="13">
        <v>44544</v>
      </c>
      <c r="F148" s="76" t="s">
        <v>3386</v>
      </c>
      <c r="G148" s="13">
        <v>44547</v>
      </c>
      <c r="H148" s="77" t="s">
        <v>4155</v>
      </c>
      <c r="I148" s="16">
        <v>158</v>
      </c>
      <c r="J148" s="16">
        <v>15</v>
      </c>
      <c r="K148" s="16">
        <v>15</v>
      </c>
      <c r="L148" s="16">
        <v>5</v>
      </c>
      <c r="M148" s="81">
        <v>8.8874999999999993</v>
      </c>
      <c r="N148" s="96">
        <v>8.8874999999999993</v>
      </c>
      <c r="O148" s="64">
        <v>2530</v>
      </c>
      <c r="P148" s="65">
        <f>Table224578910112345678910111213141516171819202122232425262728293031323334123536373839404142434445[[#This Row],[PEMBULATAN]]*O148</f>
        <v>22485.375</v>
      </c>
    </row>
    <row r="149" spans="1:16" ht="26.25" customHeight="1" x14ac:dyDescent="0.2">
      <c r="A149" s="14"/>
      <c r="B149" s="75"/>
      <c r="C149" s="73" t="s">
        <v>4586</v>
      </c>
      <c r="D149" s="78" t="s">
        <v>126</v>
      </c>
      <c r="E149" s="13">
        <v>44544</v>
      </c>
      <c r="F149" s="76" t="s">
        <v>3386</v>
      </c>
      <c r="G149" s="13">
        <v>44547</v>
      </c>
      <c r="H149" s="77" t="s">
        <v>4155</v>
      </c>
      <c r="I149" s="16">
        <v>102</v>
      </c>
      <c r="J149" s="16">
        <v>15</v>
      </c>
      <c r="K149" s="16">
        <v>13</v>
      </c>
      <c r="L149" s="16">
        <v>3</v>
      </c>
      <c r="M149" s="81">
        <v>4.9725000000000001</v>
      </c>
      <c r="N149" s="96">
        <v>4.9725000000000001</v>
      </c>
      <c r="O149" s="64">
        <v>2530</v>
      </c>
      <c r="P149" s="65">
        <f>Table224578910112345678910111213141516171819202122232425262728293031323334123536373839404142434445[[#This Row],[PEMBULATAN]]*O149</f>
        <v>12580.425000000001</v>
      </c>
    </row>
    <row r="150" spans="1:16" ht="26.25" customHeight="1" x14ac:dyDescent="0.2">
      <c r="A150" s="14"/>
      <c r="B150" s="75"/>
      <c r="C150" s="73" t="s">
        <v>4587</v>
      </c>
      <c r="D150" s="78" t="s">
        <v>126</v>
      </c>
      <c r="E150" s="13">
        <v>44544</v>
      </c>
      <c r="F150" s="76" t="s">
        <v>3386</v>
      </c>
      <c r="G150" s="13">
        <v>44547</v>
      </c>
      <c r="H150" s="77" t="s">
        <v>4155</v>
      </c>
      <c r="I150" s="16">
        <v>34</v>
      </c>
      <c r="J150" s="16">
        <v>28</v>
      </c>
      <c r="K150" s="16">
        <v>25</v>
      </c>
      <c r="L150" s="16">
        <v>1</v>
      </c>
      <c r="M150" s="81">
        <v>5.95</v>
      </c>
      <c r="N150" s="96">
        <v>5.95</v>
      </c>
      <c r="O150" s="64">
        <v>2530</v>
      </c>
      <c r="P150" s="65">
        <f>Table224578910112345678910111213141516171819202122232425262728293031323334123536373839404142434445[[#This Row],[PEMBULATAN]]*O150</f>
        <v>15053.5</v>
      </c>
    </row>
    <row r="151" spans="1:16" ht="26.25" customHeight="1" x14ac:dyDescent="0.2">
      <c r="A151" s="14"/>
      <c r="B151" s="75"/>
      <c r="C151" s="73" t="s">
        <v>4588</v>
      </c>
      <c r="D151" s="78" t="s">
        <v>126</v>
      </c>
      <c r="E151" s="13">
        <v>44544</v>
      </c>
      <c r="F151" s="76" t="s">
        <v>3386</v>
      </c>
      <c r="G151" s="13">
        <v>44547</v>
      </c>
      <c r="H151" s="77" t="s">
        <v>4155</v>
      </c>
      <c r="I151" s="16">
        <v>51</v>
      </c>
      <c r="J151" s="16">
        <v>38</v>
      </c>
      <c r="K151" s="16">
        <v>38</v>
      </c>
      <c r="L151" s="16">
        <v>12</v>
      </c>
      <c r="M151" s="81">
        <v>18.411000000000001</v>
      </c>
      <c r="N151" s="96">
        <v>19</v>
      </c>
      <c r="O151" s="64">
        <v>2530</v>
      </c>
      <c r="P151" s="65">
        <f>Table224578910112345678910111213141516171819202122232425262728293031323334123536373839404142434445[[#This Row],[PEMBULATAN]]*O151</f>
        <v>48070</v>
      </c>
    </row>
    <row r="152" spans="1:16" ht="26.25" customHeight="1" x14ac:dyDescent="0.2">
      <c r="A152" s="14"/>
      <c r="B152" s="75"/>
      <c r="C152" s="73" t="s">
        <v>4589</v>
      </c>
      <c r="D152" s="78" t="s">
        <v>126</v>
      </c>
      <c r="E152" s="13">
        <v>44544</v>
      </c>
      <c r="F152" s="76" t="s">
        <v>3386</v>
      </c>
      <c r="G152" s="13">
        <v>44547</v>
      </c>
      <c r="H152" s="77" t="s">
        <v>4155</v>
      </c>
      <c r="I152" s="16">
        <v>44</v>
      </c>
      <c r="J152" s="16">
        <v>31</v>
      </c>
      <c r="K152" s="16">
        <v>25</v>
      </c>
      <c r="L152" s="16">
        <v>3</v>
      </c>
      <c r="M152" s="81">
        <v>8.5250000000000004</v>
      </c>
      <c r="N152" s="96">
        <v>8.5250000000000004</v>
      </c>
      <c r="O152" s="64">
        <v>2530</v>
      </c>
      <c r="P152" s="65">
        <f>Table224578910112345678910111213141516171819202122232425262728293031323334123536373839404142434445[[#This Row],[PEMBULATAN]]*O152</f>
        <v>21568.25</v>
      </c>
    </row>
    <row r="153" spans="1:16" ht="26.25" customHeight="1" x14ac:dyDescent="0.2">
      <c r="A153" s="14"/>
      <c r="B153" s="75"/>
      <c r="C153" s="73" t="s">
        <v>4590</v>
      </c>
      <c r="D153" s="78" t="s">
        <v>126</v>
      </c>
      <c r="E153" s="13">
        <v>44544</v>
      </c>
      <c r="F153" s="76" t="s">
        <v>3386</v>
      </c>
      <c r="G153" s="13">
        <v>44547</v>
      </c>
      <c r="H153" s="77" t="s">
        <v>4155</v>
      </c>
      <c r="I153" s="16">
        <v>88</v>
      </c>
      <c r="J153" s="16">
        <v>88</v>
      </c>
      <c r="K153" s="16">
        <v>4</v>
      </c>
      <c r="L153" s="16">
        <v>5</v>
      </c>
      <c r="M153" s="81">
        <v>7.7439999999999998</v>
      </c>
      <c r="N153" s="96">
        <v>7.7439999999999998</v>
      </c>
      <c r="O153" s="64">
        <v>2530</v>
      </c>
      <c r="P153" s="65">
        <f>Table224578910112345678910111213141516171819202122232425262728293031323334123536373839404142434445[[#This Row],[PEMBULATAN]]*O153</f>
        <v>19592.32</v>
      </c>
    </row>
    <row r="154" spans="1:16" ht="26.25" customHeight="1" x14ac:dyDescent="0.2">
      <c r="A154" s="14"/>
      <c r="B154" s="75"/>
      <c r="C154" s="73" t="s">
        <v>4591</v>
      </c>
      <c r="D154" s="78" t="s">
        <v>126</v>
      </c>
      <c r="E154" s="13">
        <v>44544</v>
      </c>
      <c r="F154" s="76" t="s">
        <v>3386</v>
      </c>
      <c r="G154" s="13">
        <v>44547</v>
      </c>
      <c r="H154" s="77" t="s">
        <v>4155</v>
      </c>
      <c r="I154" s="16">
        <v>58</v>
      </c>
      <c r="J154" s="16">
        <v>35</v>
      </c>
      <c r="K154" s="16">
        <v>28</v>
      </c>
      <c r="L154" s="16">
        <v>10</v>
      </c>
      <c r="M154" s="81">
        <v>14.21</v>
      </c>
      <c r="N154" s="96">
        <v>14.21</v>
      </c>
      <c r="O154" s="64">
        <v>2530</v>
      </c>
      <c r="P154" s="65">
        <f>Table224578910112345678910111213141516171819202122232425262728293031323334123536373839404142434445[[#This Row],[PEMBULATAN]]*O154</f>
        <v>35951.300000000003</v>
      </c>
    </row>
    <row r="155" spans="1:16" ht="26.25" customHeight="1" x14ac:dyDescent="0.2">
      <c r="A155" s="14"/>
      <c r="B155" s="75"/>
      <c r="C155" s="73" t="s">
        <v>4592</v>
      </c>
      <c r="D155" s="78" t="s">
        <v>126</v>
      </c>
      <c r="E155" s="13">
        <v>44544</v>
      </c>
      <c r="F155" s="76" t="s">
        <v>3386</v>
      </c>
      <c r="G155" s="13">
        <v>44547</v>
      </c>
      <c r="H155" s="77" t="s">
        <v>4155</v>
      </c>
      <c r="I155" s="16">
        <v>50</v>
      </c>
      <c r="J155" s="16">
        <v>50</v>
      </c>
      <c r="K155" s="16">
        <v>12</v>
      </c>
      <c r="L155" s="16">
        <v>3</v>
      </c>
      <c r="M155" s="81">
        <v>7.5</v>
      </c>
      <c r="N155" s="96">
        <v>8</v>
      </c>
      <c r="O155" s="64">
        <v>2530</v>
      </c>
      <c r="P155" s="65">
        <f>Table224578910112345678910111213141516171819202122232425262728293031323334123536373839404142434445[[#This Row],[PEMBULATAN]]*O155</f>
        <v>20240</v>
      </c>
    </row>
    <row r="156" spans="1:16" ht="26.25" customHeight="1" x14ac:dyDescent="0.2">
      <c r="A156" s="14"/>
      <c r="B156" s="75"/>
      <c r="C156" s="73" t="s">
        <v>4593</v>
      </c>
      <c r="D156" s="78" t="s">
        <v>126</v>
      </c>
      <c r="E156" s="13">
        <v>44544</v>
      </c>
      <c r="F156" s="76" t="s">
        <v>3386</v>
      </c>
      <c r="G156" s="13">
        <v>44547</v>
      </c>
      <c r="H156" s="77" t="s">
        <v>4155</v>
      </c>
      <c r="I156" s="16">
        <v>81</v>
      </c>
      <c r="J156" s="16">
        <v>51</v>
      </c>
      <c r="K156" s="16">
        <v>36</v>
      </c>
      <c r="L156" s="16">
        <v>15</v>
      </c>
      <c r="M156" s="81">
        <v>37.179000000000002</v>
      </c>
      <c r="N156" s="96">
        <v>37.179000000000002</v>
      </c>
      <c r="O156" s="64">
        <v>2530</v>
      </c>
      <c r="P156" s="65">
        <f>Table224578910112345678910111213141516171819202122232425262728293031323334123536373839404142434445[[#This Row],[PEMBULATAN]]*O156</f>
        <v>94062.87000000001</v>
      </c>
    </row>
    <row r="157" spans="1:16" ht="26.25" customHeight="1" x14ac:dyDescent="0.2">
      <c r="A157" s="14"/>
      <c r="B157" s="75"/>
      <c r="C157" s="73" t="s">
        <v>4594</v>
      </c>
      <c r="D157" s="78" t="s">
        <v>126</v>
      </c>
      <c r="E157" s="13">
        <v>44544</v>
      </c>
      <c r="F157" s="76" t="s">
        <v>3386</v>
      </c>
      <c r="G157" s="13">
        <v>44547</v>
      </c>
      <c r="H157" s="77" t="s">
        <v>4155</v>
      </c>
      <c r="I157" s="16">
        <v>164</v>
      </c>
      <c r="J157" s="16">
        <v>15</v>
      </c>
      <c r="K157" s="16">
        <v>12</v>
      </c>
      <c r="L157" s="16">
        <v>5</v>
      </c>
      <c r="M157" s="81">
        <v>7.38</v>
      </c>
      <c r="N157" s="96">
        <v>8</v>
      </c>
      <c r="O157" s="64">
        <v>2530</v>
      </c>
      <c r="P157" s="65">
        <f>Table224578910112345678910111213141516171819202122232425262728293031323334123536373839404142434445[[#This Row],[PEMBULATAN]]*O157</f>
        <v>20240</v>
      </c>
    </row>
    <row r="158" spans="1:16" ht="26.25" customHeight="1" x14ac:dyDescent="0.2">
      <c r="A158" s="14"/>
      <c r="B158" s="75"/>
      <c r="C158" s="73" t="s">
        <v>4595</v>
      </c>
      <c r="D158" s="78" t="s">
        <v>126</v>
      </c>
      <c r="E158" s="13">
        <v>44544</v>
      </c>
      <c r="F158" s="76" t="s">
        <v>3386</v>
      </c>
      <c r="G158" s="13">
        <v>44547</v>
      </c>
      <c r="H158" s="77" t="s">
        <v>4155</v>
      </c>
      <c r="I158" s="16">
        <v>54</v>
      </c>
      <c r="J158" s="16">
        <v>48</v>
      </c>
      <c r="K158" s="16">
        <v>28</v>
      </c>
      <c r="L158" s="16">
        <v>2</v>
      </c>
      <c r="M158" s="81">
        <v>18.143999999999998</v>
      </c>
      <c r="N158" s="96">
        <v>18.143999999999998</v>
      </c>
      <c r="O158" s="64">
        <v>2530</v>
      </c>
      <c r="P158" s="65">
        <f>Table224578910112345678910111213141516171819202122232425262728293031323334123536373839404142434445[[#This Row],[PEMBULATAN]]*O158</f>
        <v>45904.319999999992</v>
      </c>
    </row>
    <row r="159" spans="1:16" ht="26.25" customHeight="1" x14ac:dyDescent="0.2">
      <c r="A159" s="14"/>
      <c r="B159" s="75"/>
      <c r="C159" s="73" t="s">
        <v>4596</v>
      </c>
      <c r="D159" s="78" t="s">
        <v>126</v>
      </c>
      <c r="E159" s="13">
        <v>44544</v>
      </c>
      <c r="F159" s="76" t="s">
        <v>3386</v>
      </c>
      <c r="G159" s="13">
        <v>44547</v>
      </c>
      <c r="H159" s="77" t="s">
        <v>4155</v>
      </c>
      <c r="I159" s="16">
        <v>95</v>
      </c>
      <c r="J159" s="16">
        <v>48</v>
      </c>
      <c r="K159" s="16">
        <v>35</v>
      </c>
      <c r="L159" s="16">
        <v>13</v>
      </c>
      <c r="M159" s="81">
        <v>39.9</v>
      </c>
      <c r="N159" s="96">
        <v>39.9</v>
      </c>
      <c r="O159" s="64">
        <v>2530</v>
      </c>
      <c r="P159" s="65">
        <f>Table224578910112345678910111213141516171819202122232425262728293031323334123536373839404142434445[[#This Row],[PEMBULATAN]]*O159</f>
        <v>100947</v>
      </c>
    </row>
    <row r="160" spans="1:16" ht="26.25" customHeight="1" x14ac:dyDescent="0.2">
      <c r="A160" s="14"/>
      <c r="B160" s="75"/>
      <c r="C160" s="73" t="s">
        <v>4597</v>
      </c>
      <c r="D160" s="78" t="s">
        <v>126</v>
      </c>
      <c r="E160" s="13">
        <v>44544</v>
      </c>
      <c r="F160" s="76" t="s">
        <v>3386</v>
      </c>
      <c r="G160" s="13">
        <v>44547</v>
      </c>
      <c r="H160" s="77" t="s">
        <v>4155</v>
      </c>
      <c r="I160" s="16">
        <v>62</v>
      </c>
      <c r="J160" s="16">
        <v>45</v>
      </c>
      <c r="K160" s="16">
        <v>16</v>
      </c>
      <c r="L160" s="16">
        <v>6</v>
      </c>
      <c r="M160" s="81">
        <v>11.16</v>
      </c>
      <c r="N160" s="96">
        <v>11.16</v>
      </c>
      <c r="O160" s="64">
        <v>2530</v>
      </c>
      <c r="P160" s="65">
        <f>Table224578910112345678910111213141516171819202122232425262728293031323334123536373839404142434445[[#This Row],[PEMBULATAN]]*O160</f>
        <v>28234.799999999999</v>
      </c>
    </row>
    <row r="161" spans="1:16" ht="26.25" customHeight="1" x14ac:dyDescent="0.2">
      <c r="A161" s="14"/>
      <c r="B161" s="75"/>
      <c r="C161" s="73" t="s">
        <v>4598</v>
      </c>
      <c r="D161" s="78" t="s">
        <v>126</v>
      </c>
      <c r="E161" s="13">
        <v>44544</v>
      </c>
      <c r="F161" s="76" t="s">
        <v>3386</v>
      </c>
      <c r="G161" s="13">
        <v>44547</v>
      </c>
      <c r="H161" s="77" t="s">
        <v>4155</v>
      </c>
      <c r="I161" s="16">
        <v>88</v>
      </c>
      <c r="J161" s="16">
        <v>51</v>
      </c>
      <c r="K161" s="16">
        <v>18</v>
      </c>
      <c r="L161" s="16">
        <v>4</v>
      </c>
      <c r="M161" s="81">
        <v>20.196000000000002</v>
      </c>
      <c r="N161" s="96">
        <v>20.196000000000002</v>
      </c>
      <c r="O161" s="64">
        <v>2530</v>
      </c>
      <c r="P161" s="65">
        <f>Table224578910112345678910111213141516171819202122232425262728293031323334123536373839404142434445[[#This Row],[PEMBULATAN]]*O161</f>
        <v>51095.880000000005</v>
      </c>
    </row>
    <row r="162" spans="1:16" ht="26.25" customHeight="1" x14ac:dyDescent="0.2">
      <c r="A162" s="14"/>
      <c r="B162" s="75"/>
      <c r="C162" s="73" t="s">
        <v>4599</v>
      </c>
      <c r="D162" s="78" t="s">
        <v>126</v>
      </c>
      <c r="E162" s="13">
        <v>44544</v>
      </c>
      <c r="F162" s="76" t="s">
        <v>3386</v>
      </c>
      <c r="G162" s="13">
        <v>44547</v>
      </c>
      <c r="H162" s="77" t="s">
        <v>4155</v>
      </c>
      <c r="I162" s="16">
        <v>125</v>
      </c>
      <c r="J162" s="16">
        <v>15</v>
      </c>
      <c r="K162" s="16">
        <v>10</v>
      </c>
      <c r="L162" s="16">
        <v>5</v>
      </c>
      <c r="M162" s="81">
        <v>4.6875</v>
      </c>
      <c r="N162" s="96">
        <v>5</v>
      </c>
      <c r="O162" s="64">
        <v>2530</v>
      </c>
      <c r="P162" s="65">
        <f>Table224578910112345678910111213141516171819202122232425262728293031323334123536373839404142434445[[#This Row],[PEMBULATAN]]*O162</f>
        <v>12650</v>
      </c>
    </row>
    <row r="163" spans="1:16" ht="26.25" customHeight="1" x14ac:dyDescent="0.2">
      <c r="A163" s="14"/>
      <c r="B163" s="75"/>
      <c r="C163" s="73" t="s">
        <v>4600</v>
      </c>
      <c r="D163" s="78" t="s">
        <v>126</v>
      </c>
      <c r="E163" s="13">
        <v>44544</v>
      </c>
      <c r="F163" s="76" t="s">
        <v>3386</v>
      </c>
      <c r="G163" s="13">
        <v>44547</v>
      </c>
      <c r="H163" s="77" t="s">
        <v>4155</v>
      </c>
      <c r="I163" s="16">
        <v>98</v>
      </c>
      <c r="J163" s="16">
        <v>17</v>
      </c>
      <c r="K163" s="16">
        <v>10</v>
      </c>
      <c r="L163" s="16">
        <v>3</v>
      </c>
      <c r="M163" s="81">
        <v>4.165</v>
      </c>
      <c r="N163" s="96">
        <v>4.165</v>
      </c>
      <c r="O163" s="64">
        <v>2530</v>
      </c>
      <c r="P163" s="65">
        <f>Table224578910112345678910111213141516171819202122232425262728293031323334123536373839404142434445[[#This Row],[PEMBULATAN]]*O163</f>
        <v>10537.45</v>
      </c>
    </row>
    <row r="164" spans="1:16" ht="26.25" customHeight="1" x14ac:dyDescent="0.2">
      <c r="A164" s="14"/>
      <c r="B164" s="75"/>
      <c r="C164" s="73" t="s">
        <v>4601</v>
      </c>
      <c r="D164" s="78" t="s">
        <v>126</v>
      </c>
      <c r="E164" s="13">
        <v>44544</v>
      </c>
      <c r="F164" s="76" t="s">
        <v>3386</v>
      </c>
      <c r="G164" s="13">
        <v>44547</v>
      </c>
      <c r="H164" s="77" t="s">
        <v>4155</v>
      </c>
      <c r="I164" s="16">
        <v>71</v>
      </c>
      <c r="J164" s="16">
        <v>31</v>
      </c>
      <c r="K164" s="16">
        <v>12</v>
      </c>
      <c r="L164" s="16">
        <v>7</v>
      </c>
      <c r="M164" s="81">
        <v>6.6029999999999998</v>
      </c>
      <c r="N164" s="96">
        <v>7</v>
      </c>
      <c r="O164" s="64">
        <v>2530</v>
      </c>
      <c r="P164" s="65">
        <f>Table224578910112345678910111213141516171819202122232425262728293031323334123536373839404142434445[[#This Row],[PEMBULATAN]]*O164</f>
        <v>17710</v>
      </c>
    </row>
    <row r="165" spans="1:16" ht="26.25" customHeight="1" x14ac:dyDescent="0.2">
      <c r="A165" s="14"/>
      <c r="B165" s="75"/>
      <c r="C165" s="73" t="s">
        <v>4602</v>
      </c>
      <c r="D165" s="78" t="s">
        <v>126</v>
      </c>
      <c r="E165" s="13">
        <v>44544</v>
      </c>
      <c r="F165" s="76" t="s">
        <v>3386</v>
      </c>
      <c r="G165" s="13">
        <v>44547</v>
      </c>
      <c r="H165" s="77" t="s">
        <v>4155</v>
      </c>
      <c r="I165" s="16">
        <v>58</v>
      </c>
      <c r="J165" s="16">
        <v>32</v>
      </c>
      <c r="K165" s="16">
        <v>18</v>
      </c>
      <c r="L165" s="16">
        <v>3</v>
      </c>
      <c r="M165" s="81">
        <v>8.3520000000000003</v>
      </c>
      <c r="N165" s="96">
        <v>9</v>
      </c>
      <c r="O165" s="64">
        <v>2530</v>
      </c>
      <c r="P165" s="65">
        <f>Table224578910112345678910111213141516171819202122232425262728293031323334123536373839404142434445[[#This Row],[PEMBULATAN]]*O165</f>
        <v>22770</v>
      </c>
    </row>
    <row r="166" spans="1:16" ht="26.25" customHeight="1" x14ac:dyDescent="0.2">
      <c r="A166" s="14"/>
      <c r="B166" s="75"/>
      <c r="C166" s="73" t="s">
        <v>4603</v>
      </c>
      <c r="D166" s="78" t="s">
        <v>126</v>
      </c>
      <c r="E166" s="13">
        <v>44544</v>
      </c>
      <c r="F166" s="76" t="s">
        <v>3386</v>
      </c>
      <c r="G166" s="13">
        <v>44547</v>
      </c>
      <c r="H166" s="77" t="s">
        <v>4155</v>
      </c>
      <c r="I166" s="16">
        <v>48</v>
      </c>
      <c r="J166" s="16">
        <v>31</v>
      </c>
      <c r="K166" s="16">
        <v>28</v>
      </c>
      <c r="L166" s="16">
        <v>3</v>
      </c>
      <c r="M166" s="81">
        <v>10.416</v>
      </c>
      <c r="N166" s="96">
        <v>11</v>
      </c>
      <c r="O166" s="64">
        <v>2530</v>
      </c>
      <c r="P166" s="65">
        <f>Table224578910112345678910111213141516171819202122232425262728293031323334123536373839404142434445[[#This Row],[PEMBULATAN]]*O166</f>
        <v>27830</v>
      </c>
    </row>
    <row r="167" spans="1:16" ht="26.25" customHeight="1" x14ac:dyDescent="0.2">
      <c r="A167" s="14"/>
      <c r="B167" s="75"/>
      <c r="C167" s="73" t="s">
        <v>4604</v>
      </c>
      <c r="D167" s="78" t="s">
        <v>126</v>
      </c>
      <c r="E167" s="13">
        <v>44544</v>
      </c>
      <c r="F167" s="76" t="s">
        <v>3386</v>
      </c>
      <c r="G167" s="13">
        <v>44547</v>
      </c>
      <c r="H167" s="77" t="s">
        <v>4155</v>
      </c>
      <c r="I167" s="16">
        <v>46</v>
      </c>
      <c r="J167" s="16">
        <v>22</v>
      </c>
      <c r="K167" s="16">
        <v>22</v>
      </c>
      <c r="L167" s="16">
        <v>4</v>
      </c>
      <c r="M167" s="81">
        <v>5.5659999999999998</v>
      </c>
      <c r="N167" s="96">
        <v>5.5659999999999998</v>
      </c>
      <c r="O167" s="64">
        <v>2530</v>
      </c>
      <c r="P167" s="65">
        <f>Table224578910112345678910111213141516171819202122232425262728293031323334123536373839404142434445[[#This Row],[PEMBULATAN]]*O167</f>
        <v>14081.98</v>
      </c>
    </row>
    <row r="168" spans="1:16" ht="26.25" customHeight="1" x14ac:dyDescent="0.2">
      <c r="A168" s="14"/>
      <c r="B168" s="75"/>
      <c r="C168" s="73" t="s">
        <v>4605</v>
      </c>
      <c r="D168" s="78" t="s">
        <v>126</v>
      </c>
      <c r="E168" s="13">
        <v>44544</v>
      </c>
      <c r="F168" s="76" t="s">
        <v>3386</v>
      </c>
      <c r="G168" s="13">
        <v>44547</v>
      </c>
      <c r="H168" s="77" t="s">
        <v>4155</v>
      </c>
      <c r="I168" s="16">
        <v>52</v>
      </c>
      <c r="J168" s="16">
        <v>42</v>
      </c>
      <c r="K168" s="16">
        <v>10</v>
      </c>
      <c r="L168" s="16">
        <v>3</v>
      </c>
      <c r="M168" s="81">
        <v>5.46</v>
      </c>
      <c r="N168" s="96">
        <v>6</v>
      </c>
      <c r="O168" s="64">
        <v>2530</v>
      </c>
      <c r="P168" s="65">
        <f>Table224578910112345678910111213141516171819202122232425262728293031323334123536373839404142434445[[#This Row],[PEMBULATAN]]*O168</f>
        <v>15180</v>
      </c>
    </row>
    <row r="169" spans="1:16" ht="26.25" customHeight="1" x14ac:dyDescent="0.2">
      <c r="A169" s="14"/>
      <c r="B169" s="75"/>
      <c r="C169" s="73" t="s">
        <v>4606</v>
      </c>
      <c r="D169" s="78" t="s">
        <v>126</v>
      </c>
      <c r="E169" s="13">
        <v>44544</v>
      </c>
      <c r="F169" s="76" t="s">
        <v>3386</v>
      </c>
      <c r="G169" s="13">
        <v>44547</v>
      </c>
      <c r="H169" s="77" t="s">
        <v>4155</v>
      </c>
      <c r="I169" s="16">
        <v>48</v>
      </c>
      <c r="J169" s="16">
        <v>33</v>
      </c>
      <c r="K169" s="16">
        <v>28</v>
      </c>
      <c r="L169" s="16">
        <v>12</v>
      </c>
      <c r="M169" s="81">
        <v>11.087999999999999</v>
      </c>
      <c r="N169" s="96">
        <v>12</v>
      </c>
      <c r="O169" s="64">
        <v>2530</v>
      </c>
      <c r="P169" s="65">
        <f>Table224578910112345678910111213141516171819202122232425262728293031323334123536373839404142434445[[#This Row],[PEMBULATAN]]*O169</f>
        <v>30360</v>
      </c>
    </row>
    <row r="170" spans="1:16" ht="26.25" customHeight="1" x14ac:dyDescent="0.2">
      <c r="A170" s="14"/>
      <c r="B170" s="75"/>
      <c r="C170" s="73" t="s">
        <v>4607</v>
      </c>
      <c r="D170" s="78" t="s">
        <v>126</v>
      </c>
      <c r="E170" s="13">
        <v>44544</v>
      </c>
      <c r="F170" s="76" t="s">
        <v>3386</v>
      </c>
      <c r="G170" s="13">
        <v>44547</v>
      </c>
      <c r="H170" s="77" t="s">
        <v>4155</v>
      </c>
      <c r="I170" s="16">
        <v>125</v>
      </c>
      <c r="J170" s="16">
        <v>15</v>
      </c>
      <c r="K170" s="16">
        <v>10</v>
      </c>
      <c r="L170" s="16">
        <v>9</v>
      </c>
      <c r="M170" s="81">
        <v>4.6875</v>
      </c>
      <c r="N170" s="96">
        <v>9</v>
      </c>
      <c r="O170" s="64">
        <v>2530</v>
      </c>
      <c r="P170" s="65">
        <f>Table224578910112345678910111213141516171819202122232425262728293031323334123536373839404142434445[[#This Row],[PEMBULATAN]]*O170</f>
        <v>22770</v>
      </c>
    </row>
    <row r="171" spans="1:16" ht="26.25" customHeight="1" x14ac:dyDescent="0.2">
      <c r="A171" s="14"/>
      <c r="B171" s="75"/>
      <c r="C171" s="73" t="s">
        <v>4608</v>
      </c>
      <c r="D171" s="78" t="s">
        <v>126</v>
      </c>
      <c r="E171" s="13">
        <v>44544</v>
      </c>
      <c r="F171" s="76" t="s">
        <v>3386</v>
      </c>
      <c r="G171" s="13">
        <v>44547</v>
      </c>
      <c r="H171" s="77" t="s">
        <v>4155</v>
      </c>
      <c r="I171" s="16">
        <v>21</v>
      </c>
      <c r="J171" s="16">
        <v>26</v>
      </c>
      <c r="K171" s="16">
        <v>28</v>
      </c>
      <c r="L171" s="16">
        <v>2</v>
      </c>
      <c r="M171" s="81">
        <v>3.8220000000000001</v>
      </c>
      <c r="N171" s="96">
        <v>3.8220000000000001</v>
      </c>
      <c r="O171" s="64">
        <v>2530</v>
      </c>
      <c r="P171" s="65">
        <f>Table224578910112345678910111213141516171819202122232425262728293031323334123536373839404142434445[[#This Row],[PEMBULATAN]]*O171</f>
        <v>9669.66</v>
      </c>
    </row>
    <row r="172" spans="1:16" ht="26.25" customHeight="1" x14ac:dyDescent="0.2">
      <c r="A172" s="14"/>
      <c r="B172" s="75"/>
      <c r="C172" s="73" t="s">
        <v>4609</v>
      </c>
      <c r="D172" s="78" t="s">
        <v>126</v>
      </c>
      <c r="E172" s="13">
        <v>44544</v>
      </c>
      <c r="F172" s="76" t="s">
        <v>3386</v>
      </c>
      <c r="G172" s="13">
        <v>44547</v>
      </c>
      <c r="H172" s="77" t="s">
        <v>4155</v>
      </c>
      <c r="I172" s="16">
        <v>40</v>
      </c>
      <c r="J172" s="16">
        <v>31</v>
      </c>
      <c r="K172" s="16">
        <v>26</v>
      </c>
      <c r="L172" s="16">
        <v>5</v>
      </c>
      <c r="M172" s="81">
        <v>8.06</v>
      </c>
      <c r="N172" s="96">
        <v>8.06</v>
      </c>
      <c r="O172" s="64">
        <v>2530</v>
      </c>
      <c r="P172" s="65">
        <f>Table224578910112345678910111213141516171819202122232425262728293031323334123536373839404142434445[[#This Row],[PEMBULATAN]]*O172</f>
        <v>20391.800000000003</v>
      </c>
    </row>
    <row r="173" spans="1:16" ht="26.25" customHeight="1" x14ac:dyDescent="0.2">
      <c r="A173" s="14"/>
      <c r="B173" s="75"/>
      <c r="C173" s="73" t="s">
        <v>4610</v>
      </c>
      <c r="D173" s="78" t="s">
        <v>126</v>
      </c>
      <c r="E173" s="13">
        <v>44544</v>
      </c>
      <c r="F173" s="76" t="s">
        <v>3386</v>
      </c>
      <c r="G173" s="13">
        <v>44547</v>
      </c>
      <c r="H173" s="77" t="s">
        <v>4155</v>
      </c>
      <c r="I173" s="16">
        <v>78</v>
      </c>
      <c r="J173" s="16">
        <v>44</v>
      </c>
      <c r="K173" s="16">
        <v>22</v>
      </c>
      <c r="L173" s="16">
        <v>7</v>
      </c>
      <c r="M173" s="81">
        <v>18.876000000000001</v>
      </c>
      <c r="N173" s="96">
        <v>18.876000000000001</v>
      </c>
      <c r="O173" s="64">
        <v>2530</v>
      </c>
      <c r="P173" s="65">
        <f>Table224578910112345678910111213141516171819202122232425262728293031323334123536373839404142434445[[#This Row],[PEMBULATAN]]*O173</f>
        <v>47756.280000000006</v>
      </c>
    </row>
    <row r="174" spans="1:16" ht="26.25" customHeight="1" x14ac:dyDescent="0.2">
      <c r="A174" s="14"/>
      <c r="B174" s="75"/>
      <c r="C174" s="73" t="s">
        <v>4611</v>
      </c>
      <c r="D174" s="78" t="s">
        <v>126</v>
      </c>
      <c r="E174" s="13">
        <v>44544</v>
      </c>
      <c r="F174" s="76" t="s">
        <v>3386</v>
      </c>
      <c r="G174" s="13">
        <v>44547</v>
      </c>
      <c r="H174" s="77" t="s">
        <v>4155</v>
      </c>
      <c r="I174" s="16">
        <v>102</v>
      </c>
      <c r="J174" s="16">
        <v>15</v>
      </c>
      <c r="K174" s="16">
        <v>10</v>
      </c>
      <c r="L174" s="16">
        <v>2</v>
      </c>
      <c r="M174" s="81">
        <v>3.8250000000000002</v>
      </c>
      <c r="N174" s="96">
        <v>3.8250000000000002</v>
      </c>
      <c r="O174" s="64">
        <v>2530</v>
      </c>
      <c r="P174" s="65">
        <f>Table224578910112345678910111213141516171819202122232425262728293031323334123536373839404142434445[[#This Row],[PEMBULATAN]]*O174</f>
        <v>9677.25</v>
      </c>
    </row>
    <row r="175" spans="1:16" ht="26.25" customHeight="1" x14ac:dyDescent="0.2">
      <c r="A175" s="14"/>
      <c r="B175" s="75"/>
      <c r="C175" s="73" t="s">
        <v>4612</v>
      </c>
      <c r="D175" s="78" t="s">
        <v>126</v>
      </c>
      <c r="E175" s="13">
        <v>44544</v>
      </c>
      <c r="F175" s="76" t="s">
        <v>3386</v>
      </c>
      <c r="G175" s="13">
        <v>44547</v>
      </c>
      <c r="H175" s="77" t="s">
        <v>4155</v>
      </c>
      <c r="I175" s="16">
        <v>54</v>
      </c>
      <c r="J175" s="16">
        <v>51</v>
      </c>
      <c r="K175" s="16">
        <v>30</v>
      </c>
      <c r="L175" s="16">
        <v>15</v>
      </c>
      <c r="M175" s="81">
        <v>20.655000000000001</v>
      </c>
      <c r="N175" s="96">
        <v>20.655000000000001</v>
      </c>
      <c r="O175" s="64">
        <v>2530</v>
      </c>
      <c r="P175" s="65">
        <f>Table224578910112345678910111213141516171819202122232425262728293031323334123536373839404142434445[[#This Row],[PEMBULATAN]]*O175</f>
        <v>52257.15</v>
      </c>
    </row>
    <row r="176" spans="1:16" ht="26.25" customHeight="1" x14ac:dyDescent="0.2">
      <c r="A176" s="14"/>
      <c r="B176" s="75"/>
      <c r="C176" s="73" t="s">
        <v>4613</v>
      </c>
      <c r="D176" s="78" t="s">
        <v>126</v>
      </c>
      <c r="E176" s="13">
        <v>44544</v>
      </c>
      <c r="F176" s="76" t="s">
        <v>3386</v>
      </c>
      <c r="G176" s="13">
        <v>44547</v>
      </c>
      <c r="H176" s="77" t="s">
        <v>4155</v>
      </c>
      <c r="I176" s="16">
        <v>108</v>
      </c>
      <c r="J176" s="16">
        <v>45</v>
      </c>
      <c r="K176" s="16">
        <v>12</v>
      </c>
      <c r="L176" s="16">
        <v>10</v>
      </c>
      <c r="M176" s="81">
        <v>14.58</v>
      </c>
      <c r="N176" s="96">
        <v>14.58</v>
      </c>
      <c r="O176" s="64">
        <v>2530</v>
      </c>
      <c r="P176" s="65">
        <f>Table224578910112345678910111213141516171819202122232425262728293031323334123536373839404142434445[[#This Row],[PEMBULATAN]]*O176</f>
        <v>36887.4</v>
      </c>
    </row>
    <row r="177" spans="1:16" ht="26.25" customHeight="1" x14ac:dyDescent="0.2">
      <c r="A177" s="14"/>
      <c r="B177" s="75"/>
      <c r="C177" s="73" t="s">
        <v>4614</v>
      </c>
      <c r="D177" s="78" t="s">
        <v>126</v>
      </c>
      <c r="E177" s="13">
        <v>44544</v>
      </c>
      <c r="F177" s="76" t="s">
        <v>3386</v>
      </c>
      <c r="G177" s="13">
        <v>44547</v>
      </c>
      <c r="H177" s="77" t="s">
        <v>4155</v>
      </c>
      <c r="I177" s="16">
        <v>52</v>
      </c>
      <c r="J177" s="16">
        <v>34</v>
      </c>
      <c r="K177" s="16">
        <v>34</v>
      </c>
      <c r="L177" s="16">
        <v>9</v>
      </c>
      <c r="M177" s="81">
        <v>15.028</v>
      </c>
      <c r="N177" s="96">
        <v>15.028</v>
      </c>
      <c r="O177" s="64">
        <v>2530</v>
      </c>
      <c r="P177" s="65">
        <f>Table224578910112345678910111213141516171819202122232425262728293031323334123536373839404142434445[[#This Row],[PEMBULATAN]]*O177</f>
        <v>38020.840000000004</v>
      </c>
    </row>
    <row r="178" spans="1:16" ht="26.25" customHeight="1" x14ac:dyDescent="0.2">
      <c r="A178" s="14"/>
      <c r="B178" s="75"/>
      <c r="C178" s="73" t="s">
        <v>4615</v>
      </c>
      <c r="D178" s="78" t="s">
        <v>126</v>
      </c>
      <c r="E178" s="13">
        <v>44544</v>
      </c>
      <c r="F178" s="76" t="s">
        <v>3386</v>
      </c>
      <c r="G178" s="13">
        <v>44547</v>
      </c>
      <c r="H178" s="77" t="s">
        <v>4155</v>
      </c>
      <c r="I178" s="16">
        <v>110</v>
      </c>
      <c r="J178" s="16">
        <v>24</v>
      </c>
      <c r="K178" s="16">
        <v>4</v>
      </c>
      <c r="L178" s="16">
        <v>3</v>
      </c>
      <c r="M178" s="81">
        <v>2.64</v>
      </c>
      <c r="N178" s="96">
        <v>3</v>
      </c>
      <c r="O178" s="64">
        <v>2530</v>
      </c>
      <c r="P178" s="65">
        <f>Table224578910112345678910111213141516171819202122232425262728293031323334123536373839404142434445[[#This Row],[PEMBULATAN]]*O178</f>
        <v>7590</v>
      </c>
    </row>
    <row r="179" spans="1:16" ht="26.25" customHeight="1" x14ac:dyDescent="0.2">
      <c r="A179" s="14"/>
      <c r="B179" s="75"/>
      <c r="C179" s="73" t="s">
        <v>4616</v>
      </c>
      <c r="D179" s="78" t="s">
        <v>126</v>
      </c>
      <c r="E179" s="13">
        <v>44544</v>
      </c>
      <c r="F179" s="76" t="s">
        <v>3386</v>
      </c>
      <c r="G179" s="13">
        <v>44547</v>
      </c>
      <c r="H179" s="77" t="s">
        <v>4155</v>
      </c>
      <c r="I179" s="16">
        <v>36</v>
      </c>
      <c r="J179" s="16">
        <v>36</v>
      </c>
      <c r="K179" s="16">
        <v>35</v>
      </c>
      <c r="L179" s="16">
        <v>5</v>
      </c>
      <c r="M179" s="81">
        <v>11.34</v>
      </c>
      <c r="N179" s="96">
        <v>12</v>
      </c>
      <c r="O179" s="64">
        <v>2530</v>
      </c>
      <c r="P179" s="65">
        <f>Table224578910112345678910111213141516171819202122232425262728293031323334123536373839404142434445[[#This Row],[PEMBULATAN]]*O179</f>
        <v>30360</v>
      </c>
    </row>
    <row r="180" spans="1:16" ht="26.25" customHeight="1" x14ac:dyDescent="0.2">
      <c r="A180" s="14"/>
      <c r="B180" s="75"/>
      <c r="C180" s="73" t="s">
        <v>4617</v>
      </c>
      <c r="D180" s="78" t="s">
        <v>126</v>
      </c>
      <c r="E180" s="13">
        <v>44544</v>
      </c>
      <c r="F180" s="76" t="s">
        <v>3386</v>
      </c>
      <c r="G180" s="13">
        <v>44547</v>
      </c>
      <c r="H180" s="77" t="s">
        <v>4155</v>
      </c>
      <c r="I180" s="16">
        <v>65</v>
      </c>
      <c r="J180" s="16">
        <v>31</v>
      </c>
      <c r="K180" s="16">
        <v>18</v>
      </c>
      <c r="L180" s="16">
        <v>1</v>
      </c>
      <c r="M180" s="81">
        <v>9.0675000000000008</v>
      </c>
      <c r="N180" s="96">
        <v>9.0675000000000008</v>
      </c>
      <c r="O180" s="64">
        <v>2530</v>
      </c>
      <c r="P180" s="65">
        <f>Table224578910112345678910111213141516171819202122232425262728293031323334123536373839404142434445[[#This Row],[PEMBULATAN]]*O180</f>
        <v>22940.775000000001</v>
      </c>
    </row>
    <row r="181" spans="1:16" ht="26.25" customHeight="1" x14ac:dyDescent="0.2">
      <c r="A181" s="14"/>
      <c r="B181" s="75"/>
      <c r="C181" s="73" t="s">
        <v>4618</v>
      </c>
      <c r="D181" s="78" t="s">
        <v>126</v>
      </c>
      <c r="E181" s="13">
        <v>44544</v>
      </c>
      <c r="F181" s="76" t="s">
        <v>3386</v>
      </c>
      <c r="G181" s="13">
        <v>44547</v>
      </c>
      <c r="H181" s="77" t="s">
        <v>4155</v>
      </c>
      <c r="I181" s="16">
        <v>61</v>
      </c>
      <c r="J181" s="16">
        <v>37</v>
      </c>
      <c r="K181" s="16">
        <v>26</v>
      </c>
      <c r="L181" s="16">
        <v>8</v>
      </c>
      <c r="M181" s="81">
        <v>14.670500000000001</v>
      </c>
      <c r="N181" s="96">
        <v>14.670500000000001</v>
      </c>
      <c r="O181" s="64">
        <v>2530</v>
      </c>
      <c r="P181" s="65">
        <f>Table224578910112345678910111213141516171819202122232425262728293031323334123536373839404142434445[[#This Row],[PEMBULATAN]]*O181</f>
        <v>37116.364999999998</v>
      </c>
    </row>
    <row r="182" spans="1:16" ht="26.25" customHeight="1" x14ac:dyDescent="0.2">
      <c r="A182" s="14"/>
      <c r="B182" s="75"/>
      <c r="C182" s="73" t="s">
        <v>4619</v>
      </c>
      <c r="D182" s="78" t="s">
        <v>126</v>
      </c>
      <c r="E182" s="13">
        <v>44544</v>
      </c>
      <c r="F182" s="76" t="s">
        <v>3386</v>
      </c>
      <c r="G182" s="13">
        <v>44547</v>
      </c>
      <c r="H182" s="77" t="s">
        <v>4155</v>
      </c>
      <c r="I182" s="16">
        <v>51</v>
      </c>
      <c r="J182" s="16">
        <v>24</v>
      </c>
      <c r="K182" s="16">
        <v>36</v>
      </c>
      <c r="L182" s="16">
        <v>6</v>
      </c>
      <c r="M182" s="81">
        <v>11.016</v>
      </c>
      <c r="N182" s="96">
        <v>11.016</v>
      </c>
      <c r="O182" s="64">
        <v>2530</v>
      </c>
      <c r="P182" s="65">
        <f>Table224578910112345678910111213141516171819202122232425262728293031323334123536373839404142434445[[#This Row],[PEMBULATAN]]*O182</f>
        <v>27870.48</v>
      </c>
    </row>
    <row r="183" spans="1:16" ht="26.25" customHeight="1" x14ac:dyDescent="0.2">
      <c r="A183" s="14"/>
      <c r="B183" s="75"/>
      <c r="C183" s="73" t="s">
        <v>4620</v>
      </c>
      <c r="D183" s="78" t="s">
        <v>126</v>
      </c>
      <c r="E183" s="13">
        <v>44544</v>
      </c>
      <c r="F183" s="76" t="s">
        <v>3386</v>
      </c>
      <c r="G183" s="13">
        <v>44547</v>
      </c>
      <c r="H183" s="77" t="s">
        <v>4155</v>
      </c>
      <c r="I183" s="16">
        <v>38</v>
      </c>
      <c r="J183" s="16">
        <v>38</v>
      </c>
      <c r="K183" s="16">
        <v>41</v>
      </c>
      <c r="L183" s="16">
        <v>5</v>
      </c>
      <c r="M183" s="81">
        <v>14.801</v>
      </c>
      <c r="N183" s="96">
        <v>14.801</v>
      </c>
      <c r="O183" s="64">
        <v>2530</v>
      </c>
      <c r="P183" s="65">
        <f>Table224578910112345678910111213141516171819202122232425262728293031323334123536373839404142434445[[#This Row],[PEMBULATAN]]*O183</f>
        <v>37446.53</v>
      </c>
    </row>
    <row r="184" spans="1:16" ht="26.25" customHeight="1" x14ac:dyDescent="0.2">
      <c r="A184" s="14"/>
      <c r="B184" s="75"/>
      <c r="C184" s="73" t="s">
        <v>4621</v>
      </c>
      <c r="D184" s="78" t="s">
        <v>126</v>
      </c>
      <c r="E184" s="13">
        <v>44544</v>
      </c>
      <c r="F184" s="76" t="s">
        <v>3386</v>
      </c>
      <c r="G184" s="13">
        <v>44547</v>
      </c>
      <c r="H184" s="77" t="s">
        <v>4155</v>
      </c>
      <c r="I184" s="16">
        <v>118</v>
      </c>
      <c r="J184" s="16">
        <v>31</v>
      </c>
      <c r="K184" s="16">
        <v>31</v>
      </c>
      <c r="L184" s="16">
        <v>10</v>
      </c>
      <c r="M184" s="81">
        <v>28.349499999999999</v>
      </c>
      <c r="N184" s="96">
        <v>29</v>
      </c>
      <c r="O184" s="64">
        <v>2530</v>
      </c>
      <c r="P184" s="65">
        <f>Table224578910112345678910111213141516171819202122232425262728293031323334123536373839404142434445[[#This Row],[PEMBULATAN]]*O184</f>
        <v>73370</v>
      </c>
    </row>
    <row r="185" spans="1:16" ht="26.25" customHeight="1" x14ac:dyDescent="0.2">
      <c r="A185" s="14"/>
      <c r="B185" s="75"/>
      <c r="C185" s="73" t="s">
        <v>4622</v>
      </c>
      <c r="D185" s="78" t="s">
        <v>126</v>
      </c>
      <c r="E185" s="13">
        <v>44544</v>
      </c>
      <c r="F185" s="76" t="s">
        <v>3386</v>
      </c>
      <c r="G185" s="13">
        <v>44547</v>
      </c>
      <c r="H185" s="77" t="s">
        <v>4155</v>
      </c>
      <c r="I185" s="16">
        <v>54</v>
      </c>
      <c r="J185" s="16">
        <v>42</v>
      </c>
      <c r="K185" s="16">
        <v>22</v>
      </c>
      <c r="L185" s="16">
        <v>3</v>
      </c>
      <c r="M185" s="81">
        <v>12.474</v>
      </c>
      <c r="N185" s="96">
        <v>13</v>
      </c>
      <c r="O185" s="64">
        <v>2530</v>
      </c>
      <c r="P185" s="65">
        <f>Table224578910112345678910111213141516171819202122232425262728293031323334123536373839404142434445[[#This Row],[PEMBULATAN]]*O185</f>
        <v>32890</v>
      </c>
    </row>
    <row r="186" spans="1:16" ht="26.25" customHeight="1" x14ac:dyDescent="0.2">
      <c r="A186" s="14"/>
      <c r="B186" s="75"/>
      <c r="C186" s="73" t="s">
        <v>4623</v>
      </c>
      <c r="D186" s="78" t="s">
        <v>126</v>
      </c>
      <c r="E186" s="13">
        <v>44544</v>
      </c>
      <c r="F186" s="76" t="s">
        <v>3386</v>
      </c>
      <c r="G186" s="13">
        <v>44547</v>
      </c>
      <c r="H186" s="77" t="s">
        <v>4155</v>
      </c>
      <c r="I186" s="16">
        <v>72</v>
      </c>
      <c r="J186" s="16">
        <v>5</v>
      </c>
      <c r="K186" s="16">
        <v>5</v>
      </c>
      <c r="L186" s="16">
        <v>1</v>
      </c>
      <c r="M186" s="81">
        <v>0.45</v>
      </c>
      <c r="N186" s="96">
        <v>2</v>
      </c>
      <c r="O186" s="64">
        <v>2530</v>
      </c>
      <c r="P186" s="65">
        <f>Table224578910112345678910111213141516171819202122232425262728293031323334123536373839404142434445[[#This Row],[PEMBULATAN]]*O186</f>
        <v>5060</v>
      </c>
    </row>
    <row r="187" spans="1:16" ht="26.25" customHeight="1" x14ac:dyDescent="0.2">
      <c r="A187" s="14"/>
      <c r="B187" s="75"/>
      <c r="C187" s="73" t="s">
        <v>4624</v>
      </c>
      <c r="D187" s="78" t="s">
        <v>126</v>
      </c>
      <c r="E187" s="13">
        <v>44544</v>
      </c>
      <c r="F187" s="76" t="s">
        <v>3386</v>
      </c>
      <c r="G187" s="13">
        <v>44547</v>
      </c>
      <c r="H187" s="77" t="s">
        <v>4155</v>
      </c>
      <c r="I187" s="16">
        <v>61</v>
      </c>
      <c r="J187" s="16">
        <v>41</v>
      </c>
      <c r="K187" s="16">
        <v>22</v>
      </c>
      <c r="L187" s="16">
        <v>20</v>
      </c>
      <c r="M187" s="81">
        <v>13.7555</v>
      </c>
      <c r="N187" s="96">
        <v>20</v>
      </c>
      <c r="O187" s="64">
        <v>2530</v>
      </c>
      <c r="P187" s="65">
        <f>Table224578910112345678910111213141516171819202122232425262728293031323334123536373839404142434445[[#This Row],[PEMBULATAN]]*O187</f>
        <v>50600</v>
      </c>
    </row>
    <row r="188" spans="1:16" ht="26.25" customHeight="1" x14ac:dyDescent="0.2">
      <c r="A188" s="14"/>
      <c r="B188" s="75"/>
      <c r="C188" s="73" t="s">
        <v>4625</v>
      </c>
      <c r="D188" s="78" t="s">
        <v>126</v>
      </c>
      <c r="E188" s="13">
        <v>44544</v>
      </c>
      <c r="F188" s="76" t="s">
        <v>3386</v>
      </c>
      <c r="G188" s="13">
        <v>44547</v>
      </c>
      <c r="H188" s="77" t="s">
        <v>4155</v>
      </c>
      <c r="I188" s="16">
        <v>54</v>
      </c>
      <c r="J188" s="16">
        <v>44</v>
      </c>
      <c r="K188" s="16">
        <v>12</v>
      </c>
      <c r="L188" s="16">
        <v>5</v>
      </c>
      <c r="M188" s="81">
        <v>7.1280000000000001</v>
      </c>
      <c r="N188" s="96">
        <v>7.1280000000000001</v>
      </c>
      <c r="O188" s="64">
        <v>2530</v>
      </c>
      <c r="P188" s="65">
        <f>Table224578910112345678910111213141516171819202122232425262728293031323334123536373839404142434445[[#This Row],[PEMBULATAN]]*O188</f>
        <v>18033.84</v>
      </c>
    </row>
    <row r="189" spans="1:16" ht="26.25" customHeight="1" x14ac:dyDescent="0.2">
      <c r="A189" s="14"/>
      <c r="B189" s="75"/>
      <c r="C189" s="73" t="s">
        <v>4626</v>
      </c>
      <c r="D189" s="78" t="s">
        <v>126</v>
      </c>
      <c r="E189" s="13">
        <v>44544</v>
      </c>
      <c r="F189" s="76" t="s">
        <v>3386</v>
      </c>
      <c r="G189" s="13">
        <v>44547</v>
      </c>
      <c r="H189" s="77" t="s">
        <v>4155</v>
      </c>
      <c r="I189" s="16">
        <v>41</v>
      </c>
      <c r="J189" s="16">
        <v>25</v>
      </c>
      <c r="K189" s="16">
        <v>27</v>
      </c>
      <c r="L189" s="16">
        <v>1</v>
      </c>
      <c r="M189" s="81">
        <v>6.9187500000000002</v>
      </c>
      <c r="N189" s="96">
        <v>6.9187500000000002</v>
      </c>
      <c r="O189" s="64">
        <v>2530</v>
      </c>
      <c r="P189" s="65">
        <f>Table224578910112345678910111213141516171819202122232425262728293031323334123536373839404142434445[[#This Row],[PEMBULATAN]]*O189</f>
        <v>17504.4375</v>
      </c>
    </row>
    <row r="190" spans="1:16" ht="26.25" customHeight="1" x14ac:dyDescent="0.2">
      <c r="A190" s="14"/>
      <c r="B190" s="75"/>
      <c r="C190" s="73" t="s">
        <v>4627</v>
      </c>
      <c r="D190" s="78" t="s">
        <v>126</v>
      </c>
      <c r="E190" s="13">
        <v>44544</v>
      </c>
      <c r="F190" s="76" t="s">
        <v>3386</v>
      </c>
      <c r="G190" s="13">
        <v>44547</v>
      </c>
      <c r="H190" s="77" t="s">
        <v>4155</v>
      </c>
      <c r="I190" s="16">
        <v>81</v>
      </c>
      <c r="J190" s="16">
        <v>41</v>
      </c>
      <c r="K190" s="16">
        <v>26</v>
      </c>
      <c r="L190" s="16">
        <v>11</v>
      </c>
      <c r="M190" s="81">
        <v>21.586500000000001</v>
      </c>
      <c r="N190" s="96">
        <v>21.586500000000001</v>
      </c>
      <c r="O190" s="64">
        <v>2530</v>
      </c>
      <c r="P190" s="65">
        <f>Table224578910112345678910111213141516171819202122232425262728293031323334123536373839404142434445[[#This Row],[PEMBULATAN]]*O190</f>
        <v>54613.845000000001</v>
      </c>
    </row>
    <row r="191" spans="1:16" ht="26.25" customHeight="1" x14ac:dyDescent="0.2">
      <c r="A191" s="14"/>
      <c r="B191" s="75"/>
      <c r="C191" s="73" t="s">
        <v>4628</v>
      </c>
      <c r="D191" s="78" t="s">
        <v>126</v>
      </c>
      <c r="E191" s="13">
        <v>44544</v>
      </c>
      <c r="F191" s="76" t="s">
        <v>3386</v>
      </c>
      <c r="G191" s="13">
        <v>44547</v>
      </c>
      <c r="H191" s="77" t="s">
        <v>4155</v>
      </c>
      <c r="I191" s="16">
        <v>94</v>
      </c>
      <c r="J191" s="16">
        <v>57</v>
      </c>
      <c r="K191" s="16">
        <v>28</v>
      </c>
      <c r="L191" s="16">
        <v>22</v>
      </c>
      <c r="M191" s="81">
        <v>37.506</v>
      </c>
      <c r="N191" s="96">
        <v>37.506</v>
      </c>
      <c r="O191" s="64">
        <v>2530</v>
      </c>
      <c r="P191" s="65">
        <f>Table224578910112345678910111213141516171819202122232425262728293031323334123536373839404142434445[[#This Row],[PEMBULATAN]]*O191</f>
        <v>94890.180000000008</v>
      </c>
    </row>
    <row r="192" spans="1:16" ht="26.25" customHeight="1" x14ac:dyDescent="0.2">
      <c r="A192" s="14"/>
      <c r="B192" s="75"/>
      <c r="C192" s="73" t="s">
        <v>4629</v>
      </c>
      <c r="D192" s="78" t="s">
        <v>126</v>
      </c>
      <c r="E192" s="13">
        <v>44544</v>
      </c>
      <c r="F192" s="76" t="s">
        <v>3386</v>
      </c>
      <c r="G192" s="13">
        <v>44547</v>
      </c>
      <c r="H192" s="77" t="s">
        <v>4155</v>
      </c>
      <c r="I192" s="16">
        <v>92</v>
      </c>
      <c r="J192" s="16">
        <v>48</v>
      </c>
      <c r="K192" s="16">
        <v>27</v>
      </c>
      <c r="L192" s="16">
        <v>13</v>
      </c>
      <c r="M192" s="81">
        <v>29.808</v>
      </c>
      <c r="N192" s="96">
        <v>29.808</v>
      </c>
      <c r="O192" s="64">
        <v>2530</v>
      </c>
      <c r="P192" s="65">
        <f>Table224578910112345678910111213141516171819202122232425262728293031323334123536373839404142434445[[#This Row],[PEMBULATAN]]*O192</f>
        <v>75414.240000000005</v>
      </c>
    </row>
    <row r="193" spans="1:16" ht="26.25" customHeight="1" x14ac:dyDescent="0.2">
      <c r="A193" s="14"/>
      <c r="B193" s="75"/>
      <c r="C193" s="73" t="s">
        <v>4630</v>
      </c>
      <c r="D193" s="78" t="s">
        <v>126</v>
      </c>
      <c r="E193" s="13">
        <v>44544</v>
      </c>
      <c r="F193" s="76" t="s">
        <v>3386</v>
      </c>
      <c r="G193" s="13">
        <v>44547</v>
      </c>
      <c r="H193" s="77" t="s">
        <v>4155</v>
      </c>
      <c r="I193" s="16">
        <v>78</v>
      </c>
      <c r="J193" s="16">
        <v>48</v>
      </c>
      <c r="K193" s="16">
        <v>25</v>
      </c>
      <c r="L193" s="16">
        <v>12</v>
      </c>
      <c r="M193" s="81">
        <v>23.4</v>
      </c>
      <c r="N193" s="96">
        <v>24</v>
      </c>
      <c r="O193" s="64">
        <v>2530</v>
      </c>
      <c r="P193" s="65">
        <f>Table224578910112345678910111213141516171819202122232425262728293031323334123536373839404142434445[[#This Row],[PEMBULATAN]]*O193</f>
        <v>60720</v>
      </c>
    </row>
    <row r="194" spans="1:16" ht="26.25" customHeight="1" x14ac:dyDescent="0.2">
      <c r="A194" s="14"/>
      <c r="B194" s="75"/>
      <c r="C194" s="73" t="s">
        <v>4631</v>
      </c>
      <c r="D194" s="78" t="s">
        <v>126</v>
      </c>
      <c r="E194" s="13">
        <v>44544</v>
      </c>
      <c r="F194" s="76" t="s">
        <v>3386</v>
      </c>
      <c r="G194" s="13">
        <v>44547</v>
      </c>
      <c r="H194" s="77" t="s">
        <v>4155</v>
      </c>
      <c r="I194" s="16">
        <v>84</v>
      </c>
      <c r="J194" s="16">
        <v>57</v>
      </c>
      <c r="K194" s="16">
        <v>25</v>
      </c>
      <c r="L194" s="16">
        <v>11</v>
      </c>
      <c r="M194" s="81">
        <v>29.925000000000001</v>
      </c>
      <c r="N194" s="96">
        <v>29.925000000000001</v>
      </c>
      <c r="O194" s="64">
        <v>2530</v>
      </c>
      <c r="P194" s="65">
        <f>Table224578910112345678910111213141516171819202122232425262728293031323334123536373839404142434445[[#This Row],[PEMBULATAN]]*O194</f>
        <v>75710.25</v>
      </c>
    </row>
    <row r="195" spans="1:16" ht="26.25" customHeight="1" x14ac:dyDescent="0.2">
      <c r="A195" s="14"/>
      <c r="B195" s="75"/>
      <c r="C195" s="73" t="s">
        <v>4632</v>
      </c>
      <c r="D195" s="78" t="s">
        <v>126</v>
      </c>
      <c r="E195" s="13">
        <v>44544</v>
      </c>
      <c r="F195" s="76" t="s">
        <v>3386</v>
      </c>
      <c r="G195" s="13">
        <v>44547</v>
      </c>
      <c r="H195" s="77" t="s">
        <v>4155</v>
      </c>
      <c r="I195" s="16">
        <v>61</v>
      </c>
      <c r="J195" s="16">
        <v>57</v>
      </c>
      <c r="K195" s="16">
        <v>20</v>
      </c>
      <c r="L195" s="16">
        <v>7</v>
      </c>
      <c r="M195" s="81">
        <v>17.385000000000002</v>
      </c>
      <c r="N195" s="96">
        <v>18</v>
      </c>
      <c r="O195" s="64">
        <v>2530</v>
      </c>
      <c r="P195" s="65">
        <f>Table224578910112345678910111213141516171819202122232425262728293031323334123536373839404142434445[[#This Row],[PEMBULATAN]]*O195</f>
        <v>45540</v>
      </c>
    </row>
    <row r="196" spans="1:16" ht="26.25" customHeight="1" x14ac:dyDescent="0.2">
      <c r="A196" s="14"/>
      <c r="B196" s="75"/>
      <c r="C196" s="73" t="s">
        <v>4633</v>
      </c>
      <c r="D196" s="78" t="s">
        <v>126</v>
      </c>
      <c r="E196" s="13">
        <v>44544</v>
      </c>
      <c r="F196" s="76" t="s">
        <v>3386</v>
      </c>
      <c r="G196" s="13">
        <v>44547</v>
      </c>
      <c r="H196" s="77" t="s">
        <v>4155</v>
      </c>
      <c r="I196" s="16">
        <v>48</v>
      </c>
      <c r="J196" s="16">
        <v>34</v>
      </c>
      <c r="K196" s="16">
        <v>8</v>
      </c>
      <c r="L196" s="16">
        <v>2</v>
      </c>
      <c r="M196" s="81">
        <v>3.2639999999999998</v>
      </c>
      <c r="N196" s="96">
        <v>3.2639999999999998</v>
      </c>
      <c r="O196" s="64">
        <v>2530</v>
      </c>
      <c r="P196" s="65">
        <f>Table224578910112345678910111213141516171819202122232425262728293031323334123536373839404142434445[[#This Row],[PEMBULATAN]]*O196</f>
        <v>8257.92</v>
      </c>
    </row>
    <row r="197" spans="1:16" ht="26.25" customHeight="1" x14ac:dyDescent="0.2">
      <c r="A197" s="14"/>
      <c r="B197" s="75"/>
      <c r="C197" s="73" t="s">
        <v>4634</v>
      </c>
      <c r="D197" s="78" t="s">
        <v>126</v>
      </c>
      <c r="E197" s="13">
        <v>44544</v>
      </c>
      <c r="F197" s="76" t="s">
        <v>3386</v>
      </c>
      <c r="G197" s="13">
        <v>44547</v>
      </c>
      <c r="H197" s="77" t="s">
        <v>4155</v>
      </c>
      <c r="I197" s="16">
        <v>94</v>
      </c>
      <c r="J197" s="16">
        <v>56</v>
      </c>
      <c r="K197" s="16">
        <v>21</v>
      </c>
      <c r="L197" s="16">
        <v>13</v>
      </c>
      <c r="M197" s="81">
        <v>27.635999999999999</v>
      </c>
      <c r="N197" s="96">
        <v>27.635999999999999</v>
      </c>
      <c r="O197" s="64">
        <v>2530</v>
      </c>
      <c r="P197" s="65">
        <f>Table224578910112345678910111213141516171819202122232425262728293031323334123536373839404142434445[[#This Row],[PEMBULATAN]]*O197</f>
        <v>69919.08</v>
      </c>
    </row>
    <row r="198" spans="1:16" ht="26.25" customHeight="1" x14ac:dyDescent="0.2">
      <c r="A198" s="14"/>
      <c r="B198" s="75"/>
      <c r="C198" s="73" t="s">
        <v>4635</v>
      </c>
      <c r="D198" s="78" t="s">
        <v>126</v>
      </c>
      <c r="E198" s="13">
        <v>44544</v>
      </c>
      <c r="F198" s="76" t="s">
        <v>3386</v>
      </c>
      <c r="G198" s="13">
        <v>44547</v>
      </c>
      <c r="H198" s="77" t="s">
        <v>4155</v>
      </c>
      <c r="I198" s="16">
        <v>71</v>
      </c>
      <c r="J198" s="16">
        <v>40</v>
      </c>
      <c r="K198" s="16">
        <v>28</v>
      </c>
      <c r="L198" s="16">
        <v>9</v>
      </c>
      <c r="M198" s="81">
        <v>19.88</v>
      </c>
      <c r="N198" s="96">
        <v>19.88</v>
      </c>
      <c r="O198" s="64">
        <v>2530</v>
      </c>
      <c r="P198" s="65">
        <f>Table224578910112345678910111213141516171819202122232425262728293031323334123536373839404142434445[[#This Row],[PEMBULATAN]]*O198</f>
        <v>50296.399999999994</v>
      </c>
    </row>
    <row r="199" spans="1:16" ht="26.25" customHeight="1" x14ac:dyDescent="0.2">
      <c r="A199" s="14"/>
      <c r="B199" s="75"/>
      <c r="C199" s="73" t="s">
        <v>4636</v>
      </c>
      <c r="D199" s="78" t="s">
        <v>126</v>
      </c>
      <c r="E199" s="13">
        <v>44544</v>
      </c>
      <c r="F199" s="76" t="s">
        <v>3386</v>
      </c>
      <c r="G199" s="13">
        <v>44547</v>
      </c>
      <c r="H199" s="77" t="s">
        <v>4155</v>
      </c>
      <c r="I199" s="16">
        <v>95</v>
      </c>
      <c r="J199" s="16">
        <v>55</v>
      </c>
      <c r="K199" s="16">
        <v>38</v>
      </c>
      <c r="L199" s="16">
        <v>21</v>
      </c>
      <c r="M199" s="81">
        <v>49.637500000000003</v>
      </c>
      <c r="N199" s="96">
        <v>49.637500000000003</v>
      </c>
      <c r="O199" s="64">
        <v>2530</v>
      </c>
      <c r="P199" s="65">
        <f>Table224578910112345678910111213141516171819202122232425262728293031323334123536373839404142434445[[#This Row],[PEMBULATAN]]*O199</f>
        <v>125582.875</v>
      </c>
    </row>
    <row r="200" spans="1:16" ht="26.25" customHeight="1" x14ac:dyDescent="0.2">
      <c r="A200" s="14"/>
      <c r="B200" s="75"/>
      <c r="C200" s="73" t="s">
        <v>4637</v>
      </c>
      <c r="D200" s="78" t="s">
        <v>126</v>
      </c>
      <c r="E200" s="13">
        <v>44544</v>
      </c>
      <c r="F200" s="76" t="s">
        <v>3386</v>
      </c>
      <c r="G200" s="13">
        <v>44547</v>
      </c>
      <c r="H200" s="77" t="s">
        <v>4155</v>
      </c>
      <c r="I200" s="16">
        <v>68</v>
      </c>
      <c r="J200" s="16">
        <v>49</v>
      </c>
      <c r="K200" s="16">
        <v>12</v>
      </c>
      <c r="L200" s="16">
        <v>6</v>
      </c>
      <c r="M200" s="81">
        <v>9.9960000000000004</v>
      </c>
      <c r="N200" s="96">
        <v>9.9960000000000004</v>
      </c>
      <c r="O200" s="64">
        <v>2530</v>
      </c>
      <c r="P200" s="65">
        <f>Table224578910112345678910111213141516171819202122232425262728293031323334123536373839404142434445[[#This Row],[PEMBULATAN]]*O200</f>
        <v>25289.88</v>
      </c>
    </row>
    <row r="201" spans="1:16" ht="26.25" customHeight="1" x14ac:dyDescent="0.2">
      <c r="A201" s="14"/>
      <c r="B201" s="75"/>
      <c r="C201" s="73" t="s">
        <v>4638</v>
      </c>
      <c r="D201" s="78" t="s">
        <v>126</v>
      </c>
      <c r="E201" s="13">
        <v>44544</v>
      </c>
      <c r="F201" s="76" t="s">
        <v>3386</v>
      </c>
      <c r="G201" s="13">
        <v>44547</v>
      </c>
      <c r="H201" s="77" t="s">
        <v>4155</v>
      </c>
      <c r="I201" s="16">
        <v>70</v>
      </c>
      <c r="J201" s="16">
        <v>53</v>
      </c>
      <c r="K201" s="16">
        <v>24</v>
      </c>
      <c r="L201" s="16">
        <v>9</v>
      </c>
      <c r="M201" s="81">
        <v>22.26</v>
      </c>
      <c r="N201" s="96">
        <v>22.26</v>
      </c>
      <c r="O201" s="64">
        <v>2530</v>
      </c>
      <c r="P201" s="65">
        <f>Table224578910112345678910111213141516171819202122232425262728293031323334123536373839404142434445[[#This Row],[PEMBULATAN]]*O201</f>
        <v>56317.8</v>
      </c>
    </row>
    <row r="202" spans="1:16" ht="26.25" customHeight="1" x14ac:dyDescent="0.2">
      <c r="A202" s="14"/>
      <c r="B202" s="75"/>
      <c r="C202" s="73" t="s">
        <v>4639</v>
      </c>
      <c r="D202" s="78" t="s">
        <v>126</v>
      </c>
      <c r="E202" s="13">
        <v>44544</v>
      </c>
      <c r="F202" s="76" t="s">
        <v>3386</v>
      </c>
      <c r="G202" s="13">
        <v>44547</v>
      </c>
      <c r="H202" s="77" t="s">
        <v>4155</v>
      </c>
      <c r="I202" s="16">
        <v>85</v>
      </c>
      <c r="J202" s="16">
        <v>52</v>
      </c>
      <c r="K202" s="16">
        <v>33</v>
      </c>
      <c r="L202" s="16">
        <v>13</v>
      </c>
      <c r="M202" s="81">
        <v>36.465000000000003</v>
      </c>
      <c r="N202" s="96">
        <v>37</v>
      </c>
      <c r="O202" s="64">
        <v>2530</v>
      </c>
      <c r="P202" s="65">
        <f>Table224578910112345678910111213141516171819202122232425262728293031323334123536373839404142434445[[#This Row],[PEMBULATAN]]*O202</f>
        <v>93610</v>
      </c>
    </row>
    <row r="203" spans="1:16" ht="26.25" customHeight="1" x14ac:dyDescent="0.2">
      <c r="A203" s="14"/>
      <c r="B203" s="75"/>
      <c r="C203" s="73" t="s">
        <v>4640</v>
      </c>
      <c r="D203" s="78" t="s">
        <v>126</v>
      </c>
      <c r="E203" s="13">
        <v>44544</v>
      </c>
      <c r="F203" s="76" t="s">
        <v>3386</v>
      </c>
      <c r="G203" s="13">
        <v>44547</v>
      </c>
      <c r="H203" s="77" t="s">
        <v>4155</v>
      </c>
      <c r="I203" s="16">
        <v>51</v>
      </c>
      <c r="J203" s="16">
        <v>46</v>
      </c>
      <c r="K203" s="16">
        <v>13</v>
      </c>
      <c r="L203" s="16">
        <v>8</v>
      </c>
      <c r="M203" s="81">
        <v>7.6245000000000003</v>
      </c>
      <c r="N203" s="96">
        <v>8</v>
      </c>
      <c r="O203" s="64">
        <v>2530</v>
      </c>
      <c r="P203" s="65">
        <f>Table224578910112345678910111213141516171819202122232425262728293031323334123536373839404142434445[[#This Row],[PEMBULATAN]]*O203</f>
        <v>20240</v>
      </c>
    </row>
    <row r="204" spans="1:16" ht="26.25" customHeight="1" x14ac:dyDescent="0.2">
      <c r="A204" s="14"/>
      <c r="B204" s="75"/>
      <c r="C204" s="73" t="s">
        <v>4641</v>
      </c>
      <c r="D204" s="78" t="s">
        <v>126</v>
      </c>
      <c r="E204" s="13">
        <v>44544</v>
      </c>
      <c r="F204" s="76" t="s">
        <v>3386</v>
      </c>
      <c r="G204" s="13">
        <v>44547</v>
      </c>
      <c r="H204" s="77" t="s">
        <v>4155</v>
      </c>
      <c r="I204" s="16">
        <v>48</v>
      </c>
      <c r="J204" s="16">
        <v>31</v>
      </c>
      <c r="K204" s="16">
        <v>12</v>
      </c>
      <c r="L204" s="16">
        <v>5</v>
      </c>
      <c r="M204" s="81">
        <v>4.4640000000000004</v>
      </c>
      <c r="N204" s="96">
        <v>6</v>
      </c>
      <c r="O204" s="64">
        <v>2530</v>
      </c>
      <c r="P204" s="65">
        <f>Table224578910112345678910111213141516171819202122232425262728293031323334123536373839404142434445[[#This Row],[PEMBULATAN]]*O204</f>
        <v>15180</v>
      </c>
    </row>
    <row r="205" spans="1:16" ht="26.25" customHeight="1" x14ac:dyDescent="0.2">
      <c r="A205" s="14"/>
      <c r="B205" s="75"/>
      <c r="C205" s="73" t="s">
        <v>4642</v>
      </c>
      <c r="D205" s="78" t="s">
        <v>126</v>
      </c>
      <c r="E205" s="13">
        <v>44544</v>
      </c>
      <c r="F205" s="76" t="s">
        <v>3386</v>
      </c>
      <c r="G205" s="13">
        <v>44547</v>
      </c>
      <c r="H205" s="77" t="s">
        <v>4155</v>
      </c>
      <c r="I205" s="16">
        <v>89</v>
      </c>
      <c r="J205" s="16">
        <v>63</v>
      </c>
      <c r="K205" s="16">
        <v>28</v>
      </c>
      <c r="L205" s="16">
        <v>22</v>
      </c>
      <c r="M205" s="81">
        <v>39.249000000000002</v>
      </c>
      <c r="N205" s="96">
        <v>39.249000000000002</v>
      </c>
      <c r="O205" s="64">
        <v>2530</v>
      </c>
      <c r="P205" s="65">
        <f>Table224578910112345678910111213141516171819202122232425262728293031323334123536373839404142434445[[#This Row],[PEMBULATAN]]*O205</f>
        <v>99299.97</v>
      </c>
    </row>
    <row r="206" spans="1:16" ht="26.25" customHeight="1" x14ac:dyDescent="0.2">
      <c r="A206" s="14"/>
      <c r="B206" s="75"/>
      <c r="C206" s="73" t="s">
        <v>4643</v>
      </c>
      <c r="D206" s="78" t="s">
        <v>126</v>
      </c>
      <c r="E206" s="13">
        <v>44544</v>
      </c>
      <c r="F206" s="76" t="s">
        <v>3386</v>
      </c>
      <c r="G206" s="13">
        <v>44547</v>
      </c>
      <c r="H206" s="77" t="s">
        <v>4155</v>
      </c>
      <c r="I206" s="16">
        <v>74</v>
      </c>
      <c r="J206" s="16">
        <v>51</v>
      </c>
      <c r="K206" s="16">
        <v>13</v>
      </c>
      <c r="L206" s="16">
        <v>9</v>
      </c>
      <c r="M206" s="81">
        <v>12.265499999999999</v>
      </c>
      <c r="N206" s="96">
        <v>12.265499999999999</v>
      </c>
      <c r="O206" s="64">
        <v>2530</v>
      </c>
      <c r="P206" s="65">
        <f>Table224578910112345678910111213141516171819202122232425262728293031323334123536373839404142434445[[#This Row],[PEMBULATAN]]*O206</f>
        <v>31031.715</v>
      </c>
    </row>
    <row r="207" spans="1:16" ht="26.25" customHeight="1" x14ac:dyDescent="0.2">
      <c r="A207" s="14"/>
      <c r="B207" s="75"/>
      <c r="C207" s="73" t="s">
        <v>4644</v>
      </c>
      <c r="D207" s="78" t="s">
        <v>126</v>
      </c>
      <c r="E207" s="13">
        <v>44544</v>
      </c>
      <c r="F207" s="76" t="s">
        <v>3386</v>
      </c>
      <c r="G207" s="13">
        <v>44547</v>
      </c>
      <c r="H207" s="77" t="s">
        <v>4155</v>
      </c>
      <c r="I207" s="16">
        <v>88</v>
      </c>
      <c r="J207" s="16">
        <v>47</v>
      </c>
      <c r="K207" s="16">
        <v>25</v>
      </c>
      <c r="L207" s="16">
        <v>12</v>
      </c>
      <c r="M207" s="81">
        <v>25.85</v>
      </c>
      <c r="N207" s="96">
        <v>25.85</v>
      </c>
      <c r="O207" s="64">
        <v>2530</v>
      </c>
      <c r="P207" s="65">
        <f>Table224578910112345678910111213141516171819202122232425262728293031323334123536373839404142434445[[#This Row],[PEMBULATAN]]*O207</f>
        <v>65400.5</v>
      </c>
    </row>
    <row r="208" spans="1:16" ht="26.25" customHeight="1" x14ac:dyDescent="0.2">
      <c r="A208" s="14"/>
      <c r="B208" s="75"/>
      <c r="C208" s="73" t="s">
        <v>4645</v>
      </c>
      <c r="D208" s="78" t="s">
        <v>126</v>
      </c>
      <c r="E208" s="13">
        <v>44544</v>
      </c>
      <c r="F208" s="76" t="s">
        <v>3386</v>
      </c>
      <c r="G208" s="13">
        <v>44547</v>
      </c>
      <c r="H208" s="77" t="s">
        <v>4155</v>
      </c>
      <c r="I208" s="16">
        <v>61</v>
      </c>
      <c r="J208" s="16">
        <v>42</v>
      </c>
      <c r="K208" s="16">
        <v>22</v>
      </c>
      <c r="L208" s="16">
        <v>11</v>
      </c>
      <c r="M208" s="81">
        <v>14.090999999999999</v>
      </c>
      <c r="N208" s="96">
        <v>14.090999999999999</v>
      </c>
      <c r="O208" s="64">
        <v>2530</v>
      </c>
      <c r="P208" s="65">
        <f>Table224578910112345678910111213141516171819202122232425262728293031323334123536373839404142434445[[#This Row],[PEMBULATAN]]*O208</f>
        <v>35650.229999999996</v>
      </c>
    </row>
    <row r="209" spans="1:16" ht="26.25" customHeight="1" x14ac:dyDescent="0.2">
      <c r="A209" s="14"/>
      <c r="B209" s="75"/>
      <c r="C209" s="73" t="s">
        <v>4646</v>
      </c>
      <c r="D209" s="78" t="s">
        <v>126</v>
      </c>
      <c r="E209" s="13">
        <v>44544</v>
      </c>
      <c r="F209" s="76" t="s">
        <v>3386</v>
      </c>
      <c r="G209" s="13">
        <v>44547</v>
      </c>
      <c r="H209" s="77" t="s">
        <v>4155</v>
      </c>
      <c r="I209" s="16">
        <v>52</v>
      </c>
      <c r="J209" s="16">
        <v>38</v>
      </c>
      <c r="K209" s="16">
        <v>21</v>
      </c>
      <c r="L209" s="16">
        <v>7</v>
      </c>
      <c r="M209" s="81">
        <v>10.374000000000001</v>
      </c>
      <c r="N209" s="96">
        <v>11</v>
      </c>
      <c r="O209" s="64">
        <v>2530</v>
      </c>
      <c r="P209" s="65">
        <f>Table224578910112345678910111213141516171819202122232425262728293031323334123536373839404142434445[[#This Row],[PEMBULATAN]]*O209</f>
        <v>27830</v>
      </c>
    </row>
    <row r="210" spans="1:16" ht="26.25" customHeight="1" x14ac:dyDescent="0.2">
      <c r="A210" s="14"/>
      <c r="B210" s="75"/>
      <c r="C210" s="73" t="s">
        <v>4647</v>
      </c>
      <c r="D210" s="78" t="s">
        <v>126</v>
      </c>
      <c r="E210" s="13">
        <v>44544</v>
      </c>
      <c r="F210" s="76" t="s">
        <v>3386</v>
      </c>
      <c r="G210" s="13">
        <v>44547</v>
      </c>
      <c r="H210" s="77" t="s">
        <v>4155</v>
      </c>
      <c r="I210" s="16">
        <v>34</v>
      </c>
      <c r="J210" s="16">
        <v>27</v>
      </c>
      <c r="K210" s="16">
        <v>28</v>
      </c>
      <c r="L210" s="16">
        <v>26</v>
      </c>
      <c r="M210" s="81">
        <v>6.4260000000000002</v>
      </c>
      <c r="N210" s="96">
        <v>27</v>
      </c>
      <c r="O210" s="64">
        <v>2530</v>
      </c>
      <c r="P210" s="65">
        <f>Table224578910112345678910111213141516171819202122232425262728293031323334123536373839404142434445[[#This Row],[PEMBULATAN]]*O210</f>
        <v>68310</v>
      </c>
    </row>
    <row r="211" spans="1:16" ht="26.25" customHeight="1" x14ac:dyDescent="0.2">
      <c r="A211" s="14"/>
      <c r="B211" s="75"/>
      <c r="C211" s="73" t="s">
        <v>4648</v>
      </c>
      <c r="D211" s="78" t="s">
        <v>126</v>
      </c>
      <c r="E211" s="13">
        <v>44544</v>
      </c>
      <c r="F211" s="76" t="s">
        <v>3386</v>
      </c>
      <c r="G211" s="13">
        <v>44547</v>
      </c>
      <c r="H211" s="77" t="s">
        <v>4155</v>
      </c>
      <c r="I211" s="16">
        <v>84</v>
      </c>
      <c r="J211" s="16">
        <v>57</v>
      </c>
      <c r="K211" s="16">
        <v>21</v>
      </c>
      <c r="L211" s="16">
        <v>6</v>
      </c>
      <c r="M211" s="81">
        <v>25.137</v>
      </c>
      <c r="N211" s="96">
        <v>25.137</v>
      </c>
      <c r="O211" s="64">
        <v>2530</v>
      </c>
      <c r="P211" s="65">
        <f>Table224578910112345678910111213141516171819202122232425262728293031323334123536373839404142434445[[#This Row],[PEMBULATAN]]*O211</f>
        <v>63596.61</v>
      </c>
    </row>
    <row r="212" spans="1:16" ht="26.25" customHeight="1" x14ac:dyDescent="0.2">
      <c r="A212" s="14"/>
      <c r="B212" s="75"/>
      <c r="C212" s="73" t="s">
        <v>4649</v>
      </c>
      <c r="D212" s="78" t="s">
        <v>126</v>
      </c>
      <c r="E212" s="13">
        <v>44544</v>
      </c>
      <c r="F212" s="76" t="s">
        <v>3386</v>
      </c>
      <c r="G212" s="13">
        <v>44547</v>
      </c>
      <c r="H212" s="77" t="s">
        <v>4155</v>
      </c>
      <c r="I212" s="16">
        <v>74</v>
      </c>
      <c r="J212" s="16">
        <v>52</v>
      </c>
      <c r="K212" s="16">
        <v>27</v>
      </c>
      <c r="L212" s="16">
        <v>14</v>
      </c>
      <c r="M212" s="81">
        <v>25.974</v>
      </c>
      <c r="N212" s="96">
        <v>25.974</v>
      </c>
      <c r="O212" s="64">
        <v>2530</v>
      </c>
      <c r="P212" s="65">
        <f>Table224578910112345678910111213141516171819202122232425262728293031323334123536373839404142434445[[#This Row],[PEMBULATAN]]*O212</f>
        <v>65714.22</v>
      </c>
    </row>
    <row r="213" spans="1:16" ht="26.25" customHeight="1" x14ac:dyDescent="0.2">
      <c r="A213" s="14"/>
      <c r="B213" s="75"/>
      <c r="C213" s="73" t="s">
        <v>4650</v>
      </c>
      <c r="D213" s="78" t="s">
        <v>126</v>
      </c>
      <c r="E213" s="13">
        <v>44544</v>
      </c>
      <c r="F213" s="76" t="s">
        <v>3386</v>
      </c>
      <c r="G213" s="13">
        <v>44547</v>
      </c>
      <c r="H213" s="77" t="s">
        <v>4155</v>
      </c>
      <c r="I213" s="16">
        <v>85</v>
      </c>
      <c r="J213" s="16">
        <v>46</v>
      </c>
      <c r="K213" s="16">
        <v>32</v>
      </c>
      <c r="L213" s="16">
        <v>27</v>
      </c>
      <c r="M213" s="81">
        <v>31.28</v>
      </c>
      <c r="N213" s="96">
        <v>31.28</v>
      </c>
      <c r="O213" s="64">
        <v>2530</v>
      </c>
      <c r="P213" s="65">
        <f>Table224578910112345678910111213141516171819202122232425262728293031323334123536373839404142434445[[#This Row],[PEMBULATAN]]*O213</f>
        <v>79138.400000000009</v>
      </c>
    </row>
    <row r="214" spans="1:16" ht="26.25" customHeight="1" x14ac:dyDescent="0.2">
      <c r="A214" s="14"/>
      <c r="B214" s="75"/>
      <c r="C214" s="73" t="s">
        <v>4651</v>
      </c>
      <c r="D214" s="78" t="s">
        <v>126</v>
      </c>
      <c r="E214" s="13">
        <v>44544</v>
      </c>
      <c r="F214" s="76" t="s">
        <v>3386</v>
      </c>
      <c r="G214" s="13">
        <v>44547</v>
      </c>
      <c r="H214" s="77" t="s">
        <v>4155</v>
      </c>
      <c r="I214" s="16">
        <v>91</v>
      </c>
      <c r="J214" s="16">
        <v>45</v>
      </c>
      <c r="K214" s="16">
        <v>35</v>
      </c>
      <c r="L214" s="16">
        <v>13</v>
      </c>
      <c r="M214" s="81">
        <v>35.831249999999997</v>
      </c>
      <c r="N214" s="96">
        <v>35.831249999999997</v>
      </c>
      <c r="O214" s="64">
        <v>2530</v>
      </c>
      <c r="P214" s="65">
        <f>Table224578910112345678910111213141516171819202122232425262728293031323334123536373839404142434445[[#This Row],[PEMBULATAN]]*O214</f>
        <v>90653.0625</v>
      </c>
    </row>
    <row r="215" spans="1:16" ht="26.25" customHeight="1" x14ac:dyDescent="0.2">
      <c r="A215" s="14"/>
      <c r="B215" s="75"/>
      <c r="C215" s="73" t="s">
        <v>4652</v>
      </c>
      <c r="D215" s="78" t="s">
        <v>126</v>
      </c>
      <c r="E215" s="13">
        <v>44544</v>
      </c>
      <c r="F215" s="76" t="s">
        <v>3386</v>
      </c>
      <c r="G215" s="13">
        <v>44547</v>
      </c>
      <c r="H215" s="77" t="s">
        <v>4155</v>
      </c>
      <c r="I215" s="16">
        <v>105</v>
      </c>
      <c r="J215" s="16">
        <v>57</v>
      </c>
      <c r="K215" s="16">
        <v>24</v>
      </c>
      <c r="L215" s="16">
        <v>20</v>
      </c>
      <c r="M215" s="81">
        <v>35.909999999999997</v>
      </c>
      <c r="N215" s="96">
        <v>35.909999999999997</v>
      </c>
      <c r="O215" s="64">
        <v>2530</v>
      </c>
      <c r="P215" s="65">
        <f>Table224578910112345678910111213141516171819202122232425262728293031323334123536373839404142434445[[#This Row],[PEMBULATAN]]*O215</f>
        <v>90852.299999999988</v>
      </c>
    </row>
    <row r="216" spans="1:16" ht="26.25" customHeight="1" x14ac:dyDescent="0.2">
      <c r="A216" s="14"/>
      <c r="B216" s="75"/>
      <c r="C216" s="73" t="s">
        <v>4653</v>
      </c>
      <c r="D216" s="78" t="s">
        <v>126</v>
      </c>
      <c r="E216" s="13">
        <v>44544</v>
      </c>
      <c r="F216" s="76" t="s">
        <v>3386</v>
      </c>
      <c r="G216" s="13">
        <v>44547</v>
      </c>
      <c r="H216" s="77" t="s">
        <v>4155</v>
      </c>
      <c r="I216" s="16">
        <v>98</v>
      </c>
      <c r="J216" s="16">
        <v>58</v>
      </c>
      <c r="K216" s="16">
        <v>23</v>
      </c>
      <c r="L216" s="16">
        <v>23</v>
      </c>
      <c r="M216" s="81">
        <v>32.683</v>
      </c>
      <c r="N216" s="96">
        <v>32.683</v>
      </c>
      <c r="O216" s="64">
        <v>2530</v>
      </c>
      <c r="P216" s="65">
        <f>Table224578910112345678910111213141516171819202122232425262728293031323334123536373839404142434445[[#This Row],[PEMBULATAN]]*O216</f>
        <v>82687.990000000005</v>
      </c>
    </row>
    <row r="217" spans="1:16" ht="26.25" customHeight="1" x14ac:dyDescent="0.2">
      <c r="A217" s="14"/>
      <c r="B217" s="75"/>
      <c r="C217" s="73" t="s">
        <v>4654</v>
      </c>
      <c r="D217" s="78" t="s">
        <v>126</v>
      </c>
      <c r="E217" s="13">
        <v>44544</v>
      </c>
      <c r="F217" s="76" t="s">
        <v>3386</v>
      </c>
      <c r="G217" s="13">
        <v>44547</v>
      </c>
      <c r="H217" s="77" t="s">
        <v>4155</v>
      </c>
      <c r="I217" s="16">
        <v>84</v>
      </c>
      <c r="J217" s="16">
        <v>48</v>
      </c>
      <c r="K217" s="16">
        <v>23</v>
      </c>
      <c r="L217" s="16">
        <v>17</v>
      </c>
      <c r="M217" s="81">
        <v>23.184000000000001</v>
      </c>
      <c r="N217" s="96">
        <v>23.184000000000001</v>
      </c>
      <c r="O217" s="64">
        <v>2530</v>
      </c>
      <c r="P217" s="65">
        <f>Table224578910112345678910111213141516171819202122232425262728293031323334123536373839404142434445[[#This Row],[PEMBULATAN]]*O217</f>
        <v>58655.520000000004</v>
      </c>
    </row>
    <row r="218" spans="1:16" ht="26.25" customHeight="1" x14ac:dyDescent="0.2">
      <c r="A218" s="14"/>
      <c r="B218" s="75"/>
      <c r="C218" s="73" t="s">
        <v>4655</v>
      </c>
      <c r="D218" s="78" t="s">
        <v>126</v>
      </c>
      <c r="E218" s="13">
        <v>44544</v>
      </c>
      <c r="F218" s="76" t="s">
        <v>3386</v>
      </c>
      <c r="G218" s="13">
        <v>44547</v>
      </c>
      <c r="H218" s="77" t="s">
        <v>4155</v>
      </c>
      <c r="I218" s="16">
        <v>86</v>
      </c>
      <c r="J218" s="16">
        <v>48</v>
      </c>
      <c r="K218" s="16">
        <v>16</v>
      </c>
      <c r="L218" s="16">
        <v>13</v>
      </c>
      <c r="M218" s="81">
        <v>16.512</v>
      </c>
      <c r="N218" s="96">
        <v>16.512</v>
      </c>
      <c r="O218" s="64">
        <v>2530</v>
      </c>
      <c r="P218" s="65">
        <f>Table224578910112345678910111213141516171819202122232425262728293031323334123536373839404142434445[[#This Row],[PEMBULATAN]]*O218</f>
        <v>41775.360000000001</v>
      </c>
    </row>
    <row r="219" spans="1:16" ht="26.25" customHeight="1" x14ac:dyDescent="0.2">
      <c r="A219" s="14"/>
      <c r="B219" s="75"/>
      <c r="C219" s="73" t="s">
        <v>4656</v>
      </c>
      <c r="D219" s="78" t="s">
        <v>126</v>
      </c>
      <c r="E219" s="13">
        <v>44544</v>
      </c>
      <c r="F219" s="76" t="s">
        <v>3386</v>
      </c>
      <c r="G219" s="13">
        <v>44547</v>
      </c>
      <c r="H219" s="77" t="s">
        <v>4155</v>
      </c>
      <c r="I219" s="16">
        <v>53</v>
      </c>
      <c r="J219" s="16">
        <v>50</v>
      </c>
      <c r="K219" s="16">
        <v>18</v>
      </c>
      <c r="L219" s="16">
        <v>11</v>
      </c>
      <c r="M219" s="81">
        <v>11.925000000000001</v>
      </c>
      <c r="N219" s="96">
        <v>11.925000000000001</v>
      </c>
      <c r="O219" s="64">
        <v>2530</v>
      </c>
      <c r="P219" s="65">
        <f>Table224578910112345678910111213141516171819202122232425262728293031323334123536373839404142434445[[#This Row],[PEMBULATAN]]*O219</f>
        <v>30170.25</v>
      </c>
    </row>
    <row r="220" spans="1:16" ht="26.25" customHeight="1" x14ac:dyDescent="0.2">
      <c r="A220" s="14"/>
      <c r="B220" s="75"/>
      <c r="C220" s="73" t="s">
        <v>4657</v>
      </c>
      <c r="D220" s="78" t="s">
        <v>126</v>
      </c>
      <c r="E220" s="13">
        <v>44544</v>
      </c>
      <c r="F220" s="76" t="s">
        <v>3386</v>
      </c>
      <c r="G220" s="13">
        <v>44547</v>
      </c>
      <c r="H220" s="77" t="s">
        <v>4155</v>
      </c>
      <c r="I220" s="16">
        <v>96</v>
      </c>
      <c r="J220" s="16">
        <v>54</v>
      </c>
      <c r="K220" s="16">
        <v>28</v>
      </c>
      <c r="L220" s="16">
        <v>21</v>
      </c>
      <c r="M220" s="81">
        <v>36.287999999999997</v>
      </c>
      <c r="N220" s="96">
        <v>36.287999999999997</v>
      </c>
      <c r="O220" s="64">
        <v>2530</v>
      </c>
      <c r="P220" s="65">
        <f>Table224578910112345678910111213141516171819202122232425262728293031323334123536373839404142434445[[#This Row],[PEMBULATAN]]*O220</f>
        <v>91808.639999999985</v>
      </c>
    </row>
    <row r="221" spans="1:16" ht="26.25" customHeight="1" x14ac:dyDescent="0.2">
      <c r="A221" s="14"/>
      <c r="B221" s="75"/>
      <c r="C221" s="73" t="s">
        <v>4658</v>
      </c>
      <c r="D221" s="78" t="s">
        <v>126</v>
      </c>
      <c r="E221" s="13">
        <v>44544</v>
      </c>
      <c r="F221" s="76" t="s">
        <v>3386</v>
      </c>
      <c r="G221" s="13">
        <v>44547</v>
      </c>
      <c r="H221" s="77" t="s">
        <v>4155</v>
      </c>
      <c r="I221" s="16">
        <v>71</v>
      </c>
      <c r="J221" s="16">
        <v>57</v>
      </c>
      <c r="K221" s="16">
        <v>18</v>
      </c>
      <c r="L221" s="16">
        <v>24</v>
      </c>
      <c r="M221" s="81">
        <v>18.211500000000001</v>
      </c>
      <c r="N221" s="96">
        <v>24</v>
      </c>
      <c r="O221" s="64">
        <v>2530</v>
      </c>
      <c r="P221" s="65">
        <f>Table224578910112345678910111213141516171819202122232425262728293031323334123536373839404142434445[[#This Row],[PEMBULATAN]]*O221</f>
        <v>60720</v>
      </c>
    </row>
    <row r="222" spans="1:16" ht="26.25" customHeight="1" x14ac:dyDescent="0.2">
      <c r="A222" s="14"/>
      <c r="B222" s="75"/>
      <c r="C222" s="73" t="s">
        <v>4659</v>
      </c>
      <c r="D222" s="78" t="s">
        <v>126</v>
      </c>
      <c r="E222" s="13">
        <v>44544</v>
      </c>
      <c r="F222" s="76" t="s">
        <v>3386</v>
      </c>
      <c r="G222" s="13">
        <v>44547</v>
      </c>
      <c r="H222" s="77" t="s">
        <v>4155</v>
      </c>
      <c r="I222" s="16">
        <v>46</v>
      </c>
      <c r="J222" s="16">
        <v>34</v>
      </c>
      <c r="K222" s="16">
        <v>28</v>
      </c>
      <c r="L222" s="16">
        <v>3</v>
      </c>
      <c r="M222" s="81">
        <v>10.948</v>
      </c>
      <c r="N222" s="96">
        <v>10.948</v>
      </c>
      <c r="O222" s="64">
        <v>2530</v>
      </c>
      <c r="P222" s="65">
        <f>Table224578910112345678910111213141516171819202122232425262728293031323334123536373839404142434445[[#This Row],[PEMBULATAN]]*O222</f>
        <v>27698.440000000002</v>
      </c>
    </row>
    <row r="223" spans="1:16" ht="26.25" customHeight="1" x14ac:dyDescent="0.2">
      <c r="A223" s="14"/>
      <c r="B223" s="75"/>
      <c r="C223" s="73" t="s">
        <v>4660</v>
      </c>
      <c r="D223" s="78" t="s">
        <v>126</v>
      </c>
      <c r="E223" s="13">
        <v>44544</v>
      </c>
      <c r="F223" s="76" t="s">
        <v>3386</v>
      </c>
      <c r="G223" s="13">
        <v>44547</v>
      </c>
      <c r="H223" s="77" t="s">
        <v>4155</v>
      </c>
      <c r="I223" s="16">
        <v>61</v>
      </c>
      <c r="J223" s="16">
        <v>58</v>
      </c>
      <c r="K223" s="16">
        <v>20</v>
      </c>
      <c r="L223" s="16">
        <v>10</v>
      </c>
      <c r="M223" s="81">
        <v>17.690000000000001</v>
      </c>
      <c r="N223" s="96">
        <v>17.690000000000001</v>
      </c>
      <c r="O223" s="64">
        <v>2530</v>
      </c>
      <c r="P223" s="65">
        <f>Table224578910112345678910111213141516171819202122232425262728293031323334123536373839404142434445[[#This Row],[PEMBULATAN]]*O223</f>
        <v>44755.700000000004</v>
      </c>
    </row>
    <row r="224" spans="1:16" ht="26.25" customHeight="1" x14ac:dyDescent="0.2">
      <c r="A224" s="14"/>
      <c r="B224" s="75"/>
      <c r="C224" s="73" t="s">
        <v>4661</v>
      </c>
      <c r="D224" s="78" t="s">
        <v>126</v>
      </c>
      <c r="E224" s="13">
        <v>44544</v>
      </c>
      <c r="F224" s="76" t="s">
        <v>3386</v>
      </c>
      <c r="G224" s="13">
        <v>44547</v>
      </c>
      <c r="H224" s="77" t="s">
        <v>4155</v>
      </c>
      <c r="I224" s="16">
        <v>95</v>
      </c>
      <c r="J224" s="16">
        <v>55</v>
      </c>
      <c r="K224" s="16">
        <v>25</v>
      </c>
      <c r="L224" s="16">
        <v>20</v>
      </c>
      <c r="M224" s="81">
        <v>32.65625</v>
      </c>
      <c r="N224" s="96">
        <v>32.65625</v>
      </c>
      <c r="O224" s="64">
        <v>2530</v>
      </c>
      <c r="P224" s="65">
        <f>Table224578910112345678910111213141516171819202122232425262728293031323334123536373839404142434445[[#This Row],[PEMBULATAN]]*O224</f>
        <v>82620.3125</v>
      </c>
    </row>
    <row r="225" spans="1:16" ht="26.25" customHeight="1" x14ac:dyDescent="0.2">
      <c r="A225" s="14"/>
      <c r="B225" s="75"/>
      <c r="C225" s="73" t="s">
        <v>4662</v>
      </c>
      <c r="D225" s="78" t="s">
        <v>126</v>
      </c>
      <c r="E225" s="13">
        <v>44544</v>
      </c>
      <c r="F225" s="76" t="s">
        <v>3386</v>
      </c>
      <c r="G225" s="13">
        <v>44547</v>
      </c>
      <c r="H225" s="77" t="s">
        <v>4155</v>
      </c>
      <c r="I225" s="16">
        <v>52</v>
      </c>
      <c r="J225" s="16">
        <v>35</v>
      </c>
      <c r="K225" s="16">
        <v>21</v>
      </c>
      <c r="L225" s="16">
        <v>3</v>
      </c>
      <c r="M225" s="81">
        <v>9.5549999999999997</v>
      </c>
      <c r="N225" s="96">
        <v>9.5549999999999997</v>
      </c>
      <c r="O225" s="64">
        <v>2530</v>
      </c>
      <c r="P225" s="65">
        <f>Table224578910112345678910111213141516171819202122232425262728293031323334123536373839404142434445[[#This Row],[PEMBULATAN]]*O225</f>
        <v>24174.149999999998</v>
      </c>
    </row>
    <row r="226" spans="1:16" ht="26.25" customHeight="1" x14ac:dyDescent="0.2">
      <c r="A226" s="14"/>
      <c r="B226" s="75"/>
      <c r="C226" s="73" t="s">
        <v>4663</v>
      </c>
      <c r="D226" s="78" t="s">
        <v>126</v>
      </c>
      <c r="E226" s="13">
        <v>44544</v>
      </c>
      <c r="F226" s="76" t="s">
        <v>3386</v>
      </c>
      <c r="G226" s="13">
        <v>44547</v>
      </c>
      <c r="H226" s="77" t="s">
        <v>4155</v>
      </c>
      <c r="I226" s="16">
        <v>74</v>
      </c>
      <c r="J226" s="16">
        <v>45</v>
      </c>
      <c r="K226" s="16">
        <v>15</v>
      </c>
      <c r="L226" s="16">
        <v>9</v>
      </c>
      <c r="M226" s="81">
        <v>12.487500000000001</v>
      </c>
      <c r="N226" s="96">
        <v>13</v>
      </c>
      <c r="O226" s="64">
        <v>2530</v>
      </c>
      <c r="P226" s="65">
        <f>Table224578910112345678910111213141516171819202122232425262728293031323334123536373839404142434445[[#This Row],[PEMBULATAN]]*O226</f>
        <v>32890</v>
      </c>
    </row>
    <row r="227" spans="1:16" ht="26.25" customHeight="1" x14ac:dyDescent="0.2">
      <c r="A227" s="14"/>
      <c r="B227" s="75"/>
      <c r="C227" s="73" t="s">
        <v>4664</v>
      </c>
      <c r="D227" s="78" t="s">
        <v>126</v>
      </c>
      <c r="E227" s="13">
        <v>44544</v>
      </c>
      <c r="F227" s="76" t="s">
        <v>3386</v>
      </c>
      <c r="G227" s="13">
        <v>44547</v>
      </c>
      <c r="H227" s="77" t="s">
        <v>4155</v>
      </c>
      <c r="I227" s="16">
        <v>62</v>
      </c>
      <c r="J227" s="16">
        <v>42</v>
      </c>
      <c r="K227" s="16">
        <v>17</v>
      </c>
      <c r="L227" s="16">
        <v>5</v>
      </c>
      <c r="M227" s="81">
        <v>11.067</v>
      </c>
      <c r="N227" s="96">
        <v>11.067</v>
      </c>
      <c r="O227" s="64">
        <v>2530</v>
      </c>
      <c r="P227" s="65">
        <f>Table224578910112345678910111213141516171819202122232425262728293031323334123536373839404142434445[[#This Row],[PEMBULATAN]]*O227</f>
        <v>27999.510000000002</v>
      </c>
    </row>
    <row r="228" spans="1:16" ht="26.25" customHeight="1" x14ac:dyDescent="0.2">
      <c r="A228" s="14"/>
      <c r="B228" s="75"/>
      <c r="C228" s="73" t="s">
        <v>4665</v>
      </c>
      <c r="D228" s="78" t="s">
        <v>126</v>
      </c>
      <c r="E228" s="13">
        <v>44544</v>
      </c>
      <c r="F228" s="76" t="s">
        <v>3386</v>
      </c>
      <c r="G228" s="13">
        <v>44547</v>
      </c>
      <c r="H228" s="77" t="s">
        <v>4155</v>
      </c>
      <c r="I228" s="16">
        <v>37</v>
      </c>
      <c r="J228" s="16">
        <v>37</v>
      </c>
      <c r="K228" s="16">
        <v>22</v>
      </c>
      <c r="L228" s="16">
        <v>10</v>
      </c>
      <c r="M228" s="81">
        <v>7.5294999999999996</v>
      </c>
      <c r="N228" s="96">
        <v>10</v>
      </c>
      <c r="O228" s="64">
        <v>2530</v>
      </c>
      <c r="P228" s="65">
        <f>Table224578910112345678910111213141516171819202122232425262728293031323334123536373839404142434445[[#This Row],[PEMBULATAN]]*O228</f>
        <v>25300</v>
      </c>
    </row>
    <row r="229" spans="1:16" ht="26.25" customHeight="1" x14ac:dyDescent="0.2">
      <c r="A229" s="14"/>
      <c r="B229" s="75"/>
      <c r="C229" s="73" t="s">
        <v>4666</v>
      </c>
      <c r="D229" s="78" t="s">
        <v>126</v>
      </c>
      <c r="E229" s="13">
        <v>44544</v>
      </c>
      <c r="F229" s="76" t="s">
        <v>3386</v>
      </c>
      <c r="G229" s="13">
        <v>44547</v>
      </c>
      <c r="H229" s="77" t="s">
        <v>4155</v>
      </c>
      <c r="I229" s="16">
        <v>110</v>
      </c>
      <c r="J229" s="16">
        <v>26</v>
      </c>
      <c r="K229" s="16">
        <v>32</v>
      </c>
      <c r="L229" s="16">
        <v>16</v>
      </c>
      <c r="M229" s="81">
        <v>22.88</v>
      </c>
      <c r="N229" s="96">
        <v>22.88</v>
      </c>
      <c r="O229" s="64">
        <v>2530</v>
      </c>
      <c r="P229" s="65">
        <f>Table224578910112345678910111213141516171819202122232425262728293031323334123536373839404142434445[[#This Row],[PEMBULATAN]]*O229</f>
        <v>57886.399999999994</v>
      </c>
    </row>
    <row r="230" spans="1:16" ht="26.25" customHeight="1" x14ac:dyDescent="0.2">
      <c r="A230" s="14"/>
      <c r="B230" s="75"/>
      <c r="C230" s="73" t="s">
        <v>4667</v>
      </c>
      <c r="D230" s="78" t="s">
        <v>126</v>
      </c>
      <c r="E230" s="13">
        <v>44544</v>
      </c>
      <c r="F230" s="76" t="s">
        <v>3386</v>
      </c>
      <c r="G230" s="13">
        <v>44547</v>
      </c>
      <c r="H230" s="77" t="s">
        <v>4155</v>
      </c>
      <c r="I230" s="16">
        <v>92</v>
      </c>
      <c r="J230" s="16">
        <v>54</v>
      </c>
      <c r="K230" s="16">
        <v>31</v>
      </c>
      <c r="L230" s="16">
        <v>19</v>
      </c>
      <c r="M230" s="81">
        <v>38.502000000000002</v>
      </c>
      <c r="N230" s="96">
        <v>40</v>
      </c>
      <c r="O230" s="64">
        <v>2530</v>
      </c>
      <c r="P230" s="65">
        <f>Table224578910112345678910111213141516171819202122232425262728293031323334123536373839404142434445[[#This Row],[PEMBULATAN]]*O230</f>
        <v>101200</v>
      </c>
    </row>
    <row r="231" spans="1:16" ht="26.25" customHeight="1" x14ac:dyDescent="0.2">
      <c r="A231" s="14"/>
      <c r="B231" s="75"/>
      <c r="C231" s="73" t="s">
        <v>4668</v>
      </c>
      <c r="D231" s="78" t="s">
        <v>126</v>
      </c>
      <c r="E231" s="13">
        <v>44544</v>
      </c>
      <c r="F231" s="76" t="s">
        <v>3386</v>
      </c>
      <c r="G231" s="13">
        <v>44547</v>
      </c>
      <c r="H231" s="77" t="s">
        <v>4155</v>
      </c>
      <c r="I231" s="16">
        <v>34</v>
      </c>
      <c r="J231" s="16">
        <v>34</v>
      </c>
      <c r="K231" s="16">
        <v>32</v>
      </c>
      <c r="L231" s="16">
        <v>16</v>
      </c>
      <c r="M231" s="81">
        <v>9.2479999999999993</v>
      </c>
      <c r="N231" s="96">
        <v>16</v>
      </c>
      <c r="O231" s="64">
        <v>2530</v>
      </c>
      <c r="P231" s="65">
        <f>Table224578910112345678910111213141516171819202122232425262728293031323334123536373839404142434445[[#This Row],[PEMBULATAN]]*O231</f>
        <v>40480</v>
      </c>
    </row>
    <row r="232" spans="1:16" ht="26.25" customHeight="1" x14ac:dyDescent="0.2">
      <c r="A232" s="14"/>
      <c r="B232" s="75"/>
      <c r="C232" s="73" t="s">
        <v>4669</v>
      </c>
      <c r="D232" s="78" t="s">
        <v>126</v>
      </c>
      <c r="E232" s="13">
        <v>44544</v>
      </c>
      <c r="F232" s="76" t="s">
        <v>3386</v>
      </c>
      <c r="G232" s="13">
        <v>44547</v>
      </c>
      <c r="H232" s="77" t="s">
        <v>4155</v>
      </c>
      <c r="I232" s="16">
        <v>57</v>
      </c>
      <c r="J232" s="16">
        <v>35</v>
      </c>
      <c r="K232" s="16">
        <v>13</v>
      </c>
      <c r="L232" s="16">
        <v>6</v>
      </c>
      <c r="M232" s="81">
        <v>6.4837499999999997</v>
      </c>
      <c r="N232" s="96">
        <v>7</v>
      </c>
      <c r="O232" s="64">
        <v>2530</v>
      </c>
      <c r="P232" s="65">
        <f>Table224578910112345678910111213141516171819202122232425262728293031323334123536373839404142434445[[#This Row],[PEMBULATAN]]*O232</f>
        <v>17710</v>
      </c>
    </row>
    <row r="233" spans="1:16" ht="26.25" customHeight="1" x14ac:dyDescent="0.2">
      <c r="A233" s="14"/>
      <c r="B233" s="75"/>
      <c r="C233" s="73" t="s">
        <v>4670</v>
      </c>
      <c r="D233" s="78" t="s">
        <v>126</v>
      </c>
      <c r="E233" s="13">
        <v>44544</v>
      </c>
      <c r="F233" s="76" t="s">
        <v>3386</v>
      </c>
      <c r="G233" s="13">
        <v>44547</v>
      </c>
      <c r="H233" s="77" t="s">
        <v>4155</v>
      </c>
      <c r="I233" s="16">
        <v>64</v>
      </c>
      <c r="J233" s="16">
        <v>41</v>
      </c>
      <c r="K233" s="16">
        <v>13</v>
      </c>
      <c r="L233" s="16">
        <v>4</v>
      </c>
      <c r="M233" s="81">
        <v>8.5280000000000005</v>
      </c>
      <c r="N233" s="96">
        <v>8.5280000000000005</v>
      </c>
      <c r="O233" s="64">
        <v>2530</v>
      </c>
      <c r="P233" s="65">
        <f>Table224578910112345678910111213141516171819202122232425262728293031323334123536373839404142434445[[#This Row],[PEMBULATAN]]*O233</f>
        <v>21575.84</v>
      </c>
    </row>
    <row r="234" spans="1:16" ht="26.25" customHeight="1" x14ac:dyDescent="0.2">
      <c r="A234" s="14"/>
      <c r="B234" s="75"/>
      <c r="C234" s="73" t="s">
        <v>4671</v>
      </c>
      <c r="D234" s="78" t="s">
        <v>126</v>
      </c>
      <c r="E234" s="13">
        <v>44544</v>
      </c>
      <c r="F234" s="76" t="s">
        <v>3386</v>
      </c>
      <c r="G234" s="13">
        <v>44547</v>
      </c>
      <c r="H234" s="77" t="s">
        <v>4155</v>
      </c>
      <c r="I234" s="16">
        <v>88</v>
      </c>
      <c r="J234" s="16">
        <v>57</v>
      </c>
      <c r="K234" s="16">
        <v>24</v>
      </c>
      <c r="L234" s="16">
        <v>12</v>
      </c>
      <c r="M234" s="81">
        <v>30.096</v>
      </c>
      <c r="N234" s="96">
        <v>30.096</v>
      </c>
      <c r="O234" s="64">
        <v>2530</v>
      </c>
      <c r="P234" s="65">
        <f>Table224578910112345678910111213141516171819202122232425262728293031323334123536373839404142434445[[#This Row],[PEMBULATAN]]*O234</f>
        <v>76142.880000000005</v>
      </c>
    </row>
    <row r="235" spans="1:16" ht="26.25" customHeight="1" x14ac:dyDescent="0.2">
      <c r="A235" s="14"/>
      <c r="B235" s="75"/>
      <c r="C235" s="73" t="s">
        <v>4672</v>
      </c>
      <c r="D235" s="78" t="s">
        <v>126</v>
      </c>
      <c r="E235" s="13">
        <v>44544</v>
      </c>
      <c r="F235" s="76" t="s">
        <v>3386</v>
      </c>
      <c r="G235" s="13">
        <v>44547</v>
      </c>
      <c r="H235" s="77" t="s">
        <v>4155</v>
      </c>
      <c r="I235" s="16">
        <v>87</v>
      </c>
      <c r="J235" s="16">
        <v>61</v>
      </c>
      <c r="K235" s="16">
        <v>20</v>
      </c>
      <c r="L235" s="16">
        <v>15</v>
      </c>
      <c r="M235" s="81">
        <v>26.535</v>
      </c>
      <c r="N235" s="96">
        <v>26.535</v>
      </c>
      <c r="O235" s="64">
        <v>2530</v>
      </c>
      <c r="P235" s="65">
        <f>Table224578910112345678910111213141516171819202122232425262728293031323334123536373839404142434445[[#This Row],[PEMBULATAN]]*O235</f>
        <v>67133.55</v>
      </c>
    </row>
    <row r="236" spans="1:16" ht="26.25" customHeight="1" x14ac:dyDescent="0.2">
      <c r="A236" s="14"/>
      <c r="B236" s="75"/>
      <c r="C236" s="73" t="s">
        <v>4673</v>
      </c>
      <c r="D236" s="78" t="s">
        <v>126</v>
      </c>
      <c r="E236" s="13">
        <v>44544</v>
      </c>
      <c r="F236" s="76" t="s">
        <v>3386</v>
      </c>
      <c r="G236" s="13">
        <v>44547</v>
      </c>
      <c r="H236" s="77" t="s">
        <v>4155</v>
      </c>
      <c r="I236" s="16">
        <v>87</v>
      </c>
      <c r="J236" s="16">
        <v>48</v>
      </c>
      <c r="K236" s="16">
        <v>19</v>
      </c>
      <c r="L236" s="16">
        <v>13</v>
      </c>
      <c r="M236" s="81">
        <v>19.835999999999999</v>
      </c>
      <c r="N236" s="96">
        <v>19.835999999999999</v>
      </c>
      <c r="O236" s="64">
        <v>2530</v>
      </c>
      <c r="P236" s="65">
        <f>Table224578910112345678910111213141516171819202122232425262728293031323334123536373839404142434445[[#This Row],[PEMBULATAN]]*O236</f>
        <v>50185.079999999994</v>
      </c>
    </row>
    <row r="237" spans="1:16" ht="26.25" customHeight="1" x14ac:dyDescent="0.2">
      <c r="A237" s="14"/>
      <c r="B237" s="75"/>
      <c r="C237" s="73" t="s">
        <v>4674</v>
      </c>
      <c r="D237" s="78" t="s">
        <v>126</v>
      </c>
      <c r="E237" s="13">
        <v>44544</v>
      </c>
      <c r="F237" s="76" t="s">
        <v>3386</v>
      </c>
      <c r="G237" s="13">
        <v>44547</v>
      </c>
      <c r="H237" s="77" t="s">
        <v>4155</v>
      </c>
      <c r="I237" s="16">
        <v>97</v>
      </c>
      <c r="J237" s="16">
        <v>63</v>
      </c>
      <c r="K237" s="16">
        <v>25</v>
      </c>
      <c r="L237" s="16">
        <v>20</v>
      </c>
      <c r="M237" s="81">
        <v>38.193750000000001</v>
      </c>
      <c r="N237" s="96">
        <v>38.193750000000001</v>
      </c>
      <c r="O237" s="64">
        <v>2530</v>
      </c>
      <c r="P237" s="65">
        <f>Table224578910112345678910111213141516171819202122232425262728293031323334123536373839404142434445[[#This Row],[PEMBULATAN]]*O237</f>
        <v>96630.1875</v>
      </c>
    </row>
    <row r="238" spans="1:16" ht="26.25" customHeight="1" x14ac:dyDescent="0.2">
      <c r="A238" s="14"/>
      <c r="B238" s="75"/>
      <c r="C238" s="73" t="s">
        <v>4675</v>
      </c>
      <c r="D238" s="78" t="s">
        <v>126</v>
      </c>
      <c r="E238" s="13">
        <v>44544</v>
      </c>
      <c r="F238" s="76" t="s">
        <v>3386</v>
      </c>
      <c r="G238" s="13">
        <v>44547</v>
      </c>
      <c r="H238" s="77" t="s">
        <v>4155</v>
      </c>
      <c r="I238" s="16">
        <v>64</v>
      </c>
      <c r="J238" s="16">
        <v>46</v>
      </c>
      <c r="K238" s="16">
        <v>28</v>
      </c>
      <c r="L238" s="16">
        <v>10</v>
      </c>
      <c r="M238" s="81">
        <v>20.608000000000001</v>
      </c>
      <c r="N238" s="96">
        <v>20.608000000000001</v>
      </c>
      <c r="O238" s="64">
        <v>2530</v>
      </c>
      <c r="P238" s="65">
        <f>Table224578910112345678910111213141516171819202122232425262728293031323334123536373839404142434445[[#This Row],[PEMBULATAN]]*O238</f>
        <v>52138.239999999998</v>
      </c>
    </row>
    <row r="239" spans="1:16" ht="26.25" customHeight="1" x14ac:dyDescent="0.2">
      <c r="A239" s="14"/>
      <c r="B239" s="75"/>
      <c r="C239" s="73" t="s">
        <v>4676</v>
      </c>
      <c r="D239" s="78" t="s">
        <v>126</v>
      </c>
      <c r="E239" s="13">
        <v>44544</v>
      </c>
      <c r="F239" s="76" t="s">
        <v>3386</v>
      </c>
      <c r="G239" s="13">
        <v>44547</v>
      </c>
      <c r="H239" s="77" t="s">
        <v>4155</v>
      </c>
      <c r="I239" s="16">
        <v>78</v>
      </c>
      <c r="J239" s="16">
        <v>54</v>
      </c>
      <c r="K239" s="16">
        <v>19</v>
      </c>
      <c r="L239" s="16">
        <v>12</v>
      </c>
      <c r="M239" s="81">
        <v>20.007000000000001</v>
      </c>
      <c r="N239" s="96">
        <v>20.007000000000001</v>
      </c>
      <c r="O239" s="64">
        <v>2530</v>
      </c>
      <c r="P239" s="65">
        <f>Table224578910112345678910111213141516171819202122232425262728293031323334123536373839404142434445[[#This Row],[PEMBULATAN]]*O239</f>
        <v>50617.710000000006</v>
      </c>
    </row>
    <row r="240" spans="1:16" ht="26.25" customHeight="1" x14ac:dyDescent="0.2">
      <c r="A240" s="14"/>
      <c r="B240" s="75"/>
      <c r="C240" s="73" t="s">
        <v>4677</v>
      </c>
      <c r="D240" s="78" t="s">
        <v>126</v>
      </c>
      <c r="E240" s="13">
        <v>44544</v>
      </c>
      <c r="F240" s="76" t="s">
        <v>3386</v>
      </c>
      <c r="G240" s="13">
        <v>44547</v>
      </c>
      <c r="H240" s="77" t="s">
        <v>4155</v>
      </c>
      <c r="I240" s="16">
        <v>71</v>
      </c>
      <c r="J240" s="16">
        <v>47</v>
      </c>
      <c r="K240" s="16">
        <v>19</v>
      </c>
      <c r="L240" s="16">
        <v>10</v>
      </c>
      <c r="M240" s="81">
        <v>15.85075</v>
      </c>
      <c r="N240" s="96">
        <v>15.85075</v>
      </c>
      <c r="O240" s="64">
        <v>2530</v>
      </c>
      <c r="P240" s="65">
        <f>Table224578910112345678910111213141516171819202122232425262728293031323334123536373839404142434445[[#This Row],[PEMBULATAN]]*O240</f>
        <v>40102.397499999999</v>
      </c>
    </row>
    <row r="241" spans="1:16" ht="26.25" customHeight="1" x14ac:dyDescent="0.2">
      <c r="A241" s="14"/>
      <c r="B241" s="75"/>
      <c r="C241" s="73" t="s">
        <v>4678</v>
      </c>
      <c r="D241" s="78" t="s">
        <v>126</v>
      </c>
      <c r="E241" s="13">
        <v>44544</v>
      </c>
      <c r="F241" s="76" t="s">
        <v>3386</v>
      </c>
      <c r="G241" s="13">
        <v>44547</v>
      </c>
      <c r="H241" s="77" t="s">
        <v>4155</v>
      </c>
      <c r="I241" s="16">
        <v>56</v>
      </c>
      <c r="J241" s="16">
        <v>34</v>
      </c>
      <c r="K241" s="16">
        <v>17</v>
      </c>
      <c r="L241" s="16">
        <v>5</v>
      </c>
      <c r="M241" s="81">
        <v>8.0920000000000005</v>
      </c>
      <c r="N241" s="96">
        <v>8.0920000000000005</v>
      </c>
      <c r="O241" s="64">
        <v>2530</v>
      </c>
      <c r="P241" s="65">
        <f>Table224578910112345678910111213141516171819202122232425262728293031323334123536373839404142434445[[#This Row],[PEMBULATAN]]*O241</f>
        <v>20472.760000000002</v>
      </c>
    </row>
    <row r="242" spans="1:16" ht="26.25" customHeight="1" x14ac:dyDescent="0.2">
      <c r="A242" s="14"/>
      <c r="B242" s="75"/>
      <c r="C242" s="73" t="s">
        <v>4679</v>
      </c>
      <c r="D242" s="78" t="s">
        <v>126</v>
      </c>
      <c r="E242" s="13">
        <v>44544</v>
      </c>
      <c r="F242" s="76" t="s">
        <v>3386</v>
      </c>
      <c r="G242" s="13">
        <v>44547</v>
      </c>
      <c r="H242" s="77" t="s">
        <v>4155</v>
      </c>
      <c r="I242" s="16">
        <v>61</v>
      </c>
      <c r="J242" s="16">
        <v>38</v>
      </c>
      <c r="K242" s="16">
        <v>24</v>
      </c>
      <c r="L242" s="16">
        <v>6</v>
      </c>
      <c r="M242" s="81">
        <v>13.907999999999999</v>
      </c>
      <c r="N242" s="96">
        <v>13.907999999999999</v>
      </c>
      <c r="O242" s="64">
        <v>2530</v>
      </c>
      <c r="P242" s="65">
        <f>Table224578910112345678910111213141516171819202122232425262728293031323334123536373839404142434445[[#This Row],[PEMBULATAN]]*O242</f>
        <v>35187.24</v>
      </c>
    </row>
    <row r="243" spans="1:16" ht="26.25" customHeight="1" x14ac:dyDescent="0.2">
      <c r="A243" s="14"/>
      <c r="B243" s="75"/>
      <c r="C243" s="73" t="s">
        <v>4680</v>
      </c>
      <c r="D243" s="78" t="s">
        <v>126</v>
      </c>
      <c r="E243" s="13">
        <v>44544</v>
      </c>
      <c r="F243" s="76" t="s">
        <v>3386</v>
      </c>
      <c r="G243" s="13">
        <v>44547</v>
      </c>
      <c r="H243" s="77" t="s">
        <v>4155</v>
      </c>
      <c r="I243" s="16">
        <v>95</v>
      </c>
      <c r="J243" s="16">
        <v>58</v>
      </c>
      <c r="K243" s="16">
        <v>34</v>
      </c>
      <c r="L243" s="16">
        <v>24</v>
      </c>
      <c r="M243" s="81">
        <v>46.835000000000001</v>
      </c>
      <c r="N243" s="96">
        <v>46.835000000000001</v>
      </c>
      <c r="O243" s="64">
        <v>2530</v>
      </c>
      <c r="P243" s="65">
        <f>Table224578910112345678910111213141516171819202122232425262728293031323334123536373839404142434445[[#This Row],[PEMBULATAN]]*O243</f>
        <v>118492.55</v>
      </c>
    </row>
    <row r="244" spans="1:16" ht="26.25" customHeight="1" x14ac:dyDescent="0.2">
      <c r="A244" s="14"/>
      <c r="B244" s="75"/>
      <c r="C244" s="73" t="s">
        <v>4681</v>
      </c>
      <c r="D244" s="78" t="s">
        <v>126</v>
      </c>
      <c r="E244" s="13">
        <v>44544</v>
      </c>
      <c r="F244" s="76" t="s">
        <v>3386</v>
      </c>
      <c r="G244" s="13">
        <v>44547</v>
      </c>
      <c r="H244" s="77" t="s">
        <v>4155</v>
      </c>
      <c r="I244" s="16">
        <v>97</v>
      </c>
      <c r="J244" s="16">
        <v>58</v>
      </c>
      <c r="K244" s="16">
        <v>23</v>
      </c>
      <c r="L244" s="16">
        <v>23</v>
      </c>
      <c r="M244" s="81">
        <v>32.349499999999999</v>
      </c>
      <c r="N244" s="96">
        <v>33</v>
      </c>
      <c r="O244" s="64">
        <v>2530</v>
      </c>
      <c r="P244" s="65">
        <f>Table224578910112345678910111213141516171819202122232425262728293031323334123536373839404142434445[[#This Row],[PEMBULATAN]]*O244</f>
        <v>83490</v>
      </c>
    </row>
    <row r="245" spans="1:16" ht="26.25" customHeight="1" x14ac:dyDescent="0.2">
      <c r="A245" s="14"/>
      <c r="B245" s="75"/>
      <c r="C245" s="73" t="s">
        <v>4682</v>
      </c>
      <c r="D245" s="78" t="s">
        <v>126</v>
      </c>
      <c r="E245" s="13">
        <v>44544</v>
      </c>
      <c r="F245" s="76" t="s">
        <v>3386</v>
      </c>
      <c r="G245" s="13">
        <v>44547</v>
      </c>
      <c r="H245" s="77" t="s">
        <v>4155</v>
      </c>
      <c r="I245" s="16">
        <v>105</v>
      </c>
      <c r="J245" s="16">
        <v>55</v>
      </c>
      <c r="K245" s="16">
        <v>25</v>
      </c>
      <c r="L245" s="16">
        <v>24</v>
      </c>
      <c r="M245" s="81">
        <v>36.09375</v>
      </c>
      <c r="N245" s="96">
        <v>36.09375</v>
      </c>
      <c r="O245" s="64">
        <v>2530</v>
      </c>
      <c r="P245" s="65">
        <f>Table224578910112345678910111213141516171819202122232425262728293031323334123536373839404142434445[[#This Row],[PEMBULATAN]]*O245</f>
        <v>91317.1875</v>
      </c>
    </row>
    <row r="246" spans="1:16" ht="26.25" customHeight="1" x14ac:dyDescent="0.2">
      <c r="A246" s="14"/>
      <c r="B246" s="75"/>
      <c r="C246" s="73" t="s">
        <v>4683</v>
      </c>
      <c r="D246" s="78" t="s">
        <v>126</v>
      </c>
      <c r="E246" s="13">
        <v>44544</v>
      </c>
      <c r="F246" s="76" t="s">
        <v>3386</v>
      </c>
      <c r="G246" s="13">
        <v>44547</v>
      </c>
      <c r="H246" s="77" t="s">
        <v>4155</v>
      </c>
      <c r="I246" s="16">
        <v>69</v>
      </c>
      <c r="J246" s="16">
        <v>52</v>
      </c>
      <c r="K246" s="16">
        <v>21</v>
      </c>
      <c r="L246" s="16">
        <v>12</v>
      </c>
      <c r="M246" s="81">
        <v>18.837</v>
      </c>
      <c r="N246" s="96">
        <v>18.837</v>
      </c>
      <c r="O246" s="64">
        <v>2530</v>
      </c>
      <c r="P246" s="65">
        <f>Table224578910112345678910111213141516171819202122232425262728293031323334123536373839404142434445[[#This Row],[PEMBULATAN]]*O246</f>
        <v>47657.61</v>
      </c>
    </row>
    <row r="247" spans="1:16" ht="26.25" customHeight="1" x14ac:dyDescent="0.2">
      <c r="A247" s="14"/>
      <c r="B247" s="75"/>
      <c r="C247" s="73" t="s">
        <v>4684</v>
      </c>
      <c r="D247" s="78" t="s">
        <v>126</v>
      </c>
      <c r="E247" s="13">
        <v>44544</v>
      </c>
      <c r="F247" s="76" t="s">
        <v>3386</v>
      </c>
      <c r="G247" s="13">
        <v>44547</v>
      </c>
      <c r="H247" s="77" t="s">
        <v>4155</v>
      </c>
      <c r="I247" s="16">
        <v>99</v>
      </c>
      <c r="J247" s="16">
        <v>49</v>
      </c>
      <c r="K247" s="16">
        <v>36</v>
      </c>
      <c r="L247" s="16">
        <v>19</v>
      </c>
      <c r="M247" s="81">
        <v>43.658999999999999</v>
      </c>
      <c r="N247" s="96">
        <v>43.658999999999999</v>
      </c>
      <c r="O247" s="64">
        <v>2530</v>
      </c>
      <c r="P247" s="65">
        <f>Table224578910112345678910111213141516171819202122232425262728293031323334123536373839404142434445[[#This Row],[PEMBULATAN]]*O247</f>
        <v>110457.27</v>
      </c>
    </row>
    <row r="248" spans="1:16" ht="26.25" customHeight="1" x14ac:dyDescent="0.2">
      <c r="A248" s="14"/>
      <c r="B248" s="75"/>
      <c r="C248" s="73" t="s">
        <v>4685</v>
      </c>
      <c r="D248" s="78" t="s">
        <v>126</v>
      </c>
      <c r="E248" s="13">
        <v>44544</v>
      </c>
      <c r="F248" s="76" t="s">
        <v>3386</v>
      </c>
      <c r="G248" s="13">
        <v>44547</v>
      </c>
      <c r="H248" s="77" t="s">
        <v>4155</v>
      </c>
      <c r="I248" s="16">
        <v>94</v>
      </c>
      <c r="J248" s="16">
        <v>49</v>
      </c>
      <c r="K248" s="16">
        <v>19</v>
      </c>
      <c r="L248" s="16">
        <v>18</v>
      </c>
      <c r="M248" s="81">
        <v>21.878499999999999</v>
      </c>
      <c r="N248" s="96">
        <v>21.878499999999999</v>
      </c>
      <c r="O248" s="64">
        <v>2530</v>
      </c>
      <c r="P248" s="65">
        <f>Table224578910112345678910111213141516171819202122232425262728293031323334123536373839404142434445[[#This Row],[PEMBULATAN]]*O248</f>
        <v>55352.604999999996</v>
      </c>
    </row>
    <row r="249" spans="1:16" ht="26.25" customHeight="1" x14ac:dyDescent="0.2">
      <c r="A249" s="14"/>
      <c r="B249" s="75"/>
      <c r="C249" s="73" t="s">
        <v>4686</v>
      </c>
      <c r="D249" s="78" t="s">
        <v>126</v>
      </c>
      <c r="E249" s="13">
        <v>44544</v>
      </c>
      <c r="F249" s="76" t="s">
        <v>3386</v>
      </c>
      <c r="G249" s="13">
        <v>44547</v>
      </c>
      <c r="H249" s="77" t="s">
        <v>4155</v>
      </c>
      <c r="I249" s="16">
        <v>40</v>
      </c>
      <c r="J249" s="16">
        <v>34</v>
      </c>
      <c r="K249" s="16">
        <v>35</v>
      </c>
      <c r="L249" s="16">
        <v>5</v>
      </c>
      <c r="M249" s="81">
        <v>11.9</v>
      </c>
      <c r="N249" s="96">
        <v>11.9</v>
      </c>
      <c r="O249" s="64">
        <v>2530</v>
      </c>
      <c r="P249" s="65">
        <f>Table224578910112345678910111213141516171819202122232425262728293031323334123536373839404142434445[[#This Row],[PEMBULATAN]]*O249</f>
        <v>30107</v>
      </c>
    </row>
    <row r="250" spans="1:16" ht="26.25" customHeight="1" x14ac:dyDescent="0.2">
      <c r="A250" s="14"/>
      <c r="B250" s="75"/>
      <c r="C250" s="73" t="s">
        <v>4687</v>
      </c>
      <c r="D250" s="78" t="s">
        <v>126</v>
      </c>
      <c r="E250" s="13">
        <v>44544</v>
      </c>
      <c r="F250" s="76" t="s">
        <v>3386</v>
      </c>
      <c r="G250" s="13">
        <v>44547</v>
      </c>
      <c r="H250" s="77" t="s">
        <v>4155</v>
      </c>
      <c r="I250" s="16">
        <v>52</v>
      </c>
      <c r="J250" s="16">
        <v>40</v>
      </c>
      <c r="K250" s="16">
        <v>36</v>
      </c>
      <c r="L250" s="16">
        <v>2</v>
      </c>
      <c r="M250" s="81">
        <v>18.72</v>
      </c>
      <c r="N250" s="96">
        <v>18.72</v>
      </c>
      <c r="O250" s="64">
        <v>2530</v>
      </c>
      <c r="P250" s="65">
        <f>Table224578910112345678910111213141516171819202122232425262728293031323334123536373839404142434445[[#This Row],[PEMBULATAN]]*O250</f>
        <v>47361.599999999999</v>
      </c>
    </row>
    <row r="251" spans="1:16" ht="26.25" customHeight="1" x14ac:dyDescent="0.2">
      <c r="A251" s="14"/>
      <c r="B251" s="75"/>
      <c r="C251" s="73" t="s">
        <v>4688</v>
      </c>
      <c r="D251" s="78" t="s">
        <v>126</v>
      </c>
      <c r="E251" s="13">
        <v>44544</v>
      </c>
      <c r="F251" s="76" t="s">
        <v>3386</v>
      </c>
      <c r="G251" s="13">
        <v>44547</v>
      </c>
      <c r="H251" s="77" t="s">
        <v>4155</v>
      </c>
      <c r="I251" s="16">
        <v>37</v>
      </c>
      <c r="J251" s="16">
        <v>35</v>
      </c>
      <c r="K251" s="16">
        <v>35</v>
      </c>
      <c r="L251" s="16">
        <v>5</v>
      </c>
      <c r="M251" s="81">
        <v>11.331250000000001</v>
      </c>
      <c r="N251" s="96">
        <v>12</v>
      </c>
      <c r="O251" s="64">
        <v>2530</v>
      </c>
      <c r="P251" s="65">
        <f>Table224578910112345678910111213141516171819202122232425262728293031323334123536373839404142434445[[#This Row],[PEMBULATAN]]*O251</f>
        <v>30360</v>
      </c>
    </row>
    <row r="252" spans="1:16" ht="26.25" customHeight="1" x14ac:dyDescent="0.2">
      <c r="A252" s="14"/>
      <c r="B252" s="75"/>
      <c r="C252" s="73" t="s">
        <v>4689</v>
      </c>
      <c r="D252" s="78" t="s">
        <v>126</v>
      </c>
      <c r="E252" s="13">
        <v>44544</v>
      </c>
      <c r="F252" s="76" t="s">
        <v>3386</v>
      </c>
      <c r="G252" s="13">
        <v>44547</v>
      </c>
      <c r="H252" s="77" t="s">
        <v>4155</v>
      </c>
      <c r="I252" s="16">
        <v>76</v>
      </c>
      <c r="J252" s="16">
        <v>61</v>
      </c>
      <c r="K252" s="16">
        <v>33</v>
      </c>
      <c r="L252" s="16">
        <v>18</v>
      </c>
      <c r="M252" s="81">
        <v>38.247</v>
      </c>
      <c r="N252" s="96">
        <v>38.247</v>
      </c>
      <c r="O252" s="64">
        <v>2530</v>
      </c>
      <c r="P252" s="65">
        <f>Table224578910112345678910111213141516171819202122232425262728293031323334123536373839404142434445[[#This Row],[PEMBULATAN]]*O252</f>
        <v>96764.91</v>
      </c>
    </row>
    <row r="253" spans="1:16" ht="26.25" customHeight="1" x14ac:dyDescent="0.2">
      <c r="A253" s="14"/>
      <c r="B253" s="75"/>
      <c r="C253" s="73" t="s">
        <v>4690</v>
      </c>
      <c r="D253" s="78" t="s">
        <v>126</v>
      </c>
      <c r="E253" s="13">
        <v>44544</v>
      </c>
      <c r="F253" s="76" t="s">
        <v>3386</v>
      </c>
      <c r="G253" s="13">
        <v>44547</v>
      </c>
      <c r="H253" s="77" t="s">
        <v>4155</v>
      </c>
      <c r="I253" s="16">
        <v>44</v>
      </c>
      <c r="J253" s="16">
        <v>20</v>
      </c>
      <c r="K253" s="16">
        <v>10</v>
      </c>
      <c r="L253" s="16">
        <v>7</v>
      </c>
      <c r="M253" s="81">
        <v>2.2000000000000002</v>
      </c>
      <c r="N253" s="96">
        <v>7</v>
      </c>
      <c r="O253" s="64">
        <v>2530</v>
      </c>
      <c r="P253" s="65">
        <f>Table224578910112345678910111213141516171819202122232425262728293031323334123536373839404142434445[[#This Row],[PEMBULATAN]]*O253</f>
        <v>17710</v>
      </c>
    </row>
    <row r="254" spans="1:16" ht="26.25" customHeight="1" x14ac:dyDescent="0.2">
      <c r="A254" s="14"/>
      <c r="B254" s="75"/>
      <c r="C254" s="73" t="s">
        <v>4691</v>
      </c>
      <c r="D254" s="78" t="s">
        <v>126</v>
      </c>
      <c r="E254" s="13">
        <v>44544</v>
      </c>
      <c r="F254" s="76" t="s">
        <v>3386</v>
      </c>
      <c r="G254" s="13">
        <v>44547</v>
      </c>
      <c r="H254" s="77" t="s">
        <v>4155</v>
      </c>
      <c r="I254" s="16">
        <v>55</v>
      </c>
      <c r="J254" s="16">
        <v>33</v>
      </c>
      <c r="K254" s="16">
        <v>28</v>
      </c>
      <c r="L254" s="16">
        <v>3</v>
      </c>
      <c r="M254" s="81">
        <v>12.705</v>
      </c>
      <c r="N254" s="96">
        <v>12.705</v>
      </c>
      <c r="O254" s="64">
        <v>2530</v>
      </c>
      <c r="P254" s="65">
        <f>Table224578910112345678910111213141516171819202122232425262728293031323334123536373839404142434445[[#This Row],[PEMBULATAN]]*O254</f>
        <v>32143.65</v>
      </c>
    </row>
    <row r="255" spans="1:16" ht="26.25" customHeight="1" x14ac:dyDescent="0.2">
      <c r="A255" s="14"/>
      <c r="B255" s="75"/>
      <c r="C255" s="73" t="s">
        <v>4692</v>
      </c>
      <c r="D255" s="78" t="s">
        <v>126</v>
      </c>
      <c r="E255" s="13">
        <v>44544</v>
      </c>
      <c r="F255" s="76" t="s">
        <v>3386</v>
      </c>
      <c r="G255" s="13">
        <v>44547</v>
      </c>
      <c r="H255" s="77" t="s">
        <v>4155</v>
      </c>
      <c r="I255" s="16">
        <v>74</v>
      </c>
      <c r="J255" s="16">
        <v>48</v>
      </c>
      <c r="K255" s="16">
        <v>19</v>
      </c>
      <c r="L255" s="16">
        <v>9</v>
      </c>
      <c r="M255" s="81">
        <v>16.872</v>
      </c>
      <c r="N255" s="96">
        <v>16.872</v>
      </c>
      <c r="O255" s="64">
        <v>2530</v>
      </c>
      <c r="P255" s="65">
        <f>Table224578910112345678910111213141516171819202122232425262728293031323334123536373839404142434445[[#This Row],[PEMBULATAN]]*O255</f>
        <v>42686.159999999996</v>
      </c>
    </row>
    <row r="256" spans="1:16" ht="26.25" customHeight="1" x14ac:dyDescent="0.2">
      <c r="A256" s="14"/>
      <c r="B256" s="75"/>
      <c r="C256" s="73" t="s">
        <v>4693</v>
      </c>
      <c r="D256" s="78" t="s">
        <v>126</v>
      </c>
      <c r="E256" s="13">
        <v>44544</v>
      </c>
      <c r="F256" s="76" t="s">
        <v>3386</v>
      </c>
      <c r="G256" s="13">
        <v>44547</v>
      </c>
      <c r="H256" s="77" t="s">
        <v>4155</v>
      </c>
      <c r="I256" s="16">
        <v>89</v>
      </c>
      <c r="J256" s="16">
        <v>57</v>
      </c>
      <c r="K256" s="16">
        <v>31</v>
      </c>
      <c r="L256" s="16">
        <v>20</v>
      </c>
      <c r="M256" s="81">
        <v>39.315750000000001</v>
      </c>
      <c r="N256" s="96">
        <v>40</v>
      </c>
      <c r="O256" s="64">
        <v>2530</v>
      </c>
      <c r="P256" s="65">
        <f>Table224578910112345678910111213141516171819202122232425262728293031323334123536373839404142434445[[#This Row],[PEMBULATAN]]*O256</f>
        <v>101200</v>
      </c>
    </row>
    <row r="257" spans="1:16" ht="26.25" customHeight="1" x14ac:dyDescent="0.2">
      <c r="A257" s="14"/>
      <c r="B257" s="75"/>
      <c r="C257" s="73" t="s">
        <v>4694</v>
      </c>
      <c r="D257" s="78" t="s">
        <v>126</v>
      </c>
      <c r="E257" s="13">
        <v>44544</v>
      </c>
      <c r="F257" s="76" t="s">
        <v>3386</v>
      </c>
      <c r="G257" s="13">
        <v>44547</v>
      </c>
      <c r="H257" s="77" t="s">
        <v>4155</v>
      </c>
      <c r="I257" s="16">
        <v>84</v>
      </c>
      <c r="J257" s="16">
        <v>45</v>
      </c>
      <c r="K257" s="16">
        <v>37</v>
      </c>
      <c r="L257" s="16">
        <v>13</v>
      </c>
      <c r="M257" s="81">
        <v>34.965000000000003</v>
      </c>
      <c r="N257" s="96">
        <v>34.965000000000003</v>
      </c>
      <c r="O257" s="64">
        <v>2530</v>
      </c>
      <c r="P257" s="65">
        <f>Table224578910112345678910111213141516171819202122232425262728293031323334123536373839404142434445[[#This Row],[PEMBULATAN]]*O257</f>
        <v>88461.450000000012</v>
      </c>
    </row>
    <row r="258" spans="1:16" ht="26.25" customHeight="1" x14ac:dyDescent="0.2">
      <c r="A258" s="14"/>
      <c r="B258" s="75"/>
      <c r="C258" s="73" t="s">
        <v>4695</v>
      </c>
      <c r="D258" s="78" t="s">
        <v>126</v>
      </c>
      <c r="E258" s="13">
        <v>44544</v>
      </c>
      <c r="F258" s="76" t="s">
        <v>3386</v>
      </c>
      <c r="G258" s="13">
        <v>44547</v>
      </c>
      <c r="H258" s="77" t="s">
        <v>4155</v>
      </c>
      <c r="I258" s="16">
        <v>71</v>
      </c>
      <c r="J258" s="16">
        <v>52</v>
      </c>
      <c r="K258" s="16">
        <v>26</v>
      </c>
      <c r="L258" s="16">
        <v>11</v>
      </c>
      <c r="M258" s="81">
        <v>23.998000000000001</v>
      </c>
      <c r="N258" s="96">
        <v>23.998000000000001</v>
      </c>
      <c r="O258" s="64">
        <v>2530</v>
      </c>
      <c r="P258" s="65">
        <f>Table224578910112345678910111213141516171819202122232425262728293031323334123536373839404142434445[[#This Row],[PEMBULATAN]]*O258</f>
        <v>60714.94</v>
      </c>
    </row>
    <row r="259" spans="1:16" ht="26.25" customHeight="1" x14ac:dyDescent="0.2">
      <c r="A259" s="14"/>
      <c r="B259" s="75"/>
      <c r="C259" s="73" t="s">
        <v>4696</v>
      </c>
      <c r="D259" s="78" t="s">
        <v>126</v>
      </c>
      <c r="E259" s="13">
        <v>44544</v>
      </c>
      <c r="F259" s="76" t="s">
        <v>3386</v>
      </c>
      <c r="G259" s="13">
        <v>44547</v>
      </c>
      <c r="H259" s="77" t="s">
        <v>4155</v>
      </c>
      <c r="I259" s="16">
        <v>51</v>
      </c>
      <c r="J259" s="16">
        <v>31</v>
      </c>
      <c r="K259" s="16">
        <v>38</v>
      </c>
      <c r="L259" s="16">
        <v>12</v>
      </c>
      <c r="M259" s="81">
        <v>15.019500000000001</v>
      </c>
      <c r="N259" s="96">
        <v>15.019500000000001</v>
      </c>
      <c r="O259" s="64">
        <v>2530</v>
      </c>
      <c r="P259" s="65">
        <f>Table224578910112345678910111213141516171819202122232425262728293031323334123536373839404142434445[[#This Row],[PEMBULATAN]]*O259</f>
        <v>37999.334999999999</v>
      </c>
    </row>
    <row r="260" spans="1:16" ht="26.25" customHeight="1" x14ac:dyDescent="0.2">
      <c r="A260" s="14"/>
      <c r="B260" s="75"/>
      <c r="C260" s="73" t="s">
        <v>4697</v>
      </c>
      <c r="D260" s="78" t="s">
        <v>126</v>
      </c>
      <c r="E260" s="13">
        <v>44544</v>
      </c>
      <c r="F260" s="76" t="s">
        <v>3386</v>
      </c>
      <c r="G260" s="13">
        <v>44547</v>
      </c>
      <c r="H260" s="77" t="s">
        <v>4155</v>
      </c>
      <c r="I260" s="16">
        <v>38</v>
      </c>
      <c r="J260" s="16">
        <v>24</v>
      </c>
      <c r="K260" s="16">
        <v>27</v>
      </c>
      <c r="L260" s="16">
        <v>5</v>
      </c>
      <c r="M260" s="81">
        <v>6.1559999999999997</v>
      </c>
      <c r="N260" s="96">
        <v>6.1559999999999997</v>
      </c>
      <c r="O260" s="64">
        <v>2530</v>
      </c>
      <c r="P260" s="65">
        <f>Table224578910112345678910111213141516171819202122232425262728293031323334123536373839404142434445[[#This Row],[PEMBULATAN]]*O260</f>
        <v>15574.679999999998</v>
      </c>
    </row>
    <row r="261" spans="1:16" ht="26.25" customHeight="1" x14ac:dyDescent="0.2">
      <c r="A261" s="14"/>
      <c r="B261" s="75"/>
      <c r="C261" s="73" t="s">
        <v>4698</v>
      </c>
      <c r="D261" s="78" t="s">
        <v>126</v>
      </c>
      <c r="E261" s="13">
        <v>44544</v>
      </c>
      <c r="F261" s="76" t="s">
        <v>3386</v>
      </c>
      <c r="G261" s="13">
        <v>44547</v>
      </c>
      <c r="H261" s="77" t="s">
        <v>4155</v>
      </c>
      <c r="I261" s="16">
        <v>56</v>
      </c>
      <c r="J261" s="16">
        <v>48</v>
      </c>
      <c r="K261" s="16">
        <v>35</v>
      </c>
      <c r="L261" s="16">
        <v>6</v>
      </c>
      <c r="M261" s="81">
        <v>23.52</v>
      </c>
      <c r="N261" s="96">
        <v>23.52</v>
      </c>
      <c r="O261" s="64">
        <v>2530</v>
      </c>
      <c r="P261" s="65">
        <f>Table224578910112345678910111213141516171819202122232425262728293031323334123536373839404142434445[[#This Row],[PEMBULATAN]]*O261</f>
        <v>59505.599999999999</v>
      </c>
    </row>
    <row r="262" spans="1:16" ht="26.25" customHeight="1" x14ac:dyDescent="0.2">
      <c r="A262" s="14"/>
      <c r="B262" s="75"/>
      <c r="C262" s="73" t="s">
        <v>4699</v>
      </c>
      <c r="D262" s="78" t="s">
        <v>126</v>
      </c>
      <c r="E262" s="13">
        <v>44544</v>
      </c>
      <c r="F262" s="76" t="s">
        <v>3386</v>
      </c>
      <c r="G262" s="13">
        <v>44547</v>
      </c>
      <c r="H262" s="77" t="s">
        <v>4155</v>
      </c>
      <c r="I262" s="16">
        <v>114</v>
      </c>
      <c r="J262" s="16">
        <v>14</v>
      </c>
      <c r="K262" s="16">
        <v>11</v>
      </c>
      <c r="L262" s="16">
        <v>8</v>
      </c>
      <c r="M262" s="81">
        <v>4.3890000000000002</v>
      </c>
      <c r="N262" s="96">
        <v>9</v>
      </c>
      <c r="O262" s="64">
        <v>2530</v>
      </c>
      <c r="P262" s="65">
        <f>Table224578910112345678910111213141516171819202122232425262728293031323334123536373839404142434445[[#This Row],[PEMBULATAN]]*O262</f>
        <v>22770</v>
      </c>
    </row>
    <row r="263" spans="1:16" ht="26.25" customHeight="1" x14ac:dyDescent="0.2">
      <c r="A263" s="14"/>
      <c r="B263" s="75"/>
      <c r="C263" s="73" t="s">
        <v>4700</v>
      </c>
      <c r="D263" s="78" t="s">
        <v>126</v>
      </c>
      <c r="E263" s="13">
        <v>44544</v>
      </c>
      <c r="F263" s="76" t="s">
        <v>3386</v>
      </c>
      <c r="G263" s="13">
        <v>44547</v>
      </c>
      <c r="H263" s="77" t="s">
        <v>4155</v>
      </c>
      <c r="I263" s="16">
        <v>44</v>
      </c>
      <c r="J263" s="16">
        <v>44</v>
      </c>
      <c r="K263" s="16">
        <v>13</v>
      </c>
      <c r="L263" s="16">
        <v>2</v>
      </c>
      <c r="M263" s="81">
        <v>6.2919999999999998</v>
      </c>
      <c r="N263" s="96">
        <v>6.2919999999999998</v>
      </c>
      <c r="O263" s="64">
        <v>2530</v>
      </c>
      <c r="P263" s="65">
        <f>Table224578910112345678910111213141516171819202122232425262728293031323334123536373839404142434445[[#This Row],[PEMBULATAN]]*O263</f>
        <v>15918.76</v>
      </c>
    </row>
    <row r="264" spans="1:16" ht="26.25" customHeight="1" x14ac:dyDescent="0.2">
      <c r="A264" s="14"/>
      <c r="B264" s="75"/>
      <c r="C264" s="73" t="s">
        <v>4701</v>
      </c>
      <c r="D264" s="78" t="s">
        <v>126</v>
      </c>
      <c r="E264" s="13">
        <v>44544</v>
      </c>
      <c r="F264" s="76" t="s">
        <v>3386</v>
      </c>
      <c r="G264" s="13">
        <v>44547</v>
      </c>
      <c r="H264" s="77" t="s">
        <v>4155</v>
      </c>
      <c r="I264" s="16">
        <v>87</v>
      </c>
      <c r="J264" s="16">
        <v>54</v>
      </c>
      <c r="K264" s="16">
        <v>34</v>
      </c>
      <c r="L264" s="16">
        <v>11</v>
      </c>
      <c r="M264" s="81">
        <v>39.933</v>
      </c>
      <c r="N264" s="96">
        <v>39.933</v>
      </c>
      <c r="O264" s="64">
        <v>2530</v>
      </c>
      <c r="P264" s="65">
        <f>Table224578910112345678910111213141516171819202122232425262728293031323334123536373839404142434445[[#This Row],[PEMBULATAN]]*O264</f>
        <v>101030.49</v>
      </c>
    </row>
    <row r="265" spans="1:16" ht="26.25" customHeight="1" x14ac:dyDescent="0.2">
      <c r="A265" s="14"/>
      <c r="B265" s="75"/>
      <c r="C265" s="73" t="s">
        <v>4702</v>
      </c>
      <c r="D265" s="78" t="s">
        <v>126</v>
      </c>
      <c r="E265" s="13">
        <v>44544</v>
      </c>
      <c r="F265" s="76" t="s">
        <v>3386</v>
      </c>
      <c r="G265" s="13">
        <v>44547</v>
      </c>
      <c r="H265" s="77" t="s">
        <v>4155</v>
      </c>
      <c r="I265" s="16">
        <v>72</v>
      </c>
      <c r="J265" s="16">
        <v>52</v>
      </c>
      <c r="K265" s="16">
        <v>23</v>
      </c>
      <c r="L265" s="16">
        <v>12</v>
      </c>
      <c r="M265" s="81">
        <v>21.527999999999999</v>
      </c>
      <c r="N265" s="96">
        <v>21.527999999999999</v>
      </c>
      <c r="O265" s="64">
        <v>2530</v>
      </c>
      <c r="P265" s="65">
        <f>Table224578910112345678910111213141516171819202122232425262728293031323334123536373839404142434445[[#This Row],[PEMBULATAN]]*O265</f>
        <v>54465.84</v>
      </c>
    </row>
    <row r="266" spans="1:16" ht="26.25" customHeight="1" x14ac:dyDescent="0.2">
      <c r="A266" s="14"/>
      <c r="B266" s="75"/>
      <c r="C266" s="73" t="s">
        <v>4703</v>
      </c>
      <c r="D266" s="78" t="s">
        <v>126</v>
      </c>
      <c r="E266" s="13">
        <v>44544</v>
      </c>
      <c r="F266" s="76" t="s">
        <v>3386</v>
      </c>
      <c r="G266" s="13">
        <v>44547</v>
      </c>
      <c r="H266" s="77" t="s">
        <v>4155</v>
      </c>
      <c r="I266" s="16">
        <v>68</v>
      </c>
      <c r="J266" s="16">
        <v>49</v>
      </c>
      <c r="K266" s="16">
        <v>21</v>
      </c>
      <c r="L266" s="16">
        <v>6</v>
      </c>
      <c r="M266" s="81">
        <v>17.492999999999999</v>
      </c>
      <c r="N266" s="96">
        <v>18</v>
      </c>
      <c r="O266" s="64">
        <v>2530</v>
      </c>
      <c r="P266" s="65">
        <f>Table224578910112345678910111213141516171819202122232425262728293031323334123536373839404142434445[[#This Row],[PEMBULATAN]]*O266</f>
        <v>45540</v>
      </c>
    </row>
    <row r="267" spans="1:16" ht="26.25" customHeight="1" x14ac:dyDescent="0.2">
      <c r="A267" s="14"/>
      <c r="B267" s="75"/>
      <c r="C267" s="73" t="s">
        <v>4704</v>
      </c>
      <c r="D267" s="78" t="s">
        <v>126</v>
      </c>
      <c r="E267" s="13">
        <v>44544</v>
      </c>
      <c r="F267" s="76" t="s">
        <v>3386</v>
      </c>
      <c r="G267" s="13">
        <v>44547</v>
      </c>
      <c r="H267" s="77" t="s">
        <v>4155</v>
      </c>
      <c r="I267" s="16">
        <v>74</v>
      </c>
      <c r="J267" s="16">
        <v>54</v>
      </c>
      <c r="K267" s="16">
        <v>24</v>
      </c>
      <c r="L267" s="16">
        <v>11</v>
      </c>
      <c r="M267" s="81">
        <v>23.975999999999999</v>
      </c>
      <c r="N267" s="96">
        <v>23.975999999999999</v>
      </c>
      <c r="O267" s="64">
        <v>2530</v>
      </c>
      <c r="P267" s="65">
        <f>Table224578910112345678910111213141516171819202122232425262728293031323334123536373839404142434445[[#This Row],[PEMBULATAN]]*O267</f>
        <v>60659.28</v>
      </c>
    </row>
    <row r="268" spans="1:16" ht="26.25" customHeight="1" x14ac:dyDescent="0.2">
      <c r="A268" s="14"/>
      <c r="B268" s="75"/>
      <c r="C268" s="73" t="s">
        <v>4705</v>
      </c>
      <c r="D268" s="78" t="s">
        <v>126</v>
      </c>
      <c r="E268" s="13">
        <v>44544</v>
      </c>
      <c r="F268" s="76" t="s">
        <v>3386</v>
      </c>
      <c r="G268" s="13">
        <v>44547</v>
      </c>
      <c r="H268" s="77" t="s">
        <v>4155</v>
      </c>
      <c r="I268" s="16">
        <v>64</v>
      </c>
      <c r="J268" s="16">
        <v>41</v>
      </c>
      <c r="K268" s="16">
        <v>18</v>
      </c>
      <c r="L268" s="16">
        <v>9</v>
      </c>
      <c r="M268" s="81">
        <v>11.808</v>
      </c>
      <c r="N268" s="96">
        <v>11.808</v>
      </c>
      <c r="O268" s="64">
        <v>2530</v>
      </c>
      <c r="P268" s="65">
        <f>Table224578910112345678910111213141516171819202122232425262728293031323334123536373839404142434445[[#This Row],[PEMBULATAN]]*O268</f>
        <v>29874.239999999998</v>
      </c>
    </row>
    <row r="269" spans="1:16" ht="26.25" customHeight="1" x14ac:dyDescent="0.2">
      <c r="A269" s="14"/>
      <c r="B269" s="75"/>
      <c r="C269" s="73" t="s">
        <v>4706</v>
      </c>
      <c r="D269" s="78" t="s">
        <v>126</v>
      </c>
      <c r="E269" s="13">
        <v>44544</v>
      </c>
      <c r="F269" s="76" t="s">
        <v>3386</v>
      </c>
      <c r="G269" s="13">
        <v>44547</v>
      </c>
      <c r="H269" s="77" t="s">
        <v>4155</v>
      </c>
      <c r="I269" s="16">
        <v>61</v>
      </c>
      <c r="J269" s="16">
        <v>54</v>
      </c>
      <c r="K269" s="16">
        <v>31</v>
      </c>
      <c r="L269" s="16">
        <v>8</v>
      </c>
      <c r="M269" s="81">
        <v>25.528500000000001</v>
      </c>
      <c r="N269" s="96">
        <v>25.528500000000001</v>
      </c>
      <c r="O269" s="64">
        <v>2530</v>
      </c>
      <c r="P269" s="65">
        <f>Table224578910112345678910111213141516171819202122232425262728293031323334123536373839404142434445[[#This Row],[PEMBULATAN]]*O269</f>
        <v>64587.105000000003</v>
      </c>
    </row>
    <row r="270" spans="1:16" ht="26.25" customHeight="1" x14ac:dyDescent="0.2">
      <c r="A270" s="14"/>
      <c r="B270" s="75"/>
      <c r="C270" s="73" t="s">
        <v>4707</v>
      </c>
      <c r="D270" s="78" t="s">
        <v>126</v>
      </c>
      <c r="E270" s="13">
        <v>44544</v>
      </c>
      <c r="F270" s="76" t="s">
        <v>3386</v>
      </c>
      <c r="G270" s="13">
        <v>44547</v>
      </c>
      <c r="H270" s="77" t="s">
        <v>4155</v>
      </c>
      <c r="I270" s="16">
        <v>86</v>
      </c>
      <c r="J270" s="16">
        <v>57</v>
      </c>
      <c r="K270" s="16">
        <v>16</v>
      </c>
      <c r="L270" s="16">
        <v>18</v>
      </c>
      <c r="M270" s="81">
        <v>19.608000000000001</v>
      </c>
      <c r="N270" s="96">
        <v>19.608000000000001</v>
      </c>
      <c r="O270" s="64">
        <v>2530</v>
      </c>
      <c r="P270" s="65">
        <f>Table224578910112345678910111213141516171819202122232425262728293031323334123536373839404142434445[[#This Row],[PEMBULATAN]]*O270</f>
        <v>49608.24</v>
      </c>
    </row>
    <row r="271" spans="1:16" ht="26.25" customHeight="1" x14ac:dyDescent="0.2">
      <c r="A271" s="14"/>
      <c r="B271" s="75"/>
      <c r="C271" s="73" t="s">
        <v>4708</v>
      </c>
      <c r="D271" s="78" t="s">
        <v>126</v>
      </c>
      <c r="E271" s="13">
        <v>44544</v>
      </c>
      <c r="F271" s="76" t="s">
        <v>3386</v>
      </c>
      <c r="G271" s="13">
        <v>44547</v>
      </c>
      <c r="H271" s="77" t="s">
        <v>4155</v>
      </c>
      <c r="I271" s="16">
        <v>45</v>
      </c>
      <c r="J271" s="16">
        <v>35</v>
      </c>
      <c r="K271" s="16">
        <v>17</v>
      </c>
      <c r="L271" s="16">
        <v>1</v>
      </c>
      <c r="M271" s="81">
        <v>6.6937499999999996</v>
      </c>
      <c r="N271" s="96">
        <v>6.6937499999999996</v>
      </c>
      <c r="O271" s="64">
        <v>2530</v>
      </c>
      <c r="P271" s="65">
        <f>Table224578910112345678910111213141516171819202122232425262728293031323334123536373839404142434445[[#This Row],[PEMBULATAN]]*O271</f>
        <v>16935.1875</v>
      </c>
    </row>
    <row r="272" spans="1:16" ht="26.25" customHeight="1" x14ac:dyDescent="0.2">
      <c r="A272" s="14"/>
      <c r="B272" s="75"/>
      <c r="C272" s="73" t="s">
        <v>4709</v>
      </c>
      <c r="D272" s="78" t="s">
        <v>126</v>
      </c>
      <c r="E272" s="13">
        <v>44544</v>
      </c>
      <c r="F272" s="76" t="s">
        <v>3386</v>
      </c>
      <c r="G272" s="13">
        <v>44547</v>
      </c>
      <c r="H272" s="77" t="s">
        <v>4155</v>
      </c>
      <c r="I272" s="16">
        <v>58</v>
      </c>
      <c r="J272" s="16">
        <v>21</v>
      </c>
      <c r="K272" s="16">
        <v>16</v>
      </c>
      <c r="L272" s="16">
        <v>5</v>
      </c>
      <c r="M272" s="81">
        <v>4.8719999999999999</v>
      </c>
      <c r="N272" s="96">
        <v>5</v>
      </c>
      <c r="O272" s="64">
        <v>2530</v>
      </c>
      <c r="P272" s="65">
        <f>Table224578910112345678910111213141516171819202122232425262728293031323334123536373839404142434445[[#This Row],[PEMBULATAN]]*O272</f>
        <v>12650</v>
      </c>
    </row>
    <row r="273" spans="1:16" ht="26.25" customHeight="1" x14ac:dyDescent="0.2">
      <c r="A273" s="14"/>
      <c r="B273" s="75"/>
      <c r="C273" s="73" t="s">
        <v>4710</v>
      </c>
      <c r="D273" s="78" t="s">
        <v>126</v>
      </c>
      <c r="E273" s="13">
        <v>44544</v>
      </c>
      <c r="F273" s="76" t="s">
        <v>3386</v>
      </c>
      <c r="G273" s="13">
        <v>44547</v>
      </c>
      <c r="H273" s="77" t="s">
        <v>4155</v>
      </c>
      <c r="I273" s="16">
        <v>74</v>
      </c>
      <c r="J273" s="16">
        <v>52</v>
      </c>
      <c r="K273" s="16">
        <v>17</v>
      </c>
      <c r="L273" s="16">
        <v>11</v>
      </c>
      <c r="M273" s="81">
        <v>16.353999999999999</v>
      </c>
      <c r="N273" s="96">
        <v>17</v>
      </c>
      <c r="O273" s="64">
        <v>2530</v>
      </c>
      <c r="P273" s="65">
        <f>Table224578910112345678910111213141516171819202122232425262728293031323334123536373839404142434445[[#This Row],[PEMBULATAN]]*O273</f>
        <v>43010</v>
      </c>
    </row>
    <row r="274" spans="1:16" ht="26.25" customHeight="1" x14ac:dyDescent="0.2">
      <c r="A274" s="14"/>
      <c r="B274" s="75"/>
      <c r="C274" s="73" t="s">
        <v>4711</v>
      </c>
      <c r="D274" s="78" t="s">
        <v>126</v>
      </c>
      <c r="E274" s="13">
        <v>44544</v>
      </c>
      <c r="F274" s="76" t="s">
        <v>3386</v>
      </c>
      <c r="G274" s="13">
        <v>44547</v>
      </c>
      <c r="H274" s="77" t="s">
        <v>4155</v>
      </c>
      <c r="I274" s="16">
        <v>61</v>
      </c>
      <c r="J274" s="16">
        <v>42</v>
      </c>
      <c r="K274" s="16">
        <v>19</v>
      </c>
      <c r="L274" s="16">
        <v>5</v>
      </c>
      <c r="M274" s="81">
        <v>12.169499999999999</v>
      </c>
      <c r="N274" s="96">
        <v>12.169499999999999</v>
      </c>
      <c r="O274" s="64">
        <v>2530</v>
      </c>
      <c r="P274" s="65">
        <f>Table224578910112345678910111213141516171819202122232425262728293031323334123536373839404142434445[[#This Row],[PEMBULATAN]]*O274</f>
        <v>30788.834999999999</v>
      </c>
    </row>
    <row r="275" spans="1:16" ht="26.25" customHeight="1" x14ac:dyDescent="0.2">
      <c r="A275" s="14"/>
      <c r="B275" s="75"/>
      <c r="C275" s="73" t="s">
        <v>4712</v>
      </c>
      <c r="D275" s="78" t="s">
        <v>126</v>
      </c>
      <c r="E275" s="13">
        <v>44544</v>
      </c>
      <c r="F275" s="76" t="s">
        <v>3386</v>
      </c>
      <c r="G275" s="13">
        <v>44547</v>
      </c>
      <c r="H275" s="77" t="s">
        <v>4155</v>
      </c>
      <c r="I275" s="16">
        <v>61</v>
      </c>
      <c r="J275" s="16">
        <v>44</v>
      </c>
      <c r="K275" s="16">
        <v>13</v>
      </c>
      <c r="L275" s="16">
        <v>4</v>
      </c>
      <c r="M275" s="81">
        <v>8.7230000000000008</v>
      </c>
      <c r="N275" s="96">
        <v>8.7230000000000008</v>
      </c>
      <c r="O275" s="64">
        <v>2530</v>
      </c>
      <c r="P275" s="65">
        <f>Table224578910112345678910111213141516171819202122232425262728293031323334123536373839404142434445[[#This Row],[PEMBULATAN]]*O275</f>
        <v>22069.190000000002</v>
      </c>
    </row>
    <row r="276" spans="1:16" ht="26.25" customHeight="1" x14ac:dyDescent="0.2">
      <c r="A276" s="14"/>
      <c r="B276" s="75"/>
      <c r="C276" s="73" t="s">
        <v>4713</v>
      </c>
      <c r="D276" s="78" t="s">
        <v>126</v>
      </c>
      <c r="E276" s="13">
        <v>44544</v>
      </c>
      <c r="F276" s="76" t="s">
        <v>3386</v>
      </c>
      <c r="G276" s="13">
        <v>44547</v>
      </c>
      <c r="H276" s="77" t="s">
        <v>4155</v>
      </c>
      <c r="I276" s="16">
        <v>79</v>
      </c>
      <c r="J276" s="16">
        <v>62</v>
      </c>
      <c r="K276" s="16">
        <v>23</v>
      </c>
      <c r="L276" s="16">
        <v>11</v>
      </c>
      <c r="M276" s="81">
        <v>28.163499999999999</v>
      </c>
      <c r="N276" s="96">
        <v>28.163499999999999</v>
      </c>
      <c r="O276" s="64">
        <v>2530</v>
      </c>
      <c r="P276" s="65">
        <f>Table224578910112345678910111213141516171819202122232425262728293031323334123536373839404142434445[[#This Row],[PEMBULATAN]]*O276</f>
        <v>71253.654999999999</v>
      </c>
    </row>
    <row r="277" spans="1:16" ht="26.25" customHeight="1" x14ac:dyDescent="0.2">
      <c r="A277" s="14"/>
      <c r="B277" s="75"/>
      <c r="C277" s="73" t="s">
        <v>4714</v>
      </c>
      <c r="D277" s="78" t="s">
        <v>126</v>
      </c>
      <c r="E277" s="13">
        <v>44544</v>
      </c>
      <c r="F277" s="76" t="s">
        <v>3386</v>
      </c>
      <c r="G277" s="13">
        <v>44547</v>
      </c>
      <c r="H277" s="77" t="s">
        <v>4155</v>
      </c>
      <c r="I277" s="16">
        <v>80</v>
      </c>
      <c r="J277" s="16">
        <v>52</v>
      </c>
      <c r="K277" s="16">
        <v>19</v>
      </c>
      <c r="L277" s="16">
        <v>18</v>
      </c>
      <c r="M277" s="81">
        <v>19.760000000000002</v>
      </c>
      <c r="N277" s="96">
        <v>19.760000000000002</v>
      </c>
      <c r="O277" s="64">
        <v>2530</v>
      </c>
      <c r="P277" s="65">
        <f>Table224578910112345678910111213141516171819202122232425262728293031323334123536373839404142434445[[#This Row],[PEMBULATAN]]*O277</f>
        <v>49992.800000000003</v>
      </c>
    </row>
    <row r="278" spans="1:16" ht="26.25" customHeight="1" x14ac:dyDescent="0.2">
      <c r="A278" s="14"/>
      <c r="B278" s="75"/>
      <c r="C278" s="73" t="s">
        <v>4715</v>
      </c>
      <c r="D278" s="78" t="s">
        <v>126</v>
      </c>
      <c r="E278" s="13">
        <v>44544</v>
      </c>
      <c r="F278" s="76" t="s">
        <v>3386</v>
      </c>
      <c r="G278" s="13">
        <v>44547</v>
      </c>
      <c r="H278" s="77" t="s">
        <v>4155</v>
      </c>
      <c r="I278" s="16">
        <v>71</v>
      </c>
      <c r="J278" s="16">
        <v>58</v>
      </c>
      <c r="K278" s="16">
        <v>19</v>
      </c>
      <c r="L278" s="16">
        <v>10</v>
      </c>
      <c r="M278" s="81">
        <v>19.560500000000001</v>
      </c>
      <c r="N278" s="96">
        <v>19.560500000000001</v>
      </c>
      <c r="O278" s="64">
        <v>2530</v>
      </c>
      <c r="P278" s="65">
        <f>Table224578910112345678910111213141516171819202122232425262728293031323334123536373839404142434445[[#This Row],[PEMBULATAN]]*O278</f>
        <v>49488.065000000002</v>
      </c>
    </row>
    <row r="279" spans="1:16" ht="26.25" customHeight="1" x14ac:dyDescent="0.2">
      <c r="A279" s="14"/>
      <c r="B279" s="75"/>
      <c r="C279" s="73" t="s">
        <v>4716</v>
      </c>
      <c r="D279" s="78" t="s">
        <v>126</v>
      </c>
      <c r="E279" s="13">
        <v>44544</v>
      </c>
      <c r="F279" s="76" t="s">
        <v>3386</v>
      </c>
      <c r="G279" s="13">
        <v>44547</v>
      </c>
      <c r="H279" s="77" t="s">
        <v>4155</v>
      </c>
      <c r="I279" s="16">
        <v>90</v>
      </c>
      <c r="J279" s="16">
        <v>64</v>
      </c>
      <c r="K279" s="16">
        <v>22</v>
      </c>
      <c r="L279" s="16">
        <v>13</v>
      </c>
      <c r="M279" s="81">
        <v>31.68</v>
      </c>
      <c r="N279" s="96">
        <v>31.68</v>
      </c>
      <c r="O279" s="64">
        <v>2530</v>
      </c>
      <c r="P279" s="65">
        <f>Table224578910112345678910111213141516171819202122232425262728293031323334123536373839404142434445[[#This Row],[PEMBULATAN]]*O279</f>
        <v>80150.399999999994</v>
      </c>
    </row>
    <row r="280" spans="1:16" ht="26.25" customHeight="1" x14ac:dyDescent="0.2">
      <c r="A280" s="14"/>
      <c r="B280" s="75"/>
      <c r="C280" s="73" t="s">
        <v>4717</v>
      </c>
      <c r="D280" s="78" t="s">
        <v>126</v>
      </c>
      <c r="E280" s="13">
        <v>44544</v>
      </c>
      <c r="F280" s="76" t="s">
        <v>3386</v>
      </c>
      <c r="G280" s="13">
        <v>44547</v>
      </c>
      <c r="H280" s="77" t="s">
        <v>4155</v>
      </c>
      <c r="I280" s="16">
        <v>50</v>
      </c>
      <c r="J280" s="16">
        <v>44</v>
      </c>
      <c r="K280" s="16">
        <v>31</v>
      </c>
      <c r="L280" s="16">
        <v>15</v>
      </c>
      <c r="M280" s="81">
        <v>17.05</v>
      </c>
      <c r="N280" s="96">
        <v>17.05</v>
      </c>
      <c r="O280" s="64">
        <v>2530</v>
      </c>
      <c r="P280" s="65">
        <f>Table224578910112345678910111213141516171819202122232425262728293031323334123536373839404142434445[[#This Row],[PEMBULATAN]]*O280</f>
        <v>43136.5</v>
      </c>
    </row>
    <row r="281" spans="1:16" ht="26.25" customHeight="1" x14ac:dyDescent="0.2">
      <c r="A281" s="14"/>
      <c r="B281" s="75"/>
      <c r="C281" s="73" t="s">
        <v>4718</v>
      </c>
      <c r="D281" s="78" t="s">
        <v>126</v>
      </c>
      <c r="E281" s="13">
        <v>44544</v>
      </c>
      <c r="F281" s="76" t="s">
        <v>3386</v>
      </c>
      <c r="G281" s="13">
        <v>44547</v>
      </c>
      <c r="H281" s="77" t="s">
        <v>4155</v>
      </c>
      <c r="I281" s="16">
        <v>91</v>
      </c>
      <c r="J281" s="16">
        <v>62</v>
      </c>
      <c r="K281" s="16">
        <v>35</v>
      </c>
      <c r="L281" s="16">
        <v>24</v>
      </c>
      <c r="M281" s="81">
        <v>49.3675</v>
      </c>
      <c r="N281" s="96">
        <v>50</v>
      </c>
      <c r="O281" s="64">
        <v>2530</v>
      </c>
      <c r="P281" s="65">
        <f>Table224578910112345678910111213141516171819202122232425262728293031323334123536373839404142434445[[#This Row],[PEMBULATAN]]*O281</f>
        <v>126500</v>
      </c>
    </row>
    <row r="282" spans="1:16" ht="26.25" customHeight="1" x14ac:dyDescent="0.2">
      <c r="A282" s="14"/>
      <c r="B282" s="75"/>
      <c r="C282" s="73" t="s">
        <v>4719</v>
      </c>
      <c r="D282" s="78" t="s">
        <v>126</v>
      </c>
      <c r="E282" s="13">
        <v>44544</v>
      </c>
      <c r="F282" s="76" t="s">
        <v>3386</v>
      </c>
      <c r="G282" s="13">
        <v>44547</v>
      </c>
      <c r="H282" s="77" t="s">
        <v>4155</v>
      </c>
      <c r="I282" s="16">
        <v>54</v>
      </c>
      <c r="J282" s="16">
        <v>32</v>
      </c>
      <c r="K282" s="16">
        <v>23</v>
      </c>
      <c r="L282" s="16">
        <v>8</v>
      </c>
      <c r="M282" s="81">
        <v>9.9359999999999999</v>
      </c>
      <c r="N282" s="96">
        <v>9.9359999999999999</v>
      </c>
      <c r="O282" s="64">
        <v>2530</v>
      </c>
      <c r="P282" s="65">
        <f>Table224578910112345678910111213141516171819202122232425262728293031323334123536373839404142434445[[#This Row],[PEMBULATAN]]*O282</f>
        <v>25138.079999999998</v>
      </c>
    </row>
    <row r="283" spans="1:16" ht="26.25" customHeight="1" x14ac:dyDescent="0.2">
      <c r="A283" s="14"/>
      <c r="B283" s="75"/>
      <c r="C283" s="73" t="s">
        <v>4720</v>
      </c>
      <c r="D283" s="78" t="s">
        <v>126</v>
      </c>
      <c r="E283" s="13">
        <v>44544</v>
      </c>
      <c r="F283" s="76" t="s">
        <v>3386</v>
      </c>
      <c r="G283" s="13">
        <v>44547</v>
      </c>
      <c r="H283" s="77" t="s">
        <v>4155</v>
      </c>
      <c r="I283" s="16">
        <v>75</v>
      </c>
      <c r="J283" s="16">
        <v>52</v>
      </c>
      <c r="K283" s="16">
        <v>22</v>
      </c>
      <c r="L283" s="16">
        <v>12</v>
      </c>
      <c r="M283" s="81">
        <v>21.45</v>
      </c>
      <c r="N283" s="96">
        <v>22</v>
      </c>
      <c r="O283" s="64">
        <v>2530</v>
      </c>
      <c r="P283" s="65">
        <f>Table224578910112345678910111213141516171819202122232425262728293031323334123536373839404142434445[[#This Row],[PEMBULATAN]]*O283</f>
        <v>55660</v>
      </c>
    </row>
    <row r="284" spans="1:16" ht="26.25" customHeight="1" x14ac:dyDescent="0.2">
      <c r="A284" s="14"/>
      <c r="B284" s="75"/>
      <c r="C284" s="73" t="s">
        <v>4721</v>
      </c>
      <c r="D284" s="78" t="s">
        <v>126</v>
      </c>
      <c r="E284" s="13">
        <v>44544</v>
      </c>
      <c r="F284" s="76" t="s">
        <v>3386</v>
      </c>
      <c r="G284" s="13">
        <v>44547</v>
      </c>
      <c r="H284" s="77" t="s">
        <v>4155</v>
      </c>
      <c r="I284" s="16">
        <v>71</v>
      </c>
      <c r="J284" s="16">
        <v>62</v>
      </c>
      <c r="K284" s="16">
        <v>22</v>
      </c>
      <c r="L284" s="16">
        <v>11</v>
      </c>
      <c r="M284" s="81">
        <v>24.210999999999999</v>
      </c>
      <c r="N284" s="96">
        <v>24.210999999999999</v>
      </c>
      <c r="O284" s="64">
        <v>2530</v>
      </c>
      <c r="P284" s="65">
        <f>Table224578910112345678910111213141516171819202122232425262728293031323334123536373839404142434445[[#This Row],[PEMBULATAN]]*O284</f>
        <v>61253.829999999994</v>
      </c>
    </row>
    <row r="285" spans="1:16" ht="26.25" customHeight="1" x14ac:dyDescent="0.2">
      <c r="A285" s="14"/>
      <c r="B285" s="75"/>
      <c r="C285" s="73" t="s">
        <v>4722</v>
      </c>
      <c r="D285" s="78" t="s">
        <v>126</v>
      </c>
      <c r="E285" s="13">
        <v>44544</v>
      </c>
      <c r="F285" s="76" t="s">
        <v>3386</v>
      </c>
      <c r="G285" s="13">
        <v>44547</v>
      </c>
      <c r="H285" s="77" t="s">
        <v>4155</v>
      </c>
      <c r="I285" s="16">
        <v>92</v>
      </c>
      <c r="J285" s="16">
        <v>54</v>
      </c>
      <c r="K285" s="16">
        <v>23</v>
      </c>
      <c r="L285" s="16">
        <v>6</v>
      </c>
      <c r="M285" s="81">
        <v>28.565999999999999</v>
      </c>
      <c r="N285" s="96">
        <v>28.565999999999999</v>
      </c>
      <c r="O285" s="64">
        <v>2530</v>
      </c>
      <c r="P285" s="65">
        <f>Table224578910112345678910111213141516171819202122232425262728293031323334123536373839404142434445[[#This Row],[PEMBULATAN]]*O285</f>
        <v>72271.98</v>
      </c>
    </row>
    <row r="286" spans="1:16" ht="26.25" customHeight="1" x14ac:dyDescent="0.2">
      <c r="A286" s="14"/>
      <c r="B286" s="75"/>
      <c r="C286" s="73" t="s">
        <v>4723</v>
      </c>
      <c r="D286" s="78" t="s">
        <v>126</v>
      </c>
      <c r="E286" s="13">
        <v>44544</v>
      </c>
      <c r="F286" s="76" t="s">
        <v>3386</v>
      </c>
      <c r="G286" s="13">
        <v>44547</v>
      </c>
      <c r="H286" s="77" t="s">
        <v>4155</v>
      </c>
      <c r="I286" s="16">
        <v>98</v>
      </c>
      <c r="J286" s="16">
        <v>64</v>
      </c>
      <c r="K286" s="16">
        <v>32</v>
      </c>
      <c r="L286" s="16">
        <v>18</v>
      </c>
      <c r="M286" s="81">
        <v>50.176000000000002</v>
      </c>
      <c r="N286" s="96">
        <v>50.176000000000002</v>
      </c>
      <c r="O286" s="64">
        <v>2530</v>
      </c>
      <c r="P286" s="65">
        <f>Table224578910112345678910111213141516171819202122232425262728293031323334123536373839404142434445[[#This Row],[PEMBULATAN]]*O286</f>
        <v>126945.28</v>
      </c>
    </row>
    <row r="287" spans="1:16" ht="26.25" customHeight="1" x14ac:dyDescent="0.2">
      <c r="A287" s="14"/>
      <c r="B287" s="75"/>
      <c r="C287" s="73" t="s">
        <v>4724</v>
      </c>
      <c r="D287" s="78" t="s">
        <v>126</v>
      </c>
      <c r="E287" s="13">
        <v>44544</v>
      </c>
      <c r="F287" s="76" t="s">
        <v>3386</v>
      </c>
      <c r="G287" s="13">
        <v>44547</v>
      </c>
      <c r="H287" s="77" t="s">
        <v>4155</v>
      </c>
      <c r="I287" s="16">
        <v>67</v>
      </c>
      <c r="J287" s="16">
        <v>62</v>
      </c>
      <c r="K287" s="16">
        <v>22</v>
      </c>
      <c r="L287" s="16">
        <v>7</v>
      </c>
      <c r="M287" s="81">
        <v>22.847000000000001</v>
      </c>
      <c r="N287" s="96">
        <v>22.847000000000001</v>
      </c>
      <c r="O287" s="64">
        <v>2530</v>
      </c>
      <c r="P287" s="65">
        <f>Table224578910112345678910111213141516171819202122232425262728293031323334123536373839404142434445[[#This Row],[PEMBULATAN]]*O287</f>
        <v>57802.91</v>
      </c>
    </row>
    <row r="288" spans="1:16" ht="26.25" customHeight="1" x14ac:dyDescent="0.2">
      <c r="A288" s="14"/>
      <c r="B288" s="75"/>
      <c r="C288" s="73" t="s">
        <v>4725</v>
      </c>
      <c r="D288" s="78" t="s">
        <v>126</v>
      </c>
      <c r="E288" s="13">
        <v>44544</v>
      </c>
      <c r="F288" s="76" t="s">
        <v>3386</v>
      </c>
      <c r="G288" s="13">
        <v>44547</v>
      </c>
      <c r="H288" s="77" t="s">
        <v>4155</v>
      </c>
      <c r="I288" s="16">
        <v>65</v>
      </c>
      <c r="J288" s="16">
        <v>35</v>
      </c>
      <c r="K288" s="16">
        <v>55</v>
      </c>
      <c r="L288" s="16">
        <v>29</v>
      </c>
      <c r="M288" s="81">
        <v>31.28125</v>
      </c>
      <c r="N288" s="96">
        <v>31.28125</v>
      </c>
      <c r="O288" s="64">
        <v>2530</v>
      </c>
      <c r="P288" s="65">
        <f>Table224578910112345678910111213141516171819202122232425262728293031323334123536373839404142434445[[#This Row],[PEMBULATAN]]*O288</f>
        <v>79141.5625</v>
      </c>
    </row>
    <row r="289" spans="1:16" ht="26.25" customHeight="1" x14ac:dyDescent="0.2">
      <c r="A289" s="14"/>
      <c r="B289" s="75"/>
      <c r="C289" s="73" t="s">
        <v>4726</v>
      </c>
      <c r="D289" s="78" t="s">
        <v>126</v>
      </c>
      <c r="E289" s="13">
        <v>44544</v>
      </c>
      <c r="F289" s="76" t="s">
        <v>3386</v>
      </c>
      <c r="G289" s="13">
        <v>44547</v>
      </c>
      <c r="H289" s="77" t="s">
        <v>4155</v>
      </c>
      <c r="I289" s="16">
        <v>80</v>
      </c>
      <c r="J289" s="16">
        <v>65</v>
      </c>
      <c r="K289" s="16">
        <v>23</v>
      </c>
      <c r="L289" s="16">
        <v>8</v>
      </c>
      <c r="M289" s="81">
        <v>29.9</v>
      </c>
      <c r="N289" s="96">
        <v>29.9</v>
      </c>
      <c r="O289" s="64">
        <v>2530</v>
      </c>
      <c r="P289" s="65">
        <f>Table224578910112345678910111213141516171819202122232425262728293031323334123536373839404142434445[[#This Row],[PEMBULATAN]]*O289</f>
        <v>75647</v>
      </c>
    </row>
    <row r="290" spans="1:16" ht="26.25" customHeight="1" x14ac:dyDescent="0.2">
      <c r="A290" s="14"/>
      <c r="B290" s="75"/>
      <c r="C290" s="73" t="s">
        <v>4727</v>
      </c>
      <c r="D290" s="78" t="s">
        <v>126</v>
      </c>
      <c r="E290" s="13">
        <v>44544</v>
      </c>
      <c r="F290" s="76" t="s">
        <v>3386</v>
      </c>
      <c r="G290" s="13">
        <v>44547</v>
      </c>
      <c r="H290" s="77" t="s">
        <v>4155</v>
      </c>
      <c r="I290" s="16">
        <v>74</v>
      </c>
      <c r="J290" s="16">
        <v>51</v>
      </c>
      <c r="K290" s="16">
        <v>19</v>
      </c>
      <c r="L290" s="16">
        <v>6</v>
      </c>
      <c r="M290" s="81">
        <v>17.926500000000001</v>
      </c>
      <c r="N290" s="96">
        <v>17.926500000000001</v>
      </c>
      <c r="O290" s="64">
        <v>2530</v>
      </c>
      <c r="P290" s="65">
        <f>Table224578910112345678910111213141516171819202122232425262728293031323334123536373839404142434445[[#This Row],[PEMBULATAN]]*O290</f>
        <v>45354.045000000006</v>
      </c>
    </row>
    <row r="291" spans="1:16" ht="26.25" customHeight="1" x14ac:dyDescent="0.2">
      <c r="A291" s="14"/>
      <c r="B291" s="75"/>
      <c r="C291" s="73" t="s">
        <v>4728</v>
      </c>
      <c r="D291" s="78" t="s">
        <v>126</v>
      </c>
      <c r="E291" s="13">
        <v>44544</v>
      </c>
      <c r="F291" s="76" t="s">
        <v>3386</v>
      </c>
      <c r="G291" s="13">
        <v>44547</v>
      </c>
      <c r="H291" s="77" t="s">
        <v>4155</v>
      </c>
      <c r="I291" s="16">
        <v>70</v>
      </c>
      <c r="J291" s="16">
        <v>50</v>
      </c>
      <c r="K291" s="16">
        <v>15</v>
      </c>
      <c r="L291" s="16">
        <v>5</v>
      </c>
      <c r="M291" s="81">
        <v>13.125</v>
      </c>
      <c r="N291" s="96">
        <v>13.125</v>
      </c>
      <c r="O291" s="64">
        <v>2530</v>
      </c>
      <c r="P291" s="65">
        <f>Table224578910112345678910111213141516171819202122232425262728293031323334123536373839404142434445[[#This Row],[PEMBULATAN]]*O291</f>
        <v>33206.25</v>
      </c>
    </row>
    <row r="292" spans="1:16" ht="26.25" customHeight="1" x14ac:dyDescent="0.2">
      <c r="A292" s="14"/>
      <c r="B292" s="75"/>
      <c r="C292" s="73" t="s">
        <v>4729</v>
      </c>
      <c r="D292" s="78" t="s">
        <v>126</v>
      </c>
      <c r="E292" s="13">
        <v>44544</v>
      </c>
      <c r="F292" s="76" t="s">
        <v>3386</v>
      </c>
      <c r="G292" s="13">
        <v>44547</v>
      </c>
      <c r="H292" s="77" t="s">
        <v>4155</v>
      </c>
      <c r="I292" s="16">
        <v>88</v>
      </c>
      <c r="J292" s="16">
        <v>65</v>
      </c>
      <c r="K292" s="16">
        <v>22</v>
      </c>
      <c r="L292" s="16">
        <v>6</v>
      </c>
      <c r="M292" s="81">
        <v>31.46</v>
      </c>
      <c r="N292" s="96">
        <v>32</v>
      </c>
      <c r="O292" s="64">
        <v>2530</v>
      </c>
      <c r="P292" s="65">
        <f>Table224578910112345678910111213141516171819202122232425262728293031323334123536373839404142434445[[#This Row],[PEMBULATAN]]*O292</f>
        <v>80960</v>
      </c>
    </row>
    <row r="293" spans="1:16" ht="26.25" customHeight="1" x14ac:dyDescent="0.2">
      <c r="A293" s="14"/>
      <c r="B293" s="75"/>
      <c r="C293" s="73" t="s">
        <v>4730</v>
      </c>
      <c r="D293" s="78" t="s">
        <v>126</v>
      </c>
      <c r="E293" s="13">
        <v>44544</v>
      </c>
      <c r="F293" s="76" t="s">
        <v>3386</v>
      </c>
      <c r="G293" s="13">
        <v>44547</v>
      </c>
      <c r="H293" s="77" t="s">
        <v>4155</v>
      </c>
      <c r="I293" s="16">
        <v>80</v>
      </c>
      <c r="J293" s="16">
        <v>63</v>
      </c>
      <c r="K293" s="16">
        <v>23</v>
      </c>
      <c r="L293" s="16">
        <v>10</v>
      </c>
      <c r="M293" s="81">
        <v>28.98</v>
      </c>
      <c r="N293" s="96">
        <v>28.98</v>
      </c>
      <c r="O293" s="64">
        <v>2530</v>
      </c>
      <c r="P293" s="65">
        <f>Table224578910112345678910111213141516171819202122232425262728293031323334123536373839404142434445[[#This Row],[PEMBULATAN]]*O293</f>
        <v>73319.399999999994</v>
      </c>
    </row>
    <row r="294" spans="1:16" ht="26.25" customHeight="1" x14ac:dyDescent="0.2">
      <c r="A294" s="14"/>
      <c r="B294" s="75"/>
      <c r="C294" s="73" t="s">
        <v>4731</v>
      </c>
      <c r="D294" s="78" t="s">
        <v>126</v>
      </c>
      <c r="E294" s="13">
        <v>44544</v>
      </c>
      <c r="F294" s="76" t="s">
        <v>3386</v>
      </c>
      <c r="G294" s="13">
        <v>44547</v>
      </c>
      <c r="H294" s="77" t="s">
        <v>4155</v>
      </c>
      <c r="I294" s="16">
        <v>60</v>
      </c>
      <c r="J294" s="16">
        <v>52</v>
      </c>
      <c r="K294" s="16">
        <v>12</v>
      </c>
      <c r="L294" s="16">
        <v>3</v>
      </c>
      <c r="M294" s="81">
        <v>9.36</v>
      </c>
      <c r="N294" s="96">
        <v>10</v>
      </c>
      <c r="O294" s="64">
        <v>2530</v>
      </c>
      <c r="P294" s="65">
        <f>Table224578910112345678910111213141516171819202122232425262728293031323334123536373839404142434445[[#This Row],[PEMBULATAN]]*O294</f>
        <v>25300</v>
      </c>
    </row>
    <row r="295" spans="1:16" ht="26.25" customHeight="1" x14ac:dyDescent="0.2">
      <c r="A295" s="14"/>
      <c r="B295" s="75"/>
      <c r="C295" s="73" t="s">
        <v>4732</v>
      </c>
      <c r="D295" s="78" t="s">
        <v>126</v>
      </c>
      <c r="E295" s="13">
        <v>44544</v>
      </c>
      <c r="F295" s="76" t="s">
        <v>3386</v>
      </c>
      <c r="G295" s="13">
        <v>44547</v>
      </c>
      <c r="H295" s="77" t="s">
        <v>4155</v>
      </c>
      <c r="I295" s="16">
        <v>65</v>
      </c>
      <c r="J295" s="16">
        <v>60</v>
      </c>
      <c r="K295" s="16">
        <v>21</v>
      </c>
      <c r="L295" s="16">
        <v>10</v>
      </c>
      <c r="M295" s="81">
        <v>20.475000000000001</v>
      </c>
      <c r="N295" s="96">
        <v>21</v>
      </c>
      <c r="O295" s="64">
        <v>2530</v>
      </c>
      <c r="P295" s="65">
        <f>Table224578910112345678910111213141516171819202122232425262728293031323334123536373839404142434445[[#This Row],[PEMBULATAN]]*O295</f>
        <v>53130</v>
      </c>
    </row>
    <row r="296" spans="1:16" ht="26.25" customHeight="1" x14ac:dyDescent="0.2">
      <c r="A296" s="14"/>
      <c r="B296" s="75"/>
      <c r="C296" s="73" t="s">
        <v>4733</v>
      </c>
      <c r="D296" s="78" t="s">
        <v>126</v>
      </c>
      <c r="E296" s="13">
        <v>44544</v>
      </c>
      <c r="F296" s="76" t="s">
        <v>3386</v>
      </c>
      <c r="G296" s="13">
        <v>44547</v>
      </c>
      <c r="H296" s="77" t="s">
        <v>4155</v>
      </c>
      <c r="I296" s="16">
        <v>100</v>
      </c>
      <c r="J296" s="16">
        <v>66</v>
      </c>
      <c r="K296" s="16">
        <v>26</v>
      </c>
      <c r="L296" s="16">
        <v>21</v>
      </c>
      <c r="M296" s="81">
        <v>42.9</v>
      </c>
      <c r="N296" s="96">
        <v>42.9</v>
      </c>
      <c r="O296" s="64">
        <v>2530</v>
      </c>
      <c r="P296" s="65">
        <f>Table224578910112345678910111213141516171819202122232425262728293031323334123536373839404142434445[[#This Row],[PEMBULATAN]]*O296</f>
        <v>108537</v>
      </c>
    </row>
    <row r="297" spans="1:16" ht="26.25" customHeight="1" x14ac:dyDescent="0.2">
      <c r="A297" s="14"/>
      <c r="B297" s="75"/>
      <c r="C297" s="73" t="s">
        <v>4734</v>
      </c>
      <c r="D297" s="78" t="s">
        <v>126</v>
      </c>
      <c r="E297" s="13">
        <v>44544</v>
      </c>
      <c r="F297" s="76" t="s">
        <v>3386</v>
      </c>
      <c r="G297" s="13">
        <v>44547</v>
      </c>
      <c r="H297" s="77" t="s">
        <v>4155</v>
      </c>
      <c r="I297" s="16">
        <v>91</v>
      </c>
      <c r="J297" s="16">
        <v>52</v>
      </c>
      <c r="K297" s="16">
        <v>12</v>
      </c>
      <c r="L297" s="16">
        <v>4</v>
      </c>
      <c r="M297" s="81">
        <v>14.196</v>
      </c>
      <c r="N297" s="96">
        <v>14.196</v>
      </c>
      <c r="O297" s="64">
        <v>2530</v>
      </c>
      <c r="P297" s="65">
        <f>Table224578910112345678910111213141516171819202122232425262728293031323334123536373839404142434445[[#This Row],[PEMBULATAN]]*O297</f>
        <v>35915.879999999997</v>
      </c>
    </row>
    <row r="298" spans="1:16" ht="26.25" customHeight="1" x14ac:dyDescent="0.2">
      <c r="A298" s="14"/>
      <c r="B298" s="75"/>
      <c r="C298" s="73" t="s">
        <v>4735</v>
      </c>
      <c r="D298" s="78" t="s">
        <v>126</v>
      </c>
      <c r="E298" s="13">
        <v>44544</v>
      </c>
      <c r="F298" s="76" t="s">
        <v>3386</v>
      </c>
      <c r="G298" s="13">
        <v>44547</v>
      </c>
      <c r="H298" s="77" t="s">
        <v>4155</v>
      </c>
      <c r="I298" s="16">
        <v>61</v>
      </c>
      <c r="J298" s="16">
        <v>52</v>
      </c>
      <c r="K298" s="16">
        <v>23</v>
      </c>
      <c r="L298" s="16">
        <v>14</v>
      </c>
      <c r="M298" s="81">
        <v>18.239000000000001</v>
      </c>
      <c r="N298" s="96">
        <v>18.239000000000001</v>
      </c>
      <c r="O298" s="64">
        <v>2530</v>
      </c>
      <c r="P298" s="65">
        <f>Table224578910112345678910111213141516171819202122232425262728293031323334123536373839404142434445[[#This Row],[PEMBULATAN]]*O298</f>
        <v>46144.670000000006</v>
      </c>
    </row>
    <row r="299" spans="1:16" ht="26.25" customHeight="1" x14ac:dyDescent="0.2">
      <c r="A299" s="14"/>
      <c r="B299" s="75"/>
      <c r="C299" s="73" t="s">
        <v>4736</v>
      </c>
      <c r="D299" s="78" t="s">
        <v>126</v>
      </c>
      <c r="E299" s="13">
        <v>44544</v>
      </c>
      <c r="F299" s="76" t="s">
        <v>3386</v>
      </c>
      <c r="G299" s="13">
        <v>44547</v>
      </c>
      <c r="H299" s="77" t="s">
        <v>4155</v>
      </c>
      <c r="I299" s="16">
        <v>85</v>
      </c>
      <c r="J299" s="16">
        <v>72</v>
      </c>
      <c r="K299" s="16">
        <v>23</v>
      </c>
      <c r="L299" s="16">
        <v>25</v>
      </c>
      <c r="M299" s="81">
        <v>35.19</v>
      </c>
      <c r="N299" s="96">
        <v>35.19</v>
      </c>
      <c r="O299" s="64">
        <v>2530</v>
      </c>
      <c r="P299" s="65">
        <f>Table224578910112345678910111213141516171819202122232425262728293031323334123536373839404142434445[[#This Row],[PEMBULATAN]]*O299</f>
        <v>89030.7</v>
      </c>
    </row>
    <row r="300" spans="1:16" ht="26.25" customHeight="1" x14ac:dyDescent="0.2">
      <c r="A300" s="14"/>
      <c r="B300" s="75"/>
      <c r="C300" s="73" t="s">
        <v>4737</v>
      </c>
      <c r="D300" s="78" t="s">
        <v>126</v>
      </c>
      <c r="E300" s="13">
        <v>44544</v>
      </c>
      <c r="F300" s="76" t="s">
        <v>3386</v>
      </c>
      <c r="G300" s="13">
        <v>44547</v>
      </c>
      <c r="H300" s="77" t="s">
        <v>4155</v>
      </c>
      <c r="I300" s="16">
        <v>77</v>
      </c>
      <c r="J300" s="16">
        <v>61</v>
      </c>
      <c r="K300" s="16">
        <v>15</v>
      </c>
      <c r="L300" s="16">
        <v>10</v>
      </c>
      <c r="M300" s="81">
        <v>17.61375</v>
      </c>
      <c r="N300" s="96">
        <v>17.61375</v>
      </c>
      <c r="O300" s="64">
        <v>2530</v>
      </c>
      <c r="P300" s="65">
        <f>Table224578910112345678910111213141516171819202122232425262728293031323334123536373839404142434445[[#This Row],[PEMBULATAN]]*O300</f>
        <v>44562.787499999999</v>
      </c>
    </row>
    <row r="301" spans="1:16" ht="26.25" customHeight="1" x14ac:dyDescent="0.2">
      <c r="A301" s="14"/>
      <c r="B301" s="75"/>
      <c r="C301" s="73" t="s">
        <v>4738</v>
      </c>
      <c r="D301" s="78" t="s">
        <v>126</v>
      </c>
      <c r="E301" s="13">
        <v>44544</v>
      </c>
      <c r="F301" s="76" t="s">
        <v>3386</v>
      </c>
      <c r="G301" s="13">
        <v>44547</v>
      </c>
      <c r="H301" s="77" t="s">
        <v>4155</v>
      </c>
      <c r="I301" s="16">
        <v>67</v>
      </c>
      <c r="J301" s="16">
        <v>61</v>
      </c>
      <c r="K301" s="16">
        <v>21</v>
      </c>
      <c r="L301" s="16">
        <v>5</v>
      </c>
      <c r="M301" s="81">
        <v>21.45675</v>
      </c>
      <c r="N301" s="96">
        <v>22</v>
      </c>
      <c r="O301" s="64">
        <v>2530</v>
      </c>
      <c r="P301" s="65">
        <f>Table224578910112345678910111213141516171819202122232425262728293031323334123536373839404142434445[[#This Row],[PEMBULATAN]]*O301</f>
        <v>55660</v>
      </c>
    </row>
    <row r="302" spans="1:16" ht="26.25" customHeight="1" x14ac:dyDescent="0.2">
      <c r="A302" s="14"/>
      <c r="B302" s="75"/>
      <c r="C302" s="73" t="s">
        <v>4739</v>
      </c>
      <c r="D302" s="78" t="s">
        <v>126</v>
      </c>
      <c r="E302" s="13">
        <v>44544</v>
      </c>
      <c r="F302" s="76" t="s">
        <v>3386</v>
      </c>
      <c r="G302" s="13">
        <v>44547</v>
      </c>
      <c r="H302" s="77" t="s">
        <v>4155</v>
      </c>
      <c r="I302" s="16">
        <v>92</v>
      </c>
      <c r="J302" s="16">
        <v>74</v>
      </c>
      <c r="K302" s="16">
        <v>32</v>
      </c>
      <c r="L302" s="16">
        <v>16</v>
      </c>
      <c r="M302" s="81">
        <v>54.463999999999999</v>
      </c>
      <c r="N302" s="96">
        <v>55</v>
      </c>
      <c r="O302" s="64">
        <v>2530</v>
      </c>
      <c r="P302" s="65">
        <f>Table224578910112345678910111213141516171819202122232425262728293031323334123536373839404142434445[[#This Row],[PEMBULATAN]]*O302</f>
        <v>139150</v>
      </c>
    </row>
    <row r="303" spans="1:16" ht="26.25" customHeight="1" x14ac:dyDescent="0.2">
      <c r="A303" s="14"/>
      <c r="B303" s="75"/>
      <c r="C303" s="73" t="s">
        <v>4740</v>
      </c>
      <c r="D303" s="78" t="s">
        <v>126</v>
      </c>
      <c r="E303" s="13">
        <v>44544</v>
      </c>
      <c r="F303" s="76" t="s">
        <v>3386</v>
      </c>
      <c r="G303" s="13">
        <v>44547</v>
      </c>
      <c r="H303" s="77" t="s">
        <v>4155</v>
      </c>
      <c r="I303" s="16">
        <v>96</v>
      </c>
      <c r="J303" s="16">
        <v>50</v>
      </c>
      <c r="K303" s="16">
        <v>32</v>
      </c>
      <c r="L303" s="16">
        <v>19</v>
      </c>
      <c r="M303" s="81">
        <v>38.4</v>
      </c>
      <c r="N303" s="96">
        <v>39</v>
      </c>
      <c r="O303" s="64">
        <v>2530</v>
      </c>
      <c r="P303" s="65">
        <f>Table224578910112345678910111213141516171819202122232425262728293031323334123536373839404142434445[[#This Row],[PEMBULATAN]]*O303</f>
        <v>98670</v>
      </c>
    </row>
    <row r="304" spans="1:16" ht="26.25" customHeight="1" x14ac:dyDescent="0.2">
      <c r="A304" s="14"/>
      <c r="B304" s="75"/>
      <c r="C304" s="73" t="s">
        <v>4741</v>
      </c>
      <c r="D304" s="78" t="s">
        <v>126</v>
      </c>
      <c r="E304" s="13">
        <v>44544</v>
      </c>
      <c r="F304" s="76" t="s">
        <v>3386</v>
      </c>
      <c r="G304" s="13">
        <v>44547</v>
      </c>
      <c r="H304" s="77" t="s">
        <v>4155</v>
      </c>
      <c r="I304" s="16">
        <v>82</v>
      </c>
      <c r="J304" s="16">
        <v>62</v>
      </c>
      <c r="K304" s="16">
        <v>22</v>
      </c>
      <c r="L304" s="16">
        <v>10</v>
      </c>
      <c r="M304" s="81">
        <v>27.962</v>
      </c>
      <c r="N304" s="96">
        <v>27.962</v>
      </c>
      <c r="O304" s="64">
        <v>2530</v>
      </c>
      <c r="P304" s="65">
        <f>Table224578910112345678910111213141516171819202122232425262728293031323334123536373839404142434445[[#This Row],[PEMBULATAN]]*O304</f>
        <v>70743.86</v>
      </c>
    </row>
    <row r="305" spans="1:16" ht="26.25" customHeight="1" x14ac:dyDescent="0.2">
      <c r="A305" s="14"/>
      <c r="B305" s="75"/>
      <c r="C305" s="73" t="s">
        <v>4742</v>
      </c>
      <c r="D305" s="78" t="s">
        <v>126</v>
      </c>
      <c r="E305" s="13">
        <v>44544</v>
      </c>
      <c r="F305" s="76" t="s">
        <v>3386</v>
      </c>
      <c r="G305" s="13">
        <v>44547</v>
      </c>
      <c r="H305" s="77" t="s">
        <v>4155</v>
      </c>
      <c r="I305" s="16">
        <v>87</v>
      </c>
      <c r="J305" s="16">
        <v>62</v>
      </c>
      <c r="K305" s="16">
        <v>21</v>
      </c>
      <c r="L305" s="16">
        <v>17</v>
      </c>
      <c r="M305" s="81">
        <v>28.3185</v>
      </c>
      <c r="N305" s="96">
        <v>29</v>
      </c>
      <c r="O305" s="64">
        <v>2530</v>
      </c>
      <c r="P305" s="65">
        <f>Table224578910112345678910111213141516171819202122232425262728293031323334123536373839404142434445[[#This Row],[PEMBULATAN]]*O305</f>
        <v>73370</v>
      </c>
    </row>
    <row r="306" spans="1:16" ht="26.25" customHeight="1" x14ac:dyDescent="0.2">
      <c r="A306" s="14"/>
      <c r="B306" s="75"/>
      <c r="C306" s="73" t="s">
        <v>4743</v>
      </c>
      <c r="D306" s="78" t="s">
        <v>126</v>
      </c>
      <c r="E306" s="13">
        <v>44544</v>
      </c>
      <c r="F306" s="76" t="s">
        <v>3386</v>
      </c>
      <c r="G306" s="13">
        <v>44547</v>
      </c>
      <c r="H306" s="77" t="s">
        <v>4155</v>
      </c>
      <c r="I306" s="16">
        <v>70</v>
      </c>
      <c r="J306" s="16">
        <v>64</v>
      </c>
      <c r="K306" s="16">
        <v>21</v>
      </c>
      <c r="L306" s="16">
        <v>12</v>
      </c>
      <c r="M306" s="81">
        <v>23.52</v>
      </c>
      <c r="N306" s="96">
        <v>23.52</v>
      </c>
      <c r="O306" s="64">
        <v>2530</v>
      </c>
      <c r="P306" s="65">
        <f>Table224578910112345678910111213141516171819202122232425262728293031323334123536373839404142434445[[#This Row],[PEMBULATAN]]*O306</f>
        <v>59505.599999999999</v>
      </c>
    </row>
    <row r="307" spans="1:16" ht="26.25" customHeight="1" x14ac:dyDescent="0.2">
      <c r="A307" s="14"/>
      <c r="B307" s="75"/>
      <c r="C307" s="73" t="s">
        <v>4744</v>
      </c>
      <c r="D307" s="78" t="s">
        <v>126</v>
      </c>
      <c r="E307" s="13">
        <v>44544</v>
      </c>
      <c r="F307" s="76" t="s">
        <v>3386</v>
      </c>
      <c r="G307" s="13">
        <v>44547</v>
      </c>
      <c r="H307" s="77" t="s">
        <v>4155</v>
      </c>
      <c r="I307" s="16">
        <v>81</v>
      </c>
      <c r="J307" s="16">
        <v>60</v>
      </c>
      <c r="K307" s="16">
        <v>20</v>
      </c>
      <c r="L307" s="16">
        <v>24</v>
      </c>
      <c r="M307" s="81">
        <v>24.3</v>
      </c>
      <c r="N307" s="96">
        <v>25</v>
      </c>
      <c r="O307" s="64">
        <v>2530</v>
      </c>
      <c r="P307" s="65">
        <f>Table224578910112345678910111213141516171819202122232425262728293031323334123536373839404142434445[[#This Row],[PEMBULATAN]]*O307</f>
        <v>63250</v>
      </c>
    </row>
    <row r="308" spans="1:16" ht="26.25" customHeight="1" x14ac:dyDescent="0.2">
      <c r="A308" s="14"/>
      <c r="B308" s="75"/>
      <c r="C308" s="73" t="s">
        <v>4745</v>
      </c>
      <c r="D308" s="78" t="s">
        <v>126</v>
      </c>
      <c r="E308" s="13">
        <v>44544</v>
      </c>
      <c r="F308" s="76" t="s">
        <v>3386</v>
      </c>
      <c r="G308" s="13">
        <v>44547</v>
      </c>
      <c r="H308" s="77" t="s">
        <v>4155</v>
      </c>
      <c r="I308" s="16">
        <v>64</v>
      </c>
      <c r="J308" s="16">
        <v>32</v>
      </c>
      <c r="K308" s="16">
        <v>27</v>
      </c>
      <c r="L308" s="16">
        <v>20</v>
      </c>
      <c r="M308" s="81">
        <v>13.824</v>
      </c>
      <c r="N308" s="96">
        <v>20</v>
      </c>
      <c r="O308" s="64">
        <v>2530</v>
      </c>
      <c r="P308" s="65">
        <f>Table224578910112345678910111213141516171819202122232425262728293031323334123536373839404142434445[[#This Row],[PEMBULATAN]]*O308</f>
        <v>50600</v>
      </c>
    </row>
    <row r="309" spans="1:16" ht="26.25" customHeight="1" x14ac:dyDescent="0.2">
      <c r="A309" s="14"/>
      <c r="B309" s="75"/>
      <c r="C309" s="73" t="s">
        <v>4746</v>
      </c>
      <c r="D309" s="78" t="s">
        <v>126</v>
      </c>
      <c r="E309" s="13">
        <v>44544</v>
      </c>
      <c r="F309" s="76" t="s">
        <v>3386</v>
      </c>
      <c r="G309" s="13">
        <v>44547</v>
      </c>
      <c r="H309" s="77" t="s">
        <v>4155</v>
      </c>
      <c r="I309" s="16">
        <v>96</v>
      </c>
      <c r="J309" s="16">
        <v>51</v>
      </c>
      <c r="K309" s="16">
        <v>31</v>
      </c>
      <c r="L309" s="16">
        <v>22</v>
      </c>
      <c r="M309" s="81">
        <v>37.944000000000003</v>
      </c>
      <c r="N309" s="96">
        <v>37.944000000000003</v>
      </c>
      <c r="O309" s="64">
        <v>2530</v>
      </c>
      <c r="P309" s="65">
        <f>Table224578910112345678910111213141516171819202122232425262728293031323334123536373839404142434445[[#This Row],[PEMBULATAN]]*O309</f>
        <v>95998.32</v>
      </c>
    </row>
    <row r="310" spans="1:16" ht="26.25" customHeight="1" x14ac:dyDescent="0.2">
      <c r="A310" s="14"/>
      <c r="B310" s="75"/>
      <c r="C310" s="73" t="s">
        <v>4747</v>
      </c>
      <c r="D310" s="78" t="s">
        <v>126</v>
      </c>
      <c r="E310" s="13">
        <v>44544</v>
      </c>
      <c r="F310" s="76" t="s">
        <v>3386</v>
      </c>
      <c r="G310" s="13">
        <v>44547</v>
      </c>
      <c r="H310" s="77" t="s">
        <v>4155</v>
      </c>
      <c r="I310" s="16">
        <v>47</v>
      </c>
      <c r="J310" s="16">
        <v>42</v>
      </c>
      <c r="K310" s="16">
        <v>23</v>
      </c>
      <c r="L310" s="16">
        <v>30</v>
      </c>
      <c r="M310" s="81">
        <v>11.3505</v>
      </c>
      <c r="N310" s="96">
        <v>31</v>
      </c>
      <c r="O310" s="64">
        <v>2530</v>
      </c>
      <c r="P310" s="65">
        <f>Table224578910112345678910111213141516171819202122232425262728293031323334123536373839404142434445[[#This Row],[PEMBULATAN]]*O310</f>
        <v>78430</v>
      </c>
    </row>
    <row r="311" spans="1:16" ht="26.25" customHeight="1" x14ac:dyDescent="0.2">
      <c r="A311" s="14"/>
      <c r="B311" s="75"/>
      <c r="C311" s="73" t="s">
        <v>4748</v>
      </c>
      <c r="D311" s="78" t="s">
        <v>126</v>
      </c>
      <c r="E311" s="13">
        <v>44544</v>
      </c>
      <c r="F311" s="76" t="s">
        <v>3386</v>
      </c>
      <c r="G311" s="13">
        <v>44547</v>
      </c>
      <c r="H311" s="77" t="s">
        <v>4155</v>
      </c>
      <c r="I311" s="16">
        <v>77</v>
      </c>
      <c r="J311" s="16">
        <v>50</v>
      </c>
      <c r="K311" s="16">
        <v>32</v>
      </c>
      <c r="L311" s="16">
        <v>23</v>
      </c>
      <c r="M311" s="81">
        <v>30.8</v>
      </c>
      <c r="N311" s="96">
        <v>30.8</v>
      </c>
      <c r="O311" s="64">
        <v>2530</v>
      </c>
      <c r="P311" s="65">
        <f>Table224578910112345678910111213141516171819202122232425262728293031323334123536373839404142434445[[#This Row],[PEMBULATAN]]*O311</f>
        <v>77924</v>
      </c>
    </row>
    <row r="312" spans="1:16" ht="26.25" customHeight="1" x14ac:dyDescent="0.2">
      <c r="A312" s="14"/>
      <c r="B312" s="75"/>
      <c r="C312" s="73" t="s">
        <v>4749</v>
      </c>
      <c r="D312" s="78" t="s">
        <v>126</v>
      </c>
      <c r="E312" s="13">
        <v>44544</v>
      </c>
      <c r="F312" s="76" t="s">
        <v>3386</v>
      </c>
      <c r="G312" s="13">
        <v>44547</v>
      </c>
      <c r="H312" s="77" t="s">
        <v>4155</v>
      </c>
      <c r="I312" s="16">
        <v>77</v>
      </c>
      <c r="J312" s="16">
        <v>55</v>
      </c>
      <c r="K312" s="16">
        <v>21</v>
      </c>
      <c r="L312" s="16">
        <v>8</v>
      </c>
      <c r="M312" s="81">
        <v>22.233750000000001</v>
      </c>
      <c r="N312" s="96">
        <v>22.233750000000001</v>
      </c>
      <c r="O312" s="64">
        <v>2530</v>
      </c>
      <c r="P312" s="65">
        <f>Table224578910112345678910111213141516171819202122232425262728293031323334123536373839404142434445[[#This Row],[PEMBULATAN]]*O312</f>
        <v>56251.387500000004</v>
      </c>
    </row>
    <row r="313" spans="1:16" ht="26.25" customHeight="1" x14ac:dyDescent="0.2">
      <c r="A313" s="14"/>
      <c r="B313" s="75"/>
      <c r="C313" s="73" t="s">
        <v>4750</v>
      </c>
      <c r="D313" s="78" t="s">
        <v>126</v>
      </c>
      <c r="E313" s="13">
        <v>44544</v>
      </c>
      <c r="F313" s="76" t="s">
        <v>3386</v>
      </c>
      <c r="G313" s="13">
        <v>44547</v>
      </c>
      <c r="H313" s="77" t="s">
        <v>4155</v>
      </c>
      <c r="I313" s="16">
        <v>52</v>
      </c>
      <c r="J313" s="16">
        <v>35</v>
      </c>
      <c r="K313" s="16">
        <v>21</v>
      </c>
      <c r="L313" s="16">
        <v>2</v>
      </c>
      <c r="M313" s="81">
        <v>9.5549999999999997</v>
      </c>
      <c r="N313" s="96">
        <v>9.5549999999999997</v>
      </c>
      <c r="O313" s="64">
        <v>2530</v>
      </c>
      <c r="P313" s="65">
        <f>Table224578910112345678910111213141516171819202122232425262728293031323334123536373839404142434445[[#This Row],[PEMBULATAN]]*O313</f>
        <v>24174.149999999998</v>
      </c>
    </row>
    <row r="314" spans="1:16" ht="26.25" customHeight="1" x14ac:dyDescent="0.2">
      <c r="A314" s="14"/>
      <c r="B314" s="75"/>
      <c r="C314" s="73" t="s">
        <v>4751</v>
      </c>
      <c r="D314" s="78" t="s">
        <v>126</v>
      </c>
      <c r="E314" s="13">
        <v>44544</v>
      </c>
      <c r="F314" s="76" t="s">
        <v>3386</v>
      </c>
      <c r="G314" s="13">
        <v>44547</v>
      </c>
      <c r="H314" s="77" t="s">
        <v>4155</v>
      </c>
      <c r="I314" s="16">
        <v>69</v>
      </c>
      <c r="J314" s="16">
        <v>60</v>
      </c>
      <c r="K314" s="16">
        <v>22</v>
      </c>
      <c r="L314" s="16">
        <v>10</v>
      </c>
      <c r="M314" s="81">
        <v>22.77</v>
      </c>
      <c r="N314" s="96">
        <v>22.77</v>
      </c>
      <c r="O314" s="64">
        <v>2530</v>
      </c>
      <c r="P314" s="65">
        <f>Table224578910112345678910111213141516171819202122232425262728293031323334123536373839404142434445[[#This Row],[PEMBULATAN]]*O314</f>
        <v>57608.1</v>
      </c>
    </row>
    <row r="315" spans="1:16" ht="26.25" customHeight="1" x14ac:dyDescent="0.2">
      <c r="A315" s="14"/>
      <c r="B315" s="75"/>
      <c r="C315" s="73" t="s">
        <v>4752</v>
      </c>
      <c r="D315" s="78" t="s">
        <v>126</v>
      </c>
      <c r="E315" s="13">
        <v>44544</v>
      </c>
      <c r="F315" s="76" t="s">
        <v>3386</v>
      </c>
      <c r="G315" s="13">
        <v>44547</v>
      </c>
      <c r="H315" s="77" t="s">
        <v>4155</v>
      </c>
      <c r="I315" s="16">
        <v>62</v>
      </c>
      <c r="J315" s="16">
        <v>41</v>
      </c>
      <c r="K315" s="16">
        <v>17</v>
      </c>
      <c r="L315" s="16">
        <v>8</v>
      </c>
      <c r="M315" s="81">
        <v>10.8035</v>
      </c>
      <c r="N315" s="96">
        <v>10.8035</v>
      </c>
      <c r="O315" s="64">
        <v>2530</v>
      </c>
      <c r="P315" s="65">
        <f>Table224578910112345678910111213141516171819202122232425262728293031323334123536373839404142434445[[#This Row],[PEMBULATAN]]*O315</f>
        <v>27332.855</v>
      </c>
    </row>
    <row r="316" spans="1:16" ht="26.25" customHeight="1" x14ac:dyDescent="0.2">
      <c r="A316" s="14"/>
      <c r="B316" s="75"/>
      <c r="C316" s="73" t="s">
        <v>4753</v>
      </c>
      <c r="D316" s="78" t="s">
        <v>126</v>
      </c>
      <c r="E316" s="13">
        <v>44544</v>
      </c>
      <c r="F316" s="76" t="s">
        <v>3386</v>
      </c>
      <c r="G316" s="13">
        <v>44547</v>
      </c>
      <c r="H316" s="77" t="s">
        <v>4155</v>
      </c>
      <c r="I316" s="16">
        <v>90</v>
      </c>
      <c r="J316" s="16">
        <v>60</v>
      </c>
      <c r="K316" s="16">
        <v>31</v>
      </c>
      <c r="L316" s="16">
        <v>17</v>
      </c>
      <c r="M316" s="81">
        <v>41.85</v>
      </c>
      <c r="N316" s="96">
        <v>41.85</v>
      </c>
      <c r="O316" s="64">
        <v>2530</v>
      </c>
      <c r="P316" s="65">
        <f>Table224578910112345678910111213141516171819202122232425262728293031323334123536373839404142434445[[#This Row],[PEMBULATAN]]*O316</f>
        <v>105880.5</v>
      </c>
    </row>
    <row r="317" spans="1:16" ht="26.25" customHeight="1" x14ac:dyDescent="0.2">
      <c r="A317" s="14"/>
      <c r="B317" s="75"/>
      <c r="C317" s="73" t="s">
        <v>4754</v>
      </c>
      <c r="D317" s="78" t="s">
        <v>126</v>
      </c>
      <c r="E317" s="13">
        <v>44544</v>
      </c>
      <c r="F317" s="76" t="s">
        <v>3386</v>
      </c>
      <c r="G317" s="13">
        <v>44547</v>
      </c>
      <c r="H317" s="77" t="s">
        <v>4155</v>
      </c>
      <c r="I317" s="16">
        <v>104</v>
      </c>
      <c r="J317" s="16">
        <v>57</v>
      </c>
      <c r="K317" s="16">
        <v>35</v>
      </c>
      <c r="L317" s="16">
        <v>31</v>
      </c>
      <c r="M317" s="81">
        <v>51.87</v>
      </c>
      <c r="N317" s="96">
        <v>51.87</v>
      </c>
      <c r="O317" s="64">
        <v>2530</v>
      </c>
      <c r="P317" s="65">
        <f>Table224578910112345678910111213141516171819202122232425262728293031323334123536373839404142434445[[#This Row],[PEMBULATAN]]*O317</f>
        <v>131231.1</v>
      </c>
    </row>
    <row r="318" spans="1:16" ht="26.25" customHeight="1" x14ac:dyDescent="0.2">
      <c r="A318" s="14"/>
      <c r="B318" s="75"/>
      <c r="C318" s="73" t="s">
        <v>4755</v>
      </c>
      <c r="D318" s="78" t="s">
        <v>126</v>
      </c>
      <c r="E318" s="13">
        <v>44544</v>
      </c>
      <c r="F318" s="76" t="s">
        <v>3386</v>
      </c>
      <c r="G318" s="13">
        <v>44547</v>
      </c>
      <c r="H318" s="77" t="s">
        <v>4155</v>
      </c>
      <c r="I318" s="16">
        <v>70</v>
      </c>
      <c r="J318" s="16">
        <v>52</v>
      </c>
      <c r="K318" s="16">
        <v>21</v>
      </c>
      <c r="L318" s="16">
        <v>6</v>
      </c>
      <c r="M318" s="81">
        <v>19.11</v>
      </c>
      <c r="N318" s="96">
        <v>19.11</v>
      </c>
      <c r="O318" s="64">
        <v>2530</v>
      </c>
      <c r="P318" s="65">
        <f>Table224578910112345678910111213141516171819202122232425262728293031323334123536373839404142434445[[#This Row],[PEMBULATAN]]*O318</f>
        <v>48348.299999999996</v>
      </c>
    </row>
    <row r="319" spans="1:16" ht="26.25" customHeight="1" x14ac:dyDescent="0.2">
      <c r="A319" s="14"/>
      <c r="B319" s="75"/>
      <c r="C319" s="73" t="s">
        <v>4756</v>
      </c>
      <c r="D319" s="78" t="s">
        <v>126</v>
      </c>
      <c r="E319" s="13">
        <v>44544</v>
      </c>
      <c r="F319" s="76" t="s">
        <v>3386</v>
      </c>
      <c r="G319" s="13">
        <v>44547</v>
      </c>
      <c r="H319" s="77" t="s">
        <v>4155</v>
      </c>
      <c r="I319" s="16">
        <v>80</v>
      </c>
      <c r="J319" s="16">
        <v>60</v>
      </c>
      <c r="K319" s="16">
        <v>25</v>
      </c>
      <c r="L319" s="16">
        <v>16</v>
      </c>
      <c r="M319" s="81">
        <v>30</v>
      </c>
      <c r="N319" s="96">
        <v>30</v>
      </c>
      <c r="O319" s="64">
        <v>2530</v>
      </c>
      <c r="P319" s="65">
        <f>Table224578910112345678910111213141516171819202122232425262728293031323334123536373839404142434445[[#This Row],[PEMBULATAN]]*O319</f>
        <v>75900</v>
      </c>
    </row>
    <row r="320" spans="1:16" ht="26.25" customHeight="1" x14ac:dyDescent="0.2">
      <c r="A320" s="14"/>
      <c r="B320" s="75"/>
      <c r="C320" s="73" t="s">
        <v>4757</v>
      </c>
      <c r="D320" s="78" t="s">
        <v>126</v>
      </c>
      <c r="E320" s="13">
        <v>44544</v>
      </c>
      <c r="F320" s="76" t="s">
        <v>3386</v>
      </c>
      <c r="G320" s="13">
        <v>44547</v>
      </c>
      <c r="H320" s="77" t="s">
        <v>4155</v>
      </c>
      <c r="I320" s="16">
        <v>80</v>
      </c>
      <c r="J320" s="16">
        <v>60</v>
      </c>
      <c r="K320" s="16">
        <v>25</v>
      </c>
      <c r="L320" s="16">
        <v>13</v>
      </c>
      <c r="M320" s="81">
        <v>30</v>
      </c>
      <c r="N320" s="96">
        <v>30</v>
      </c>
      <c r="O320" s="64">
        <v>2530</v>
      </c>
      <c r="P320" s="65">
        <f>Table224578910112345678910111213141516171819202122232425262728293031323334123536373839404142434445[[#This Row],[PEMBULATAN]]*O320</f>
        <v>75900</v>
      </c>
    </row>
    <row r="321" spans="1:16" ht="26.25" customHeight="1" x14ac:dyDescent="0.2">
      <c r="A321" s="14"/>
      <c r="B321" s="75"/>
      <c r="C321" s="73" t="s">
        <v>4758</v>
      </c>
      <c r="D321" s="78" t="s">
        <v>126</v>
      </c>
      <c r="E321" s="13">
        <v>44544</v>
      </c>
      <c r="F321" s="76" t="s">
        <v>3386</v>
      </c>
      <c r="G321" s="13">
        <v>44547</v>
      </c>
      <c r="H321" s="77" t="s">
        <v>4155</v>
      </c>
      <c r="I321" s="16">
        <v>67</v>
      </c>
      <c r="J321" s="16">
        <v>45</v>
      </c>
      <c r="K321" s="16">
        <v>22</v>
      </c>
      <c r="L321" s="16">
        <v>15</v>
      </c>
      <c r="M321" s="81">
        <v>16.5825</v>
      </c>
      <c r="N321" s="96">
        <v>16.5825</v>
      </c>
      <c r="O321" s="64">
        <v>2530</v>
      </c>
      <c r="P321" s="65">
        <f>Table224578910112345678910111213141516171819202122232425262728293031323334123536373839404142434445[[#This Row],[PEMBULATAN]]*O321</f>
        <v>41953.724999999999</v>
      </c>
    </row>
    <row r="322" spans="1:16" ht="26.25" customHeight="1" x14ac:dyDescent="0.2">
      <c r="A322" s="14"/>
      <c r="B322" s="75"/>
      <c r="C322" s="73" t="s">
        <v>4759</v>
      </c>
      <c r="D322" s="78" t="s">
        <v>126</v>
      </c>
      <c r="E322" s="13">
        <v>44544</v>
      </c>
      <c r="F322" s="76" t="s">
        <v>3386</v>
      </c>
      <c r="G322" s="13">
        <v>44547</v>
      </c>
      <c r="H322" s="77" t="s">
        <v>4155</v>
      </c>
      <c r="I322" s="16">
        <v>85</v>
      </c>
      <c r="J322" s="16">
        <v>63</v>
      </c>
      <c r="K322" s="16">
        <v>21</v>
      </c>
      <c r="L322" s="16">
        <v>13</v>
      </c>
      <c r="M322" s="81">
        <v>28.11375</v>
      </c>
      <c r="N322" s="96">
        <v>28.11375</v>
      </c>
      <c r="O322" s="64">
        <v>2530</v>
      </c>
      <c r="P322" s="65">
        <f>Table224578910112345678910111213141516171819202122232425262728293031323334123536373839404142434445[[#This Row],[PEMBULATAN]]*O322</f>
        <v>71127.787500000006</v>
      </c>
    </row>
    <row r="323" spans="1:16" ht="26.25" customHeight="1" x14ac:dyDescent="0.2">
      <c r="A323" s="14"/>
      <c r="B323" s="75"/>
      <c r="C323" s="73" t="s">
        <v>4760</v>
      </c>
      <c r="D323" s="78" t="s">
        <v>126</v>
      </c>
      <c r="E323" s="13">
        <v>44544</v>
      </c>
      <c r="F323" s="76" t="s">
        <v>3386</v>
      </c>
      <c r="G323" s="13">
        <v>44547</v>
      </c>
      <c r="H323" s="77" t="s">
        <v>4155</v>
      </c>
      <c r="I323" s="16">
        <v>85</v>
      </c>
      <c r="J323" s="16">
        <v>62</v>
      </c>
      <c r="K323" s="16">
        <v>24</v>
      </c>
      <c r="L323" s="16">
        <v>20</v>
      </c>
      <c r="M323" s="81">
        <v>31.62</v>
      </c>
      <c r="N323" s="96">
        <v>31.62</v>
      </c>
      <c r="O323" s="64">
        <v>2530</v>
      </c>
      <c r="P323" s="65">
        <f>Table224578910112345678910111213141516171819202122232425262728293031323334123536373839404142434445[[#This Row],[PEMBULATAN]]*O323</f>
        <v>79998.600000000006</v>
      </c>
    </row>
    <row r="324" spans="1:16" ht="26.25" customHeight="1" x14ac:dyDescent="0.2">
      <c r="A324" s="14"/>
      <c r="B324" s="75"/>
      <c r="C324" s="73" t="s">
        <v>4761</v>
      </c>
      <c r="D324" s="78" t="s">
        <v>126</v>
      </c>
      <c r="E324" s="13">
        <v>44544</v>
      </c>
      <c r="F324" s="76" t="s">
        <v>3386</v>
      </c>
      <c r="G324" s="13">
        <v>44547</v>
      </c>
      <c r="H324" s="77" t="s">
        <v>4155</v>
      </c>
      <c r="I324" s="16">
        <v>86</v>
      </c>
      <c r="J324" s="16">
        <v>57</v>
      </c>
      <c r="K324" s="16">
        <v>27</v>
      </c>
      <c r="L324" s="16">
        <v>17</v>
      </c>
      <c r="M324" s="81">
        <v>33.088500000000003</v>
      </c>
      <c r="N324" s="96">
        <v>33.088500000000003</v>
      </c>
      <c r="O324" s="64">
        <v>2530</v>
      </c>
      <c r="P324" s="65">
        <f>Table224578910112345678910111213141516171819202122232425262728293031323334123536373839404142434445[[#This Row],[PEMBULATAN]]*O324</f>
        <v>83713.905000000013</v>
      </c>
    </row>
    <row r="325" spans="1:16" ht="26.25" customHeight="1" x14ac:dyDescent="0.2">
      <c r="A325" s="14"/>
      <c r="B325" s="75"/>
      <c r="C325" s="73" t="s">
        <v>4762</v>
      </c>
      <c r="D325" s="78" t="s">
        <v>126</v>
      </c>
      <c r="E325" s="13">
        <v>44544</v>
      </c>
      <c r="F325" s="76" t="s">
        <v>3386</v>
      </c>
      <c r="G325" s="13">
        <v>44547</v>
      </c>
      <c r="H325" s="77" t="s">
        <v>4155</v>
      </c>
      <c r="I325" s="16">
        <v>110</v>
      </c>
      <c r="J325" s="16">
        <v>57</v>
      </c>
      <c r="K325" s="16">
        <v>21</v>
      </c>
      <c r="L325" s="16">
        <v>24</v>
      </c>
      <c r="M325" s="81">
        <v>32.917499999999997</v>
      </c>
      <c r="N325" s="96">
        <v>32.917499999999997</v>
      </c>
      <c r="O325" s="64">
        <v>2530</v>
      </c>
      <c r="P325" s="65">
        <f>Table224578910112345678910111213141516171819202122232425262728293031323334123536373839404142434445[[#This Row],[PEMBULATAN]]*O325</f>
        <v>83281.274999999994</v>
      </c>
    </row>
    <row r="326" spans="1:16" ht="26.25" customHeight="1" x14ac:dyDescent="0.2">
      <c r="A326" s="14"/>
      <c r="B326" s="75"/>
      <c r="C326" s="73" t="s">
        <v>4763</v>
      </c>
      <c r="D326" s="78" t="s">
        <v>126</v>
      </c>
      <c r="E326" s="13">
        <v>44544</v>
      </c>
      <c r="F326" s="76" t="s">
        <v>3386</v>
      </c>
      <c r="G326" s="13">
        <v>44547</v>
      </c>
      <c r="H326" s="77" t="s">
        <v>4155</v>
      </c>
      <c r="I326" s="16">
        <v>96</v>
      </c>
      <c r="J326" s="16">
        <v>12</v>
      </c>
      <c r="K326" s="16">
        <v>12</v>
      </c>
      <c r="L326" s="16">
        <v>1</v>
      </c>
      <c r="M326" s="81">
        <v>3.456</v>
      </c>
      <c r="N326" s="96">
        <v>4</v>
      </c>
      <c r="O326" s="64">
        <v>2530</v>
      </c>
      <c r="P326" s="65">
        <f>Table224578910112345678910111213141516171819202122232425262728293031323334123536373839404142434445[[#This Row],[PEMBULATAN]]*O326</f>
        <v>10120</v>
      </c>
    </row>
    <row r="327" spans="1:16" ht="26.25" customHeight="1" x14ac:dyDescent="0.2">
      <c r="A327" s="14"/>
      <c r="B327" s="75"/>
      <c r="C327" s="73" t="s">
        <v>4764</v>
      </c>
      <c r="D327" s="78" t="s">
        <v>126</v>
      </c>
      <c r="E327" s="13">
        <v>44544</v>
      </c>
      <c r="F327" s="76" t="s">
        <v>3386</v>
      </c>
      <c r="G327" s="13">
        <v>44547</v>
      </c>
      <c r="H327" s="77" t="s">
        <v>4155</v>
      </c>
      <c r="I327" s="16">
        <v>67</v>
      </c>
      <c r="J327" s="16">
        <v>44</v>
      </c>
      <c r="K327" s="16">
        <v>14</v>
      </c>
      <c r="L327" s="16">
        <v>5</v>
      </c>
      <c r="M327" s="81">
        <v>10.318</v>
      </c>
      <c r="N327" s="96">
        <v>11</v>
      </c>
      <c r="O327" s="64">
        <v>2530</v>
      </c>
      <c r="P327" s="65">
        <f>Table224578910112345678910111213141516171819202122232425262728293031323334123536373839404142434445[[#This Row],[PEMBULATAN]]*O327</f>
        <v>27830</v>
      </c>
    </row>
    <row r="328" spans="1:16" ht="26.25" customHeight="1" x14ac:dyDescent="0.2">
      <c r="A328" s="14"/>
      <c r="B328" s="75"/>
      <c r="C328" s="73" t="s">
        <v>4765</v>
      </c>
      <c r="D328" s="78" t="s">
        <v>126</v>
      </c>
      <c r="E328" s="13">
        <v>44544</v>
      </c>
      <c r="F328" s="76" t="s">
        <v>3386</v>
      </c>
      <c r="G328" s="13">
        <v>44547</v>
      </c>
      <c r="H328" s="77" t="s">
        <v>4155</v>
      </c>
      <c r="I328" s="16">
        <v>21</v>
      </c>
      <c r="J328" s="16">
        <v>25</v>
      </c>
      <c r="K328" s="16">
        <v>13</v>
      </c>
      <c r="L328" s="16">
        <v>5</v>
      </c>
      <c r="M328" s="81">
        <v>1.70625</v>
      </c>
      <c r="N328" s="96">
        <v>5</v>
      </c>
      <c r="O328" s="64">
        <v>2530</v>
      </c>
      <c r="P328" s="65">
        <f>Table224578910112345678910111213141516171819202122232425262728293031323334123536373839404142434445[[#This Row],[PEMBULATAN]]*O328</f>
        <v>12650</v>
      </c>
    </row>
    <row r="329" spans="1:16" ht="26.25" customHeight="1" x14ac:dyDescent="0.2">
      <c r="A329" s="14"/>
      <c r="B329" s="75"/>
      <c r="C329" s="73" t="s">
        <v>4766</v>
      </c>
      <c r="D329" s="78" t="s">
        <v>126</v>
      </c>
      <c r="E329" s="13">
        <v>44544</v>
      </c>
      <c r="F329" s="76" t="s">
        <v>3386</v>
      </c>
      <c r="G329" s="13">
        <v>44547</v>
      </c>
      <c r="H329" s="77" t="s">
        <v>4155</v>
      </c>
      <c r="I329" s="16">
        <v>39</v>
      </c>
      <c r="J329" s="16">
        <v>37</v>
      </c>
      <c r="K329" s="16">
        <v>12</v>
      </c>
      <c r="L329" s="16">
        <v>4</v>
      </c>
      <c r="M329" s="81">
        <v>4.3289999999999997</v>
      </c>
      <c r="N329" s="96">
        <v>5</v>
      </c>
      <c r="O329" s="64">
        <v>2530</v>
      </c>
      <c r="P329" s="65">
        <f>Table224578910112345678910111213141516171819202122232425262728293031323334123536373839404142434445[[#This Row],[PEMBULATAN]]*O329</f>
        <v>12650</v>
      </c>
    </row>
    <row r="330" spans="1:16" ht="26.25" customHeight="1" x14ac:dyDescent="0.2">
      <c r="A330" s="14"/>
      <c r="B330" s="75"/>
      <c r="C330" s="73" t="s">
        <v>4767</v>
      </c>
      <c r="D330" s="78" t="s">
        <v>126</v>
      </c>
      <c r="E330" s="13">
        <v>44544</v>
      </c>
      <c r="F330" s="76" t="s">
        <v>3386</v>
      </c>
      <c r="G330" s="13">
        <v>44547</v>
      </c>
      <c r="H330" s="77" t="s">
        <v>4155</v>
      </c>
      <c r="I330" s="16">
        <v>51</v>
      </c>
      <c r="J330" s="16">
        <v>47</v>
      </c>
      <c r="K330" s="16">
        <v>21</v>
      </c>
      <c r="L330" s="16">
        <v>16</v>
      </c>
      <c r="M330" s="81">
        <v>12.584250000000001</v>
      </c>
      <c r="N330" s="96">
        <v>16</v>
      </c>
      <c r="O330" s="64">
        <v>2530</v>
      </c>
      <c r="P330" s="65">
        <f>Table224578910112345678910111213141516171819202122232425262728293031323334123536373839404142434445[[#This Row],[PEMBULATAN]]*O330</f>
        <v>40480</v>
      </c>
    </row>
    <row r="331" spans="1:16" ht="26.25" customHeight="1" x14ac:dyDescent="0.2">
      <c r="A331" s="14"/>
      <c r="B331" s="75"/>
      <c r="C331" s="73" t="s">
        <v>4768</v>
      </c>
      <c r="D331" s="78" t="s">
        <v>126</v>
      </c>
      <c r="E331" s="13">
        <v>44544</v>
      </c>
      <c r="F331" s="76" t="s">
        <v>3386</v>
      </c>
      <c r="G331" s="13">
        <v>44547</v>
      </c>
      <c r="H331" s="77" t="s">
        <v>4155</v>
      </c>
      <c r="I331" s="16">
        <v>40</v>
      </c>
      <c r="J331" s="16">
        <v>22</v>
      </c>
      <c r="K331" s="16">
        <v>12</v>
      </c>
      <c r="L331" s="16">
        <v>8</v>
      </c>
      <c r="M331" s="81">
        <v>2.64</v>
      </c>
      <c r="N331" s="96">
        <v>8</v>
      </c>
      <c r="O331" s="64">
        <v>2530</v>
      </c>
      <c r="P331" s="65">
        <f>Table224578910112345678910111213141516171819202122232425262728293031323334123536373839404142434445[[#This Row],[PEMBULATAN]]*O331</f>
        <v>20240</v>
      </c>
    </row>
    <row r="332" spans="1:16" ht="26.25" customHeight="1" x14ac:dyDescent="0.2">
      <c r="A332" s="14"/>
      <c r="B332" s="75"/>
      <c r="C332" s="73" t="s">
        <v>4769</v>
      </c>
      <c r="D332" s="78" t="s">
        <v>126</v>
      </c>
      <c r="E332" s="13">
        <v>44544</v>
      </c>
      <c r="F332" s="76" t="s">
        <v>3386</v>
      </c>
      <c r="G332" s="13">
        <v>44547</v>
      </c>
      <c r="H332" s="77" t="s">
        <v>4155</v>
      </c>
      <c r="I332" s="16">
        <v>61</v>
      </c>
      <c r="J332" s="16">
        <v>57</v>
      </c>
      <c r="K332" s="16">
        <v>18</v>
      </c>
      <c r="L332" s="16">
        <v>5</v>
      </c>
      <c r="M332" s="81">
        <v>15.6465</v>
      </c>
      <c r="N332" s="96">
        <v>15.6465</v>
      </c>
      <c r="O332" s="64">
        <v>2530</v>
      </c>
      <c r="P332" s="65">
        <f>Table224578910112345678910111213141516171819202122232425262728293031323334123536373839404142434445[[#This Row],[PEMBULATAN]]*O332</f>
        <v>39585.644999999997</v>
      </c>
    </row>
    <row r="333" spans="1:16" ht="26.25" customHeight="1" x14ac:dyDescent="0.2">
      <c r="A333" s="14"/>
      <c r="B333" s="75"/>
      <c r="C333" s="73" t="s">
        <v>4770</v>
      </c>
      <c r="D333" s="78" t="s">
        <v>126</v>
      </c>
      <c r="E333" s="13">
        <v>44544</v>
      </c>
      <c r="F333" s="76" t="s">
        <v>3386</v>
      </c>
      <c r="G333" s="13">
        <v>44547</v>
      </c>
      <c r="H333" s="77" t="s">
        <v>4155</v>
      </c>
      <c r="I333" s="16">
        <v>47</v>
      </c>
      <c r="J333" s="16">
        <v>44</v>
      </c>
      <c r="K333" s="16">
        <v>12</v>
      </c>
      <c r="L333" s="16">
        <v>2</v>
      </c>
      <c r="M333" s="81">
        <v>6.2039999999999997</v>
      </c>
      <c r="N333" s="96">
        <v>6.2039999999999997</v>
      </c>
      <c r="O333" s="64">
        <v>2530</v>
      </c>
      <c r="P333" s="65">
        <f>Table224578910112345678910111213141516171819202122232425262728293031323334123536373839404142434445[[#This Row],[PEMBULATAN]]*O333</f>
        <v>15696.119999999999</v>
      </c>
    </row>
    <row r="334" spans="1:16" ht="26.25" customHeight="1" x14ac:dyDescent="0.2">
      <c r="A334" s="14"/>
      <c r="B334" s="75"/>
      <c r="C334" s="73" t="s">
        <v>4771</v>
      </c>
      <c r="D334" s="78" t="s">
        <v>126</v>
      </c>
      <c r="E334" s="13">
        <v>44544</v>
      </c>
      <c r="F334" s="76" t="s">
        <v>3386</v>
      </c>
      <c r="G334" s="13">
        <v>44547</v>
      </c>
      <c r="H334" s="77" t="s">
        <v>4155</v>
      </c>
      <c r="I334" s="16">
        <v>60</v>
      </c>
      <c r="J334" s="16">
        <v>60</v>
      </c>
      <c r="K334" s="16">
        <v>21</v>
      </c>
      <c r="L334" s="16">
        <v>8</v>
      </c>
      <c r="M334" s="81">
        <v>18.899999999999999</v>
      </c>
      <c r="N334" s="96">
        <v>18.899999999999999</v>
      </c>
      <c r="O334" s="64">
        <v>2530</v>
      </c>
      <c r="P334" s="65">
        <f>Table224578910112345678910111213141516171819202122232425262728293031323334123536373839404142434445[[#This Row],[PEMBULATAN]]*O334</f>
        <v>47817</v>
      </c>
    </row>
    <row r="335" spans="1:16" ht="26.25" customHeight="1" x14ac:dyDescent="0.2">
      <c r="A335" s="14"/>
      <c r="B335" s="75"/>
      <c r="C335" s="73" t="s">
        <v>4772</v>
      </c>
      <c r="D335" s="78" t="s">
        <v>126</v>
      </c>
      <c r="E335" s="13">
        <v>44544</v>
      </c>
      <c r="F335" s="76" t="s">
        <v>3386</v>
      </c>
      <c r="G335" s="13">
        <v>44547</v>
      </c>
      <c r="H335" s="77" t="s">
        <v>4155</v>
      </c>
      <c r="I335" s="16">
        <v>50</v>
      </c>
      <c r="J335" s="16">
        <v>38</v>
      </c>
      <c r="K335" s="16">
        <v>12</v>
      </c>
      <c r="L335" s="16">
        <v>16</v>
      </c>
      <c r="M335" s="81">
        <v>5.7</v>
      </c>
      <c r="N335" s="96">
        <v>16</v>
      </c>
      <c r="O335" s="64">
        <v>2530</v>
      </c>
      <c r="P335" s="65">
        <f>Table224578910112345678910111213141516171819202122232425262728293031323334123536373839404142434445[[#This Row],[PEMBULATAN]]*O335</f>
        <v>40480</v>
      </c>
    </row>
    <row r="336" spans="1:16" ht="26.25" customHeight="1" x14ac:dyDescent="0.2">
      <c r="A336" s="14"/>
      <c r="B336" s="75"/>
      <c r="C336" s="73" t="s">
        <v>4773</v>
      </c>
      <c r="D336" s="78" t="s">
        <v>126</v>
      </c>
      <c r="E336" s="13">
        <v>44544</v>
      </c>
      <c r="F336" s="76" t="s">
        <v>3386</v>
      </c>
      <c r="G336" s="13">
        <v>44547</v>
      </c>
      <c r="H336" s="77" t="s">
        <v>4155</v>
      </c>
      <c r="I336" s="16">
        <v>100</v>
      </c>
      <c r="J336" s="16">
        <v>67</v>
      </c>
      <c r="K336" s="16">
        <v>35</v>
      </c>
      <c r="L336" s="16">
        <v>20</v>
      </c>
      <c r="M336" s="81">
        <v>58.625</v>
      </c>
      <c r="N336" s="96">
        <v>58.625</v>
      </c>
      <c r="O336" s="64">
        <v>2530</v>
      </c>
      <c r="P336" s="65">
        <f>Table224578910112345678910111213141516171819202122232425262728293031323334123536373839404142434445[[#This Row],[PEMBULATAN]]*O336</f>
        <v>148321.25</v>
      </c>
    </row>
    <row r="337" spans="1:16" ht="26.25" customHeight="1" x14ac:dyDescent="0.2">
      <c r="A337" s="14"/>
      <c r="B337" s="75"/>
      <c r="C337" s="73" t="s">
        <v>4774</v>
      </c>
      <c r="D337" s="78" t="s">
        <v>126</v>
      </c>
      <c r="E337" s="13">
        <v>44544</v>
      </c>
      <c r="F337" s="76" t="s">
        <v>3386</v>
      </c>
      <c r="G337" s="13">
        <v>44547</v>
      </c>
      <c r="H337" s="77" t="s">
        <v>4155</v>
      </c>
      <c r="I337" s="16">
        <v>62</v>
      </c>
      <c r="J337" s="16">
        <v>51</v>
      </c>
      <c r="K337" s="16">
        <v>13</v>
      </c>
      <c r="L337" s="16">
        <v>5</v>
      </c>
      <c r="M337" s="81">
        <v>10.2765</v>
      </c>
      <c r="N337" s="96">
        <v>10.2765</v>
      </c>
      <c r="O337" s="64">
        <v>2530</v>
      </c>
      <c r="P337" s="65">
        <f>Table224578910112345678910111213141516171819202122232425262728293031323334123536373839404142434445[[#This Row],[PEMBULATAN]]*O337</f>
        <v>25999.545000000002</v>
      </c>
    </row>
    <row r="338" spans="1:16" ht="26.25" customHeight="1" x14ac:dyDescent="0.2">
      <c r="A338" s="14"/>
      <c r="B338" s="75"/>
      <c r="C338" s="73" t="s">
        <v>4775</v>
      </c>
      <c r="D338" s="78" t="s">
        <v>126</v>
      </c>
      <c r="E338" s="13">
        <v>44544</v>
      </c>
      <c r="F338" s="76" t="s">
        <v>3386</v>
      </c>
      <c r="G338" s="13">
        <v>44547</v>
      </c>
      <c r="H338" s="77" t="s">
        <v>4155</v>
      </c>
      <c r="I338" s="16">
        <v>70</v>
      </c>
      <c r="J338" s="16">
        <v>42</v>
      </c>
      <c r="K338" s="16">
        <v>18</v>
      </c>
      <c r="L338" s="16">
        <v>2</v>
      </c>
      <c r="M338" s="81">
        <v>13.23</v>
      </c>
      <c r="N338" s="96">
        <v>13.23</v>
      </c>
      <c r="O338" s="64">
        <v>2530</v>
      </c>
      <c r="P338" s="65">
        <f>Table224578910112345678910111213141516171819202122232425262728293031323334123536373839404142434445[[#This Row],[PEMBULATAN]]*O338</f>
        <v>33471.9</v>
      </c>
    </row>
    <row r="339" spans="1:16" ht="26.25" customHeight="1" x14ac:dyDescent="0.2">
      <c r="A339" s="14"/>
      <c r="B339" s="75"/>
      <c r="C339" s="73" t="s">
        <v>4776</v>
      </c>
      <c r="D339" s="78" t="s">
        <v>126</v>
      </c>
      <c r="E339" s="13">
        <v>44544</v>
      </c>
      <c r="F339" s="76" t="s">
        <v>3386</v>
      </c>
      <c r="G339" s="13">
        <v>44547</v>
      </c>
      <c r="H339" s="77" t="s">
        <v>4155</v>
      </c>
      <c r="I339" s="16">
        <v>5</v>
      </c>
      <c r="J339" s="16">
        <v>47</v>
      </c>
      <c r="K339" s="16">
        <v>33</v>
      </c>
      <c r="L339" s="16">
        <v>2</v>
      </c>
      <c r="M339" s="81">
        <v>1.93875</v>
      </c>
      <c r="N339" s="96">
        <v>2</v>
      </c>
      <c r="O339" s="64">
        <v>2530</v>
      </c>
      <c r="P339" s="65">
        <f>Table224578910112345678910111213141516171819202122232425262728293031323334123536373839404142434445[[#This Row],[PEMBULATAN]]*O339</f>
        <v>5060</v>
      </c>
    </row>
    <row r="340" spans="1:16" ht="26.25" customHeight="1" x14ac:dyDescent="0.2">
      <c r="A340" s="14"/>
      <c r="B340" s="75"/>
      <c r="C340" s="73" t="s">
        <v>4777</v>
      </c>
      <c r="D340" s="78" t="s">
        <v>126</v>
      </c>
      <c r="E340" s="13">
        <v>44544</v>
      </c>
      <c r="F340" s="76" t="s">
        <v>3386</v>
      </c>
      <c r="G340" s="13">
        <v>44547</v>
      </c>
      <c r="H340" s="77" t="s">
        <v>4155</v>
      </c>
      <c r="I340" s="16">
        <v>70</v>
      </c>
      <c r="J340" s="16">
        <v>61</v>
      </c>
      <c r="K340" s="16">
        <v>15</v>
      </c>
      <c r="L340" s="16">
        <v>6</v>
      </c>
      <c r="M340" s="81">
        <v>16.012499999999999</v>
      </c>
      <c r="N340" s="96">
        <v>16.012499999999999</v>
      </c>
      <c r="O340" s="64">
        <v>2530</v>
      </c>
      <c r="P340" s="65">
        <f>Table224578910112345678910111213141516171819202122232425262728293031323334123536373839404142434445[[#This Row],[PEMBULATAN]]*O340</f>
        <v>40511.625</v>
      </c>
    </row>
    <row r="341" spans="1:16" ht="26.25" customHeight="1" x14ac:dyDescent="0.2">
      <c r="A341" s="14"/>
      <c r="B341" s="75"/>
      <c r="C341" s="73" t="s">
        <v>4778</v>
      </c>
      <c r="D341" s="78" t="s">
        <v>126</v>
      </c>
      <c r="E341" s="13">
        <v>44544</v>
      </c>
      <c r="F341" s="76" t="s">
        <v>3386</v>
      </c>
      <c r="G341" s="13">
        <v>44547</v>
      </c>
      <c r="H341" s="77" t="s">
        <v>4155</v>
      </c>
      <c r="I341" s="16">
        <v>43</v>
      </c>
      <c r="J341" s="16">
        <v>35</v>
      </c>
      <c r="K341" s="16">
        <v>16</v>
      </c>
      <c r="L341" s="16">
        <v>12</v>
      </c>
      <c r="M341" s="81">
        <v>6.02</v>
      </c>
      <c r="N341" s="96">
        <v>12</v>
      </c>
      <c r="O341" s="64">
        <v>2530</v>
      </c>
      <c r="P341" s="65">
        <f>Table224578910112345678910111213141516171819202122232425262728293031323334123536373839404142434445[[#This Row],[PEMBULATAN]]*O341</f>
        <v>30360</v>
      </c>
    </row>
    <row r="342" spans="1:16" ht="26.25" customHeight="1" x14ac:dyDescent="0.2">
      <c r="A342" s="14"/>
      <c r="B342" s="75"/>
      <c r="C342" s="73" t="s">
        <v>4779</v>
      </c>
      <c r="D342" s="78" t="s">
        <v>126</v>
      </c>
      <c r="E342" s="13">
        <v>44544</v>
      </c>
      <c r="F342" s="76" t="s">
        <v>3386</v>
      </c>
      <c r="G342" s="13">
        <v>44547</v>
      </c>
      <c r="H342" s="77" t="s">
        <v>4155</v>
      </c>
      <c r="I342" s="16">
        <v>70</v>
      </c>
      <c r="J342" s="16">
        <v>57</v>
      </c>
      <c r="K342" s="16">
        <v>16</v>
      </c>
      <c r="L342" s="16">
        <v>4</v>
      </c>
      <c r="M342" s="81">
        <v>15.96</v>
      </c>
      <c r="N342" s="96">
        <v>15.96</v>
      </c>
      <c r="O342" s="64">
        <v>2530</v>
      </c>
      <c r="P342" s="65">
        <f>Table224578910112345678910111213141516171819202122232425262728293031323334123536373839404142434445[[#This Row],[PEMBULATAN]]*O342</f>
        <v>40378.800000000003</v>
      </c>
    </row>
    <row r="343" spans="1:16" ht="26.25" customHeight="1" x14ac:dyDescent="0.2">
      <c r="A343" s="14"/>
      <c r="B343" s="75"/>
      <c r="C343" s="73" t="s">
        <v>4780</v>
      </c>
      <c r="D343" s="78" t="s">
        <v>126</v>
      </c>
      <c r="E343" s="13">
        <v>44544</v>
      </c>
      <c r="F343" s="76" t="s">
        <v>3386</v>
      </c>
      <c r="G343" s="13">
        <v>44547</v>
      </c>
      <c r="H343" s="77" t="s">
        <v>4155</v>
      </c>
      <c r="I343" s="16">
        <v>50</v>
      </c>
      <c r="J343" s="16">
        <v>56</v>
      </c>
      <c r="K343" s="16">
        <v>12</v>
      </c>
      <c r="L343" s="16">
        <v>8</v>
      </c>
      <c r="M343" s="81">
        <v>8.4</v>
      </c>
      <c r="N343" s="96">
        <v>9</v>
      </c>
      <c r="O343" s="64">
        <v>2530</v>
      </c>
      <c r="P343" s="65">
        <f>Table224578910112345678910111213141516171819202122232425262728293031323334123536373839404142434445[[#This Row],[PEMBULATAN]]*O343</f>
        <v>22770</v>
      </c>
    </row>
    <row r="344" spans="1:16" ht="26.25" customHeight="1" x14ac:dyDescent="0.2">
      <c r="A344" s="14"/>
      <c r="B344" s="75"/>
      <c r="C344" s="73" t="s">
        <v>4781</v>
      </c>
      <c r="D344" s="78" t="s">
        <v>126</v>
      </c>
      <c r="E344" s="13">
        <v>44544</v>
      </c>
      <c r="F344" s="76" t="s">
        <v>3386</v>
      </c>
      <c r="G344" s="13">
        <v>44547</v>
      </c>
      <c r="H344" s="77" t="s">
        <v>4155</v>
      </c>
      <c r="I344" s="16">
        <v>92</v>
      </c>
      <c r="J344" s="16">
        <v>54</v>
      </c>
      <c r="K344" s="16">
        <v>31</v>
      </c>
      <c r="L344" s="16">
        <v>13</v>
      </c>
      <c r="M344" s="81">
        <v>38.502000000000002</v>
      </c>
      <c r="N344" s="96">
        <v>40</v>
      </c>
      <c r="O344" s="64">
        <v>2530</v>
      </c>
      <c r="P344" s="65">
        <f>Table224578910112345678910111213141516171819202122232425262728293031323334123536373839404142434445[[#This Row],[PEMBULATAN]]*O344</f>
        <v>101200</v>
      </c>
    </row>
    <row r="345" spans="1:16" ht="26.25" customHeight="1" x14ac:dyDescent="0.2">
      <c r="A345" s="14"/>
      <c r="B345" s="75"/>
      <c r="C345" s="73" t="s">
        <v>4782</v>
      </c>
      <c r="D345" s="78" t="s">
        <v>126</v>
      </c>
      <c r="E345" s="13">
        <v>44544</v>
      </c>
      <c r="F345" s="76" t="s">
        <v>3386</v>
      </c>
      <c r="G345" s="13">
        <v>44547</v>
      </c>
      <c r="H345" s="77" t="s">
        <v>4155</v>
      </c>
      <c r="I345" s="16">
        <v>80</v>
      </c>
      <c r="J345" s="16">
        <v>50</v>
      </c>
      <c r="K345" s="16">
        <v>25</v>
      </c>
      <c r="L345" s="16">
        <v>13</v>
      </c>
      <c r="M345" s="81">
        <v>25</v>
      </c>
      <c r="N345" s="96">
        <v>25</v>
      </c>
      <c r="O345" s="64">
        <v>2530</v>
      </c>
      <c r="P345" s="65">
        <f>Table224578910112345678910111213141516171819202122232425262728293031323334123536373839404142434445[[#This Row],[PEMBULATAN]]*O345</f>
        <v>63250</v>
      </c>
    </row>
    <row r="346" spans="1:16" ht="26.25" customHeight="1" x14ac:dyDescent="0.2">
      <c r="A346" s="14"/>
      <c r="B346" s="75"/>
      <c r="C346" s="73" t="s">
        <v>4783</v>
      </c>
      <c r="D346" s="78" t="s">
        <v>126</v>
      </c>
      <c r="E346" s="13">
        <v>44544</v>
      </c>
      <c r="F346" s="76" t="s">
        <v>3386</v>
      </c>
      <c r="G346" s="13">
        <v>44547</v>
      </c>
      <c r="H346" s="77" t="s">
        <v>4155</v>
      </c>
      <c r="I346" s="16">
        <v>97</v>
      </c>
      <c r="J346" s="16">
        <v>57</v>
      </c>
      <c r="K346" s="16">
        <v>27</v>
      </c>
      <c r="L346" s="16">
        <v>16</v>
      </c>
      <c r="M346" s="81">
        <v>37.320749999999997</v>
      </c>
      <c r="N346" s="96">
        <v>38</v>
      </c>
      <c r="O346" s="64">
        <v>2530</v>
      </c>
      <c r="P346" s="65">
        <f>Table224578910112345678910111213141516171819202122232425262728293031323334123536373839404142434445[[#This Row],[PEMBULATAN]]*O346</f>
        <v>96140</v>
      </c>
    </row>
    <row r="347" spans="1:16" ht="26.25" customHeight="1" x14ac:dyDescent="0.2">
      <c r="A347" s="14"/>
      <c r="B347" s="75"/>
      <c r="C347" s="73" t="s">
        <v>4784</v>
      </c>
      <c r="D347" s="78" t="s">
        <v>126</v>
      </c>
      <c r="E347" s="13">
        <v>44544</v>
      </c>
      <c r="F347" s="76" t="s">
        <v>3386</v>
      </c>
      <c r="G347" s="13">
        <v>44547</v>
      </c>
      <c r="H347" s="77" t="s">
        <v>4155</v>
      </c>
      <c r="I347" s="16">
        <v>87</v>
      </c>
      <c r="J347" s="16">
        <v>57</v>
      </c>
      <c r="K347" s="16">
        <v>14</v>
      </c>
      <c r="L347" s="16">
        <v>8</v>
      </c>
      <c r="M347" s="81">
        <v>17.3565</v>
      </c>
      <c r="N347" s="96">
        <v>18</v>
      </c>
      <c r="O347" s="64">
        <v>2530</v>
      </c>
      <c r="P347" s="65">
        <f>Table224578910112345678910111213141516171819202122232425262728293031323334123536373839404142434445[[#This Row],[PEMBULATAN]]*O347</f>
        <v>45540</v>
      </c>
    </row>
    <row r="348" spans="1:16" ht="26.25" customHeight="1" x14ac:dyDescent="0.2">
      <c r="A348" s="14"/>
      <c r="B348" s="75"/>
      <c r="C348" s="73" t="s">
        <v>4785</v>
      </c>
      <c r="D348" s="78" t="s">
        <v>126</v>
      </c>
      <c r="E348" s="13">
        <v>44544</v>
      </c>
      <c r="F348" s="76" t="s">
        <v>3386</v>
      </c>
      <c r="G348" s="13">
        <v>44547</v>
      </c>
      <c r="H348" s="77" t="s">
        <v>4155</v>
      </c>
      <c r="I348" s="16">
        <v>65</v>
      </c>
      <c r="J348" s="16">
        <v>29</v>
      </c>
      <c r="K348" s="16">
        <v>10</v>
      </c>
      <c r="L348" s="16">
        <v>7</v>
      </c>
      <c r="M348" s="81">
        <v>4.7125000000000004</v>
      </c>
      <c r="N348" s="96">
        <v>7</v>
      </c>
      <c r="O348" s="64">
        <v>2530</v>
      </c>
      <c r="P348" s="65">
        <f>Table224578910112345678910111213141516171819202122232425262728293031323334123536373839404142434445[[#This Row],[PEMBULATAN]]*O348</f>
        <v>17710</v>
      </c>
    </row>
    <row r="349" spans="1:16" ht="26.25" customHeight="1" x14ac:dyDescent="0.2">
      <c r="A349" s="14"/>
      <c r="B349" s="75"/>
      <c r="C349" s="73" t="s">
        <v>4786</v>
      </c>
      <c r="D349" s="78" t="s">
        <v>126</v>
      </c>
      <c r="E349" s="13">
        <v>44544</v>
      </c>
      <c r="F349" s="76" t="s">
        <v>3386</v>
      </c>
      <c r="G349" s="13">
        <v>44547</v>
      </c>
      <c r="H349" s="77" t="s">
        <v>4155</v>
      </c>
      <c r="I349" s="16">
        <v>100</v>
      </c>
      <c r="J349" s="16">
        <v>64</v>
      </c>
      <c r="K349" s="16">
        <v>27</v>
      </c>
      <c r="L349" s="16">
        <v>31</v>
      </c>
      <c r="M349" s="81">
        <v>43.2</v>
      </c>
      <c r="N349" s="96">
        <v>43.2</v>
      </c>
      <c r="O349" s="64">
        <v>2530</v>
      </c>
      <c r="P349" s="65">
        <f>Table224578910112345678910111213141516171819202122232425262728293031323334123536373839404142434445[[#This Row],[PEMBULATAN]]*O349</f>
        <v>109296</v>
      </c>
    </row>
    <row r="350" spans="1:16" ht="26.25" customHeight="1" x14ac:dyDescent="0.2">
      <c r="A350" s="14"/>
      <c r="B350" s="75"/>
      <c r="C350" s="73" t="s">
        <v>4787</v>
      </c>
      <c r="D350" s="78" t="s">
        <v>126</v>
      </c>
      <c r="E350" s="13">
        <v>44544</v>
      </c>
      <c r="F350" s="76" t="s">
        <v>3386</v>
      </c>
      <c r="G350" s="13">
        <v>44547</v>
      </c>
      <c r="H350" s="77" t="s">
        <v>4155</v>
      </c>
      <c r="I350" s="16">
        <v>199</v>
      </c>
      <c r="J350" s="16">
        <v>50</v>
      </c>
      <c r="K350" s="16">
        <v>30</v>
      </c>
      <c r="L350" s="16">
        <v>7</v>
      </c>
      <c r="M350" s="81">
        <v>74.625</v>
      </c>
      <c r="N350" s="96">
        <v>74.625</v>
      </c>
      <c r="O350" s="64">
        <v>2530</v>
      </c>
      <c r="P350" s="65">
        <f>Table224578910112345678910111213141516171819202122232425262728293031323334123536373839404142434445[[#This Row],[PEMBULATAN]]*O350</f>
        <v>188801.25</v>
      </c>
    </row>
    <row r="351" spans="1:16" ht="26.25" customHeight="1" x14ac:dyDescent="0.2">
      <c r="A351" s="14"/>
      <c r="B351" s="75"/>
      <c r="C351" s="73" t="s">
        <v>4788</v>
      </c>
      <c r="D351" s="78" t="s">
        <v>126</v>
      </c>
      <c r="E351" s="13">
        <v>44544</v>
      </c>
      <c r="F351" s="76" t="s">
        <v>3386</v>
      </c>
      <c r="G351" s="13">
        <v>44547</v>
      </c>
      <c r="H351" s="77" t="s">
        <v>4155</v>
      </c>
      <c r="I351" s="16">
        <v>76</v>
      </c>
      <c r="J351" s="16">
        <v>60</v>
      </c>
      <c r="K351" s="16">
        <v>21</v>
      </c>
      <c r="L351" s="16">
        <v>19</v>
      </c>
      <c r="M351" s="81">
        <v>23.94</v>
      </c>
      <c r="N351" s="96">
        <v>23.94</v>
      </c>
      <c r="O351" s="64">
        <v>2530</v>
      </c>
      <c r="P351" s="65">
        <f>Table224578910112345678910111213141516171819202122232425262728293031323334123536373839404142434445[[#This Row],[PEMBULATAN]]*O351</f>
        <v>60568.200000000004</v>
      </c>
    </row>
    <row r="352" spans="1:16" ht="26.25" customHeight="1" x14ac:dyDescent="0.2">
      <c r="A352" s="14"/>
      <c r="B352" s="75"/>
      <c r="C352" s="73" t="s">
        <v>4789</v>
      </c>
      <c r="D352" s="78" t="s">
        <v>126</v>
      </c>
      <c r="E352" s="13">
        <v>44544</v>
      </c>
      <c r="F352" s="76" t="s">
        <v>3386</v>
      </c>
      <c r="G352" s="13">
        <v>44547</v>
      </c>
      <c r="H352" s="77" t="s">
        <v>4155</v>
      </c>
      <c r="I352" s="16">
        <v>98</v>
      </c>
      <c r="J352" s="16">
        <v>56</v>
      </c>
      <c r="K352" s="16">
        <v>26</v>
      </c>
      <c r="L352" s="16">
        <v>31</v>
      </c>
      <c r="M352" s="81">
        <v>35.671999999999997</v>
      </c>
      <c r="N352" s="96">
        <v>35.671999999999997</v>
      </c>
      <c r="O352" s="64">
        <v>2530</v>
      </c>
      <c r="P352" s="65">
        <f>Table224578910112345678910111213141516171819202122232425262728293031323334123536373839404142434445[[#This Row],[PEMBULATAN]]*O352</f>
        <v>90250.159999999989</v>
      </c>
    </row>
    <row r="353" spans="1:16" ht="26.25" customHeight="1" x14ac:dyDescent="0.2">
      <c r="A353" s="14"/>
      <c r="B353" s="75"/>
      <c r="C353" s="73" t="s">
        <v>4790</v>
      </c>
      <c r="D353" s="78" t="s">
        <v>126</v>
      </c>
      <c r="E353" s="13">
        <v>44544</v>
      </c>
      <c r="F353" s="76" t="s">
        <v>3386</v>
      </c>
      <c r="G353" s="13">
        <v>44547</v>
      </c>
      <c r="H353" s="77" t="s">
        <v>4155</v>
      </c>
      <c r="I353" s="16">
        <v>98</v>
      </c>
      <c r="J353" s="16">
        <v>76</v>
      </c>
      <c r="K353" s="16">
        <v>34</v>
      </c>
      <c r="L353" s="16">
        <v>19</v>
      </c>
      <c r="M353" s="81">
        <v>63.308</v>
      </c>
      <c r="N353" s="96">
        <v>64</v>
      </c>
      <c r="O353" s="64">
        <v>2530</v>
      </c>
      <c r="P353" s="65">
        <f>Table224578910112345678910111213141516171819202122232425262728293031323334123536373839404142434445[[#This Row],[PEMBULATAN]]*O353</f>
        <v>161920</v>
      </c>
    </row>
    <row r="354" spans="1:16" ht="26.25" customHeight="1" x14ac:dyDescent="0.2">
      <c r="A354" s="14"/>
      <c r="B354" s="75"/>
      <c r="C354" s="73" t="s">
        <v>4791</v>
      </c>
      <c r="D354" s="78" t="s">
        <v>126</v>
      </c>
      <c r="E354" s="13">
        <v>44544</v>
      </c>
      <c r="F354" s="76" t="s">
        <v>3386</v>
      </c>
      <c r="G354" s="13">
        <v>44547</v>
      </c>
      <c r="H354" s="77" t="s">
        <v>4155</v>
      </c>
      <c r="I354" s="16">
        <v>90</v>
      </c>
      <c r="J354" s="16">
        <v>57</v>
      </c>
      <c r="K354" s="16">
        <v>14</v>
      </c>
      <c r="L354" s="16">
        <v>20</v>
      </c>
      <c r="M354" s="81">
        <v>17.954999999999998</v>
      </c>
      <c r="N354" s="96">
        <v>20</v>
      </c>
      <c r="O354" s="64">
        <v>2530</v>
      </c>
      <c r="P354" s="65">
        <f>Table224578910112345678910111213141516171819202122232425262728293031323334123536373839404142434445[[#This Row],[PEMBULATAN]]*O354</f>
        <v>50600</v>
      </c>
    </row>
    <row r="355" spans="1:16" ht="26.25" customHeight="1" x14ac:dyDescent="0.2">
      <c r="A355" s="14"/>
      <c r="B355" s="75"/>
      <c r="C355" s="73" t="s">
        <v>4792</v>
      </c>
      <c r="D355" s="78" t="s">
        <v>126</v>
      </c>
      <c r="E355" s="13">
        <v>44544</v>
      </c>
      <c r="F355" s="76" t="s">
        <v>3386</v>
      </c>
      <c r="G355" s="13">
        <v>44547</v>
      </c>
      <c r="H355" s="77" t="s">
        <v>4155</v>
      </c>
      <c r="I355" s="16">
        <v>91</v>
      </c>
      <c r="J355" s="16">
        <v>58</v>
      </c>
      <c r="K355" s="16">
        <v>32</v>
      </c>
      <c r="L355" s="16">
        <v>27</v>
      </c>
      <c r="M355" s="81">
        <v>42.223999999999997</v>
      </c>
      <c r="N355" s="96">
        <v>42.223999999999997</v>
      </c>
      <c r="O355" s="64">
        <v>2530</v>
      </c>
      <c r="P355" s="65">
        <f>Table224578910112345678910111213141516171819202122232425262728293031323334123536373839404142434445[[#This Row],[PEMBULATAN]]*O355</f>
        <v>106826.71999999999</v>
      </c>
    </row>
    <row r="356" spans="1:16" ht="26.25" customHeight="1" x14ac:dyDescent="0.2">
      <c r="A356" s="14"/>
      <c r="B356" s="75"/>
      <c r="C356" s="73" t="s">
        <v>4793</v>
      </c>
      <c r="D356" s="78" t="s">
        <v>126</v>
      </c>
      <c r="E356" s="13">
        <v>44544</v>
      </c>
      <c r="F356" s="76" t="s">
        <v>3386</v>
      </c>
      <c r="G356" s="13">
        <v>44547</v>
      </c>
      <c r="H356" s="77" t="s">
        <v>4155</v>
      </c>
      <c r="I356" s="16">
        <v>91</v>
      </c>
      <c r="J356" s="16">
        <v>61</v>
      </c>
      <c r="K356" s="16">
        <v>24</v>
      </c>
      <c r="L356" s="16">
        <v>47</v>
      </c>
      <c r="M356" s="81">
        <v>33.305999999999997</v>
      </c>
      <c r="N356" s="96">
        <v>48</v>
      </c>
      <c r="O356" s="64">
        <v>2530</v>
      </c>
      <c r="P356" s="65">
        <f>Table224578910112345678910111213141516171819202122232425262728293031323334123536373839404142434445[[#This Row],[PEMBULATAN]]*O356</f>
        <v>121440</v>
      </c>
    </row>
    <row r="357" spans="1:16" ht="26.25" customHeight="1" x14ac:dyDescent="0.2">
      <c r="A357" s="14"/>
      <c r="B357" s="75"/>
      <c r="C357" s="73" t="s">
        <v>4794</v>
      </c>
      <c r="D357" s="78" t="s">
        <v>126</v>
      </c>
      <c r="E357" s="13">
        <v>44544</v>
      </c>
      <c r="F357" s="76" t="s">
        <v>3386</v>
      </c>
      <c r="G357" s="13">
        <v>44547</v>
      </c>
      <c r="H357" s="77" t="s">
        <v>4155</v>
      </c>
      <c r="I357" s="16">
        <v>105</v>
      </c>
      <c r="J357" s="16">
        <v>52</v>
      </c>
      <c r="K357" s="16">
        <v>21</v>
      </c>
      <c r="L357" s="16">
        <v>24</v>
      </c>
      <c r="M357" s="81">
        <v>28.664999999999999</v>
      </c>
      <c r="N357" s="96">
        <v>28.664999999999999</v>
      </c>
      <c r="O357" s="64">
        <v>2530</v>
      </c>
      <c r="P357" s="65">
        <f>Table224578910112345678910111213141516171819202122232425262728293031323334123536373839404142434445[[#This Row],[PEMBULATAN]]*O357</f>
        <v>72522.45</v>
      </c>
    </row>
    <row r="358" spans="1:16" ht="26.25" customHeight="1" x14ac:dyDescent="0.2">
      <c r="A358" s="14"/>
      <c r="B358" s="75"/>
      <c r="C358" s="73" t="s">
        <v>4795</v>
      </c>
      <c r="D358" s="78" t="s">
        <v>126</v>
      </c>
      <c r="E358" s="13">
        <v>44544</v>
      </c>
      <c r="F358" s="76" t="s">
        <v>3386</v>
      </c>
      <c r="G358" s="13">
        <v>44547</v>
      </c>
      <c r="H358" s="77" t="s">
        <v>4155</v>
      </c>
      <c r="I358" s="16">
        <v>96</v>
      </c>
      <c r="J358" s="16">
        <v>68</v>
      </c>
      <c r="K358" s="16">
        <v>27</v>
      </c>
      <c r="L358" s="16">
        <v>6</v>
      </c>
      <c r="M358" s="81">
        <v>44.064</v>
      </c>
      <c r="N358" s="96">
        <v>44.064</v>
      </c>
      <c r="O358" s="64">
        <v>2530</v>
      </c>
      <c r="P358" s="65">
        <f>Table224578910112345678910111213141516171819202122232425262728293031323334123536373839404142434445[[#This Row],[PEMBULATAN]]*O358</f>
        <v>111481.92</v>
      </c>
    </row>
    <row r="359" spans="1:16" ht="26.25" customHeight="1" x14ac:dyDescent="0.2">
      <c r="A359" s="14"/>
      <c r="B359" s="75"/>
      <c r="C359" s="73" t="s">
        <v>4796</v>
      </c>
      <c r="D359" s="78" t="s">
        <v>126</v>
      </c>
      <c r="E359" s="13">
        <v>44544</v>
      </c>
      <c r="F359" s="76" t="s">
        <v>3386</v>
      </c>
      <c r="G359" s="13">
        <v>44547</v>
      </c>
      <c r="H359" s="77" t="s">
        <v>4155</v>
      </c>
      <c r="I359" s="16">
        <v>50</v>
      </c>
      <c r="J359" s="16">
        <v>45</v>
      </c>
      <c r="K359" s="16">
        <v>14</v>
      </c>
      <c r="L359" s="16">
        <v>4</v>
      </c>
      <c r="M359" s="81">
        <v>7.875</v>
      </c>
      <c r="N359" s="96">
        <v>7.875</v>
      </c>
      <c r="O359" s="64">
        <v>2530</v>
      </c>
      <c r="P359" s="65">
        <f>Table224578910112345678910111213141516171819202122232425262728293031323334123536373839404142434445[[#This Row],[PEMBULATAN]]*O359</f>
        <v>19923.75</v>
      </c>
    </row>
    <row r="360" spans="1:16" ht="26.25" customHeight="1" x14ac:dyDescent="0.2">
      <c r="A360" s="14"/>
      <c r="B360" s="75"/>
      <c r="C360" s="73" t="s">
        <v>4797</v>
      </c>
      <c r="D360" s="78" t="s">
        <v>126</v>
      </c>
      <c r="E360" s="13">
        <v>44544</v>
      </c>
      <c r="F360" s="76" t="s">
        <v>3386</v>
      </c>
      <c r="G360" s="13">
        <v>44547</v>
      </c>
      <c r="H360" s="77" t="s">
        <v>4155</v>
      </c>
      <c r="I360" s="16">
        <v>43</v>
      </c>
      <c r="J360" s="16">
        <v>35</v>
      </c>
      <c r="K360" s="16">
        <v>15</v>
      </c>
      <c r="L360" s="16">
        <v>6</v>
      </c>
      <c r="M360" s="81">
        <v>5.6437499999999998</v>
      </c>
      <c r="N360" s="96">
        <v>6</v>
      </c>
      <c r="O360" s="64">
        <v>2530</v>
      </c>
      <c r="P360" s="65">
        <f>Table224578910112345678910111213141516171819202122232425262728293031323334123536373839404142434445[[#This Row],[PEMBULATAN]]*O360</f>
        <v>15180</v>
      </c>
    </row>
    <row r="361" spans="1:16" ht="26.25" customHeight="1" x14ac:dyDescent="0.2">
      <c r="A361" s="14"/>
      <c r="B361" s="75"/>
      <c r="C361" s="73" t="s">
        <v>4798</v>
      </c>
      <c r="D361" s="78" t="s">
        <v>126</v>
      </c>
      <c r="E361" s="13">
        <v>44544</v>
      </c>
      <c r="F361" s="76" t="s">
        <v>3386</v>
      </c>
      <c r="G361" s="13">
        <v>44547</v>
      </c>
      <c r="H361" s="77" t="s">
        <v>4155</v>
      </c>
      <c r="I361" s="16">
        <v>33</v>
      </c>
      <c r="J361" s="16">
        <v>33</v>
      </c>
      <c r="K361" s="16">
        <v>18</v>
      </c>
      <c r="L361" s="16">
        <v>3</v>
      </c>
      <c r="M361" s="81">
        <v>4.9005000000000001</v>
      </c>
      <c r="N361" s="96">
        <v>4.9005000000000001</v>
      </c>
      <c r="O361" s="64">
        <v>2530</v>
      </c>
      <c r="P361" s="65">
        <f>Table224578910112345678910111213141516171819202122232425262728293031323334123536373839404142434445[[#This Row],[PEMBULATAN]]*O361</f>
        <v>12398.264999999999</v>
      </c>
    </row>
    <row r="362" spans="1:16" ht="26.25" customHeight="1" x14ac:dyDescent="0.2">
      <c r="A362" s="14"/>
      <c r="B362" s="75"/>
      <c r="C362" s="73" t="s">
        <v>4799</v>
      </c>
      <c r="D362" s="78" t="s">
        <v>126</v>
      </c>
      <c r="E362" s="13">
        <v>44544</v>
      </c>
      <c r="F362" s="76" t="s">
        <v>3386</v>
      </c>
      <c r="G362" s="13">
        <v>44547</v>
      </c>
      <c r="H362" s="77" t="s">
        <v>4155</v>
      </c>
      <c r="I362" s="16">
        <v>48</v>
      </c>
      <c r="J362" s="16">
        <v>46</v>
      </c>
      <c r="K362" s="16">
        <v>18</v>
      </c>
      <c r="L362" s="16">
        <v>7</v>
      </c>
      <c r="M362" s="81">
        <v>9.9359999999999999</v>
      </c>
      <c r="N362" s="96">
        <v>9.9359999999999999</v>
      </c>
      <c r="O362" s="64">
        <v>2530</v>
      </c>
      <c r="P362" s="65">
        <f>Table224578910112345678910111213141516171819202122232425262728293031323334123536373839404142434445[[#This Row],[PEMBULATAN]]*O362</f>
        <v>25138.079999999998</v>
      </c>
    </row>
    <row r="363" spans="1:16" ht="26.25" customHeight="1" x14ac:dyDescent="0.2">
      <c r="A363" s="14"/>
      <c r="B363" s="75"/>
      <c r="C363" s="73" t="s">
        <v>4800</v>
      </c>
      <c r="D363" s="78" t="s">
        <v>126</v>
      </c>
      <c r="E363" s="13">
        <v>44544</v>
      </c>
      <c r="F363" s="76" t="s">
        <v>3386</v>
      </c>
      <c r="G363" s="13">
        <v>44547</v>
      </c>
      <c r="H363" s="77" t="s">
        <v>4155</v>
      </c>
      <c r="I363" s="16">
        <v>37</v>
      </c>
      <c r="J363" s="16">
        <v>19</v>
      </c>
      <c r="K363" s="16">
        <v>17</v>
      </c>
      <c r="L363" s="16">
        <v>3</v>
      </c>
      <c r="M363" s="81">
        <v>2.9877500000000001</v>
      </c>
      <c r="N363" s="96">
        <v>3</v>
      </c>
      <c r="O363" s="64">
        <v>2530</v>
      </c>
      <c r="P363" s="65">
        <f>Table224578910112345678910111213141516171819202122232425262728293031323334123536373839404142434445[[#This Row],[PEMBULATAN]]*O363</f>
        <v>7590</v>
      </c>
    </row>
    <row r="364" spans="1:16" ht="26.25" customHeight="1" x14ac:dyDescent="0.2">
      <c r="A364" s="14"/>
      <c r="B364" s="75"/>
      <c r="C364" s="73" t="s">
        <v>4801</v>
      </c>
      <c r="D364" s="78" t="s">
        <v>126</v>
      </c>
      <c r="E364" s="13">
        <v>44544</v>
      </c>
      <c r="F364" s="76" t="s">
        <v>3386</v>
      </c>
      <c r="G364" s="13">
        <v>44547</v>
      </c>
      <c r="H364" s="77" t="s">
        <v>4155</v>
      </c>
      <c r="I364" s="16">
        <v>35</v>
      </c>
      <c r="J364" s="16">
        <v>34</v>
      </c>
      <c r="K364" s="16">
        <v>17</v>
      </c>
      <c r="L364" s="16">
        <v>5</v>
      </c>
      <c r="M364" s="81">
        <v>5.0575000000000001</v>
      </c>
      <c r="N364" s="96">
        <v>5.0575000000000001</v>
      </c>
      <c r="O364" s="64">
        <v>2530</v>
      </c>
      <c r="P364" s="65">
        <f>Table224578910112345678910111213141516171819202122232425262728293031323334123536373839404142434445[[#This Row],[PEMBULATAN]]*O364</f>
        <v>12795.475</v>
      </c>
    </row>
    <row r="365" spans="1:16" ht="26.25" customHeight="1" x14ac:dyDescent="0.2">
      <c r="A365" s="14"/>
      <c r="B365" s="75"/>
      <c r="C365" s="73" t="s">
        <v>4802</v>
      </c>
      <c r="D365" s="78" t="s">
        <v>126</v>
      </c>
      <c r="E365" s="13">
        <v>44544</v>
      </c>
      <c r="F365" s="76" t="s">
        <v>3386</v>
      </c>
      <c r="G365" s="13">
        <v>44547</v>
      </c>
      <c r="H365" s="77" t="s">
        <v>4155</v>
      </c>
      <c r="I365" s="16">
        <v>53</v>
      </c>
      <c r="J365" s="16">
        <v>25</v>
      </c>
      <c r="K365" s="16">
        <v>33</v>
      </c>
      <c r="L365" s="16">
        <v>4</v>
      </c>
      <c r="M365" s="81">
        <v>10.93125</v>
      </c>
      <c r="N365" s="96">
        <v>10.93125</v>
      </c>
      <c r="O365" s="64">
        <v>2530</v>
      </c>
      <c r="P365" s="65">
        <f>Table224578910112345678910111213141516171819202122232425262728293031323334123536373839404142434445[[#This Row],[PEMBULATAN]]*O365</f>
        <v>27656.0625</v>
      </c>
    </row>
    <row r="366" spans="1:16" ht="26.25" customHeight="1" x14ac:dyDescent="0.2">
      <c r="A366" s="14"/>
      <c r="B366" s="75"/>
      <c r="C366" s="73" t="s">
        <v>4803</v>
      </c>
      <c r="D366" s="78" t="s">
        <v>126</v>
      </c>
      <c r="E366" s="13">
        <v>44544</v>
      </c>
      <c r="F366" s="76" t="s">
        <v>3386</v>
      </c>
      <c r="G366" s="13">
        <v>44547</v>
      </c>
      <c r="H366" s="77" t="s">
        <v>4155</v>
      </c>
      <c r="I366" s="16">
        <v>68</v>
      </c>
      <c r="J366" s="16">
        <v>45</v>
      </c>
      <c r="K366" s="16">
        <v>18</v>
      </c>
      <c r="L366" s="16">
        <v>7</v>
      </c>
      <c r="M366" s="81">
        <v>13.77</v>
      </c>
      <c r="N366" s="96">
        <v>13.77</v>
      </c>
      <c r="O366" s="64">
        <v>2530</v>
      </c>
      <c r="P366" s="65">
        <f>Table224578910112345678910111213141516171819202122232425262728293031323334123536373839404142434445[[#This Row],[PEMBULATAN]]*O366</f>
        <v>34838.1</v>
      </c>
    </row>
    <row r="367" spans="1:16" ht="26.25" customHeight="1" x14ac:dyDescent="0.2">
      <c r="A367" s="14"/>
      <c r="B367" s="75"/>
      <c r="C367" s="73" t="s">
        <v>4804</v>
      </c>
      <c r="D367" s="78" t="s">
        <v>126</v>
      </c>
      <c r="E367" s="13">
        <v>44544</v>
      </c>
      <c r="F367" s="76" t="s">
        <v>3386</v>
      </c>
      <c r="G367" s="13">
        <v>44547</v>
      </c>
      <c r="H367" s="77" t="s">
        <v>4155</v>
      </c>
      <c r="I367" s="16">
        <v>80</v>
      </c>
      <c r="J367" s="16">
        <v>61</v>
      </c>
      <c r="K367" s="16">
        <v>11</v>
      </c>
      <c r="L367" s="16">
        <v>2</v>
      </c>
      <c r="M367" s="81">
        <v>13.42</v>
      </c>
      <c r="N367" s="96">
        <v>14</v>
      </c>
      <c r="O367" s="64">
        <v>2530</v>
      </c>
      <c r="P367" s="65">
        <f>Table224578910112345678910111213141516171819202122232425262728293031323334123536373839404142434445[[#This Row],[PEMBULATAN]]*O367</f>
        <v>35420</v>
      </c>
    </row>
    <row r="368" spans="1:16" ht="26.25" customHeight="1" x14ac:dyDescent="0.2">
      <c r="A368" s="14"/>
      <c r="B368" s="75"/>
      <c r="C368" s="73" t="s">
        <v>4805</v>
      </c>
      <c r="D368" s="78" t="s">
        <v>126</v>
      </c>
      <c r="E368" s="13">
        <v>44544</v>
      </c>
      <c r="F368" s="76" t="s">
        <v>3386</v>
      </c>
      <c r="G368" s="13">
        <v>44547</v>
      </c>
      <c r="H368" s="77" t="s">
        <v>4155</v>
      </c>
      <c r="I368" s="16">
        <v>78</v>
      </c>
      <c r="J368" s="16">
        <v>22</v>
      </c>
      <c r="K368" s="16">
        <v>13</v>
      </c>
      <c r="L368" s="16">
        <v>1</v>
      </c>
      <c r="M368" s="81">
        <v>5.577</v>
      </c>
      <c r="N368" s="96">
        <v>5.577</v>
      </c>
      <c r="O368" s="64">
        <v>2530</v>
      </c>
      <c r="P368" s="65">
        <f>Table224578910112345678910111213141516171819202122232425262728293031323334123536373839404142434445[[#This Row],[PEMBULATAN]]*O368</f>
        <v>14109.81</v>
      </c>
    </row>
    <row r="369" spans="1:16" ht="26.25" customHeight="1" x14ac:dyDescent="0.2">
      <c r="A369" s="14"/>
      <c r="B369" s="75"/>
      <c r="C369" s="73" t="s">
        <v>4806</v>
      </c>
      <c r="D369" s="78" t="s">
        <v>126</v>
      </c>
      <c r="E369" s="13">
        <v>44544</v>
      </c>
      <c r="F369" s="76" t="s">
        <v>3386</v>
      </c>
      <c r="G369" s="13">
        <v>44547</v>
      </c>
      <c r="H369" s="77" t="s">
        <v>4155</v>
      </c>
      <c r="I369" s="16">
        <v>50</v>
      </c>
      <c r="J369" s="16">
        <v>33</v>
      </c>
      <c r="K369" s="16">
        <v>19</v>
      </c>
      <c r="L369" s="16">
        <v>6</v>
      </c>
      <c r="M369" s="81">
        <v>7.8375000000000004</v>
      </c>
      <c r="N369" s="96">
        <v>7.8375000000000004</v>
      </c>
      <c r="O369" s="64">
        <v>2530</v>
      </c>
      <c r="P369" s="65">
        <f>Table224578910112345678910111213141516171819202122232425262728293031323334123536373839404142434445[[#This Row],[PEMBULATAN]]*O369</f>
        <v>19828.875</v>
      </c>
    </row>
    <row r="370" spans="1:16" ht="26.25" customHeight="1" x14ac:dyDescent="0.2">
      <c r="A370" s="14"/>
      <c r="B370" s="75"/>
      <c r="C370" s="73" t="s">
        <v>4807</v>
      </c>
      <c r="D370" s="78" t="s">
        <v>126</v>
      </c>
      <c r="E370" s="13">
        <v>44544</v>
      </c>
      <c r="F370" s="76" t="s">
        <v>3386</v>
      </c>
      <c r="G370" s="13">
        <v>44547</v>
      </c>
      <c r="H370" s="77" t="s">
        <v>4155</v>
      </c>
      <c r="I370" s="16">
        <v>86</v>
      </c>
      <c r="J370" s="16">
        <v>52</v>
      </c>
      <c r="K370" s="16">
        <v>3</v>
      </c>
      <c r="L370" s="16">
        <v>2</v>
      </c>
      <c r="M370" s="81">
        <v>3.3540000000000001</v>
      </c>
      <c r="N370" s="96">
        <v>4</v>
      </c>
      <c r="O370" s="64">
        <v>2530</v>
      </c>
      <c r="P370" s="65">
        <f>Table224578910112345678910111213141516171819202122232425262728293031323334123536373839404142434445[[#This Row],[PEMBULATAN]]*O370</f>
        <v>10120</v>
      </c>
    </row>
    <row r="371" spans="1:16" ht="26.25" customHeight="1" x14ac:dyDescent="0.2">
      <c r="A371" s="14"/>
      <c r="B371" s="75"/>
      <c r="C371" s="73" t="s">
        <v>4808</v>
      </c>
      <c r="D371" s="78" t="s">
        <v>126</v>
      </c>
      <c r="E371" s="13">
        <v>44544</v>
      </c>
      <c r="F371" s="76" t="s">
        <v>3386</v>
      </c>
      <c r="G371" s="13">
        <v>44547</v>
      </c>
      <c r="H371" s="77" t="s">
        <v>4155</v>
      </c>
      <c r="I371" s="16">
        <v>66</v>
      </c>
      <c r="J371" s="16">
        <v>30</v>
      </c>
      <c r="K371" s="16">
        <v>82</v>
      </c>
      <c r="L371" s="16">
        <v>30</v>
      </c>
      <c r="M371" s="81">
        <v>40.590000000000003</v>
      </c>
      <c r="N371" s="96">
        <v>40.590000000000003</v>
      </c>
      <c r="O371" s="64">
        <v>2530</v>
      </c>
      <c r="P371" s="65">
        <f>Table224578910112345678910111213141516171819202122232425262728293031323334123536373839404142434445[[#This Row],[PEMBULATAN]]*O371</f>
        <v>102692.70000000001</v>
      </c>
    </row>
    <row r="372" spans="1:16" ht="26.25" customHeight="1" x14ac:dyDescent="0.2">
      <c r="A372" s="14"/>
      <c r="B372" s="75"/>
      <c r="C372" s="73" t="s">
        <v>4809</v>
      </c>
      <c r="D372" s="78" t="s">
        <v>126</v>
      </c>
      <c r="E372" s="13">
        <v>44544</v>
      </c>
      <c r="F372" s="76" t="s">
        <v>3386</v>
      </c>
      <c r="G372" s="13">
        <v>44547</v>
      </c>
      <c r="H372" s="77" t="s">
        <v>4155</v>
      </c>
      <c r="I372" s="16">
        <v>60</v>
      </c>
      <c r="J372" s="16">
        <v>29</v>
      </c>
      <c r="K372" s="16">
        <v>23</v>
      </c>
      <c r="L372" s="16">
        <v>9</v>
      </c>
      <c r="M372" s="81">
        <v>10.005000000000001</v>
      </c>
      <c r="N372" s="96">
        <v>10.005000000000001</v>
      </c>
      <c r="O372" s="64">
        <v>2530</v>
      </c>
      <c r="P372" s="65">
        <f>Table224578910112345678910111213141516171819202122232425262728293031323334123536373839404142434445[[#This Row],[PEMBULATAN]]*O372</f>
        <v>25312.65</v>
      </c>
    </row>
    <row r="373" spans="1:16" ht="26.25" customHeight="1" x14ac:dyDescent="0.2">
      <c r="A373" s="14"/>
      <c r="B373" s="75"/>
      <c r="C373" s="73" t="s">
        <v>4810</v>
      </c>
      <c r="D373" s="78" t="s">
        <v>126</v>
      </c>
      <c r="E373" s="13">
        <v>44544</v>
      </c>
      <c r="F373" s="76" t="s">
        <v>3386</v>
      </c>
      <c r="G373" s="13">
        <v>44547</v>
      </c>
      <c r="H373" s="77" t="s">
        <v>4155</v>
      </c>
      <c r="I373" s="16">
        <v>53</v>
      </c>
      <c r="J373" s="16">
        <v>38</v>
      </c>
      <c r="K373" s="16">
        <v>66</v>
      </c>
      <c r="L373" s="16">
        <v>22</v>
      </c>
      <c r="M373" s="81">
        <v>33.231000000000002</v>
      </c>
      <c r="N373" s="96">
        <v>33.231000000000002</v>
      </c>
      <c r="O373" s="64">
        <v>2530</v>
      </c>
      <c r="P373" s="65">
        <f>Table224578910112345678910111213141516171819202122232425262728293031323334123536373839404142434445[[#This Row],[PEMBULATAN]]*O373</f>
        <v>84074.430000000008</v>
      </c>
    </row>
    <row r="374" spans="1:16" ht="26.25" customHeight="1" x14ac:dyDescent="0.2">
      <c r="A374" s="14"/>
      <c r="B374" s="75"/>
      <c r="C374" s="73" t="s">
        <v>4811</v>
      </c>
      <c r="D374" s="78" t="s">
        <v>126</v>
      </c>
      <c r="E374" s="13">
        <v>44544</v>
      </c>
      <c r="F374" s="76" t="s">
        <v>3386</v>
      </c>
      <c r="G374" s="13">
        <v>44547</v>
      </c>
      <c r="H374" s="77" t="s">
        <v>4155</v>
      </c>
      <c r="I374" s="16">
        <v>45</v>
      </c>
      <c r="J374" s="16">
        <v>38</v>
      </c>
      <c r="K374" s="16">
        <v>22</v>
      </c>
      <c r="L374" s="16">
        <v>7</v>
      </c>
      <c r="M374" s="81">
        <v>9.4049999999999994</v>
      </c>
      <c r="N374" s="96">
        <v>10</v>
      </c>
      <c r="O374" s="64">
        <v>2530</v>
      </c>
      <c r="P374" s="65">
        <f>Table224578910112345678910111213141516171819202122232425262728293031323334123536373839404142434445[[#This Row],[PEMBULATAN]]*O374</f>
        <v>25300</v>
      </c>
    </row>
    <row r="375" spans="1:16" ht="26.25" customHeight="1" x14ac:dyDescent="0.2">
      <c r="A375" s="14"/>
      <c r="B375" s="75"/>
      <c r="C375" s="73" t="s">
        <v>4812</v>
      </c>
      <c r="D375" s="78" t="s">
        <v>126</v>
      </c>
      <c r="E375" s="13">
        <v>44544</v>
      </c>
      <c r="F375" s="76" t="s">
        <v>3386</v>
      </c>
      <c r="G375" s="13">
        <v>44547</v>
      </c>
      <c r="H375" s="77" t="s">
        <v>4155</v>
      </c>
      <c r="I375" s="16">
        <v>145</v>
      </c>
      <c r="J375" s="16">
        <v>12</v>
      </c>
      <c r="K375" s="16">
        <v>10</v>
      </c>
      <c r="L375" s="16">
        <v>8</v>
      </c>
      <c r="M375" s="81">
        <v>4.3499999999999996</v>
      </c>
      <c r="N375" s="96">
        <v>9</v>
      </c>
      <c r="O375" s="64">
        <v>2530</v>
      </c>
      <c r="P375" s="65">
        <f>Table224578910112345678910111213141516171819202122232425262728293031323334123536373839404142434445[[#This Row],[PEMBULATAN]]*O375</f>
        <v>22770</v>
      </c>
    </row>
    <row r="376" spans="1:16" ht="26.25" customHeight="1" x14ac:dyDescent="0.2">
      <c r="A376" s="14"/>
      <c r="B376" s="75"/>
      <c r="C376" s="73" t="s">
        <v>4813</v>
      </c>
      <c r="D376" s="78" t="s">
        <v>126</v>
      </c>
      <c r="E376" s="13">
        <v>44544</v>
      </c>
      <c r="F376" s="76" t="s">
        <v>3386</v>
      </c>
      <c r="G376" s="13">
        <v>44547</v>
      </c>
      <c r="H376" s="77" t="s">
        <v>4155</v>
      </c>
      <c r="I376" s="16">
        <v>67</v>
      </c>
      <c r="J376" s="16">
        <v>51</v>
      </c>
      <c r="K376" s="16">
        <v>3</v>
      </c>
      <c r="L376" s="16">
        <v>3</v>
      </c>
      <c r="M376" s="81">
        <v>2.5627499999999999</v>
      </c>
      <c r="N376" s="96">
        <v>3</v>
      </c>
      <c r="O376" s="64">
        <v>2530</v>
      </c>
      <c r="P376" s="65">
        <f>Table224578910112345678910111213141516171819202122232425262728293031323334123536373839404142434445[[#This Row],[PEMBULATAN]]*O376</f>
        <v>7590</v>
      </c>
    </row>
    <row r="377" spans="1:16" ht="26.25" customHeight="1" x14ac:dyDescent="0.2">
      <c r="A377" s="14"/>
      <c r="B377" s="75"/>
      <c r="C377" s="73" t="s">
        <v>4814</v>
      </c>
      <c r="D377" s="78" t="s">
        <v>126</v>
      </c>
      <c r="E377" s="13">
        <v>44544</v>
      </c>
      <c r="F377" s="76" t="s">
        <v>3386</v>
      </c>
      <c r="G377" s="13">
        <v>44547</v>
      </c>
      <c r="H377" s="77" t="s">
        <v>4155</v>
      </c>
      <c r="I377" s="16">
        <v>65</v>
      </c>
      <c r="J377" s="16">
        <v>53</v>
      </c>
      <c r="K377" s="16">
        <v>3</v>
      </c>
      <c r="L377" s="16">
        <v>2</v>
      </c>
      <c r="M377" s="81">
        <v>2.5837500000000002</v>
      </c>
      <c r="N377" s="96">
        <v>2.5837500000000002</v>
      </c>
      <c r="O377" s="64">
        <v>2530</v>
      </c>
      <c r="P377" s="65">
        <f>Table224578910112345678910111213141516171819202122232425262728293031323334123536373839404142434445[[#This Row],[PEMBULATAN]]*O377</f>
        <v>6536.8875000000007</v>
      </c>
    </row>
    <row r="378" spans="1:16" ht="26.25" customHeight="1" x14ac:dyDescent="0.2">
      <c r="A378" s="14"/>
      <c r="B378" s="75"/>
      <c r="C378" s="73" t="s">
        <v>4815</v>
      </c>
      <c r="D378" s="78" t="s">
        <v>126</v>
      </c>
      <c r="E378" s="13">
        <v>44544</v>
      </c>
      <c r="F378" s="76" t="s">
        <v>3386</v>
      </c>
      <c r="G378" s="13">
        <v>44547</v>
      </c>
      <c r="H378" s="77" t="s">
        <v>4155</v>
      </c>
      <c r="I378" s="16">
        <v>45</v>
      </c>
      <c r="J378" s="16">
        <v>40</v>
      </c>
      <c r="K378" s="16">
        <v>22</v>
      </c>
      <c r="L378" s="16">
        <v>13</v>
      </c>
      <c r="M378" s="81">
        <v>9.9</v>
      </c>
      <c r="N378" s="96">
        <v>13</v>
      </c>
      <c r="O378" s="64">
        <v>2530</v>
      </c>
      <c r="P378" s="65">
        <f>Table224578910112345678910111213141516171819202122232425262728293031323334123536373839404142434445[[#This Row],[PEMBULATAN]]*O378</f>
        <v>32890</v>
      </c>
    </row>
    <row r="379" spans="1:16" ht="26.25" customHeight="1" x14ac:dyDescent="0.2">
      <c r="A379" s="14"/>
      <c r="B379" s="75"/>
      <c r="C379" s="73" t="s">
        <v>4816</v>
      </c>
      <c r="D379" s="78" t="s">
        <v>126</v>
      </c>
      <c r="E379" s="13">
        <v>44544</v>
      </c>
      <c r="F379" s="76" t="s">
        <v>3386</v>
      </c>
      <c r="G379" s="13">
        <v>44547</v>
      </c>
      <c r="H379" s="77" t="s">
        <v>4155</v>
      </c>
      <c r="I379" s="16">
        <v>67</v>
      </c>
      <c r="J379" s="16">
        <v>42</v>
      </c>
      <c r="K379" s="16">
        <v>21</v>
      </c>
      <c r="L379" s="16">
        <v>7</v>
      </c>
      <c r="M379" s="81">
        <v>14.7735</v>
      </c>
      <c r="N379" s="96">
        <v>14.7735</v>
      </c>
      <c r="O379" s="64">
        <v>2530</v>
      </c>
      <c r="P379" s="65">
        <f>Table224578910112345678910111213141516171819202122232425262728293031323334123536373839404142434445[[#This Row],[PEMBULATAN]]*O379</f>
        <v>37376.955000000002</v>
      </c>
    </row>
    <row r="380" spans="1:16" ht="26.25" customHeight="1" x14ac:dyDescent="0.2">
      <c r="A380" s="14"/>
      <c r="B380" s="75"/>
      <c r="C380" s="73" t="s">
        <v>4817</v>
      </c>
      <c r="D380" s="78" t="s">
        <v>126</v>
      </c>
      <c r="E380" s="13">
        <v>44544</v>
      </c>
      <c r="F380" s="76" t="s">
        <v>3386</v>
      </c>
      <c r="G380" s="13">
        <v>44547</v>
      </c>
      <c r="H380" s="77" t="s">
        <v>4155</v>
      </c>
      <c r="I380" s="16">
        <v>33</v>
      </c>
      <c r="J380" s="16">
        <v>28</v>
      </c>
      <c r="K380" s="16">
        <v>18</v>
      </c>
      <c r="L380" s="16">
        <v>2</v>
      </c>
      <c r="M380" s="81">
        <v>4.1580000000000004</v>
      </c>
      <c r="N380" s="96">
        <v>4.1580000000000004</v>
      </c>
      <c r="O380" s="64">
        <v>2530</v>
      </c>
      <c r="P380" s="65">
        <f>Table224578910112345678910111213141516171819202122232425262728293031323334123536373839404142434445[[#This Row],[PEMBULATAN]]*O380</f>
        <v>10519.740000000002</v>
      </c>
    </row>
    <row r="381" spans="1:16" ht="26.25" customHeight="1" x14ac:dyDescent="0.2">
      <c r="A381" s="14"/>
      <c r="B381" s="75"/>
      <c r="C381" s="73" t="s">
        <v>4818</v>
      </c>
      <c r="D381" s="78" t="s">
        <v>126</v>
      </c>
      <c r="E381" s="13">
        <v>44544</v>
      </c>
      <c r="F381" s="76" t="s">
        <v>3386</v>
      </c>
      <c r="G381" s="13">
        <v>44547</v>
      </c>
      <c r="H381" s="77" t="s">
        <v>4155</v>
      </c>
      <c r="I381" s="16">
        <v>51</v>
      </c>
      <c r="J381" s="16">
        <v>45</v>
      </c>
      <c r="K381" s="16">
        <v>13</v>
      </c>
      <c r="L381" s="16">
        <v>6</v>
      </c>
      <c r="M381" s="81">
        <v>7.4587500000000002</v>
      </c>
      <c r="N381" s="96">
        <v>8</v>
      </c>
      <c r="O381" s="64">
        <v>2530</v>
      </c>
      <c r="P381" s="65">
        <f>Table224578910112345678910111213141516171819202122232425262728293031323334123536373839404142434445[[#This Row],[PEMBULATAN]]*O381</f>
        <v>20240</v>
      </c>
    </row>
    <row r="382" spans="1:16" ht="26.25" customHeight="1" x14ac:dyDescent="0.2">
      <c r="A382" s="14"/>
      <c r="B382" s="75"/>
      <c r="C382" s="73" t="s">
        <v>4819</v>
      </c>
      <c r="D382" s="78" t="s">
        <v>126</v>
      </c>
      <c r="E382" s="13">
        <v>44544</v>
      </c>
      <c r="F382" s="76" t="s">
        <v>3386</v>
      </c>
      <c r="G382" s="13">
        <v>44547</v>
      </c>
      <c r="H382" s="77" t="s">
        <v>4155</v>
      </c>
      <c r="I382" s="16">
        <v>50</v>
      </c>
      <c r="J382" s="16">
        <v>43</v>
      </c>
      <c r="K382" s="16">
        <v>17</v>
      </c>
      <c r="L382" s="16">
        <v>4</v>
      </c>
      <c r="M382" s="81">
        <v>9.1374999999999993</v>
      </c>
      <c r="N382" s="96">
        <v>9.1374999999999993</v>
      </c>
      <c r="O382" s="64">
        <v>2530</v>
      </c>
      <c r="P382" s="65">
        <f>Table224578910112345678910111213141516171819202122232425262728293031323334123536373839404142434445[[#This Row],[PEMBULATAN]]*O382</f>
        <v>23117.875</v>
      </c>
    </row>
    <row r="383" spans="1:16" ht="26.25" customHeight="1" x14ac:dyDescent="0.2">
      <c r="A383" s="14"/>
      <c r="B383" s="75"/>
      <c r="C383" s="73" t="s">
        <v>4820</v>
      </c>
      <c r="D383" s="78" t="s">
        <v>126</v>
      </c>
      <c r="E383" s="13">
        <v>44544</v>
      </c>
      <c r="F383" s="76" t="s">
        <v>3386</v>
      </c>
      <c r="G383" s="13">
        <v>44547</v>
      </c>
      <c r="H383" s="77" t="s">
        <v>4155</v>
      </c>
      <c r="I383" s="16">
        <v>38</v>
      </c>
      <c r="J383" s="16">
        <v>25</v>
      </c>
      <c r="K383" s="16">
        <v>16</v>
      </c>
      <c r="L383" s="16">
        <v>2</v>
      </c>
      <c r="M383" s="81">
        <v>3.8</v>
      </c>
      <c r="N383" s="96">
        <v>3.8</v>
      </c>
      <c r="O383" s="64">
        <v>2530</v>
      </c>
      <c r="P383" s="65">
        <f>Table224578910112345678910111213141516171819202122232425262728293031323334123536373839404142434445[[#This Row],[PEMBULATAN]]*O383</f>
        <v>9614</v>
      </c>
    </row>
    <row r="384" spans="1:16" ht="26.25" customHeight="1" x14ac:dyDescent="0.2">
      <c r="A384" s="14"/>
      <c r="B384" s="75"/>
      <c r="C384" s="73" t="s">
        <v>4821</v>
      </c>
      <c r="D384" s="78" t="s">
        <v>126</v>
      </c>
      <c r="E384" s="13">
        <v>44544</v>
      </c>
      <c r="F384" s="76" t="s">
        <v>3386</v>
      </c>
      <c r="G384" s="13">
        <v>44547</v>
      </c>
      <c r="H384" s="77" t="s">
        <v>4155</v>
      </c>
      <c r="I384" s="16">
        <v>43</v>
      </c>
      <c r="J384" s="16">
        <v>43</v>
      </c>
      <c r="K384" s="16">
        <v>15</v>
      </c>
      <c r="L384" s="16">
        <v>9</v>
      </c>
      <c r="M384" s="81">
        <v>6.9337499999999999</v>
      </c>
      <c r="N384" s="96">
        <v>9</v>
      </c>
      <c r="O384" s="64">
        <v>2530</v>
      </c>
      <c r="P384" s="65">
        <f>Table224578910112345678910111213141516171819202122232425262728293031323334123536373839404142434445[[#This Row],[PEMBULATAN]]*O384</f>
        <v>22770</v>
      </c>
    </row>
    <row r="385" spans="1:16" ht="26.25" customHeight="1" x14ac:dyDescent="0.2">
      <c r="A385" s="14"/>
      <c r="B385" s="75"/>
      <c r="C385" s="73" t="s">
        <v>4822</v>
      </c>
      <c r="D385" s="78" t="s">
        <v>126</v>
      </c>
      <c r="E385" s="13">
        <v>44544</v>
      </c>
      <c r="F385" s="76" t="s">
        <v>3386</v>
      </c>
      <c r="G385" s="13">
        <v>44547</v>
      </c>
      <c r="H385" s="77" t="s">
        <v>4155</v>
      </c>
      <c r="I385" s="16">
        <v>45</v>
      </c>
      <c r="J385" s="16">
        <v>37</v>
      </c>
      <c r="K385" s="16">
        <v>13</v>
      </c>
      <c r="L385" s="16">
        <v>7</v>
      </c>
      <c r="M385" s="81">
        <v>5.4112499999999999</v>
      </c>
      <c r="N385" s="96">
        <v>8</v>
      </c>
      <c r="O385" s="64">
        <v>2530</v>
      </c>
      <c r="P385" s="65">
        <f>Table224578910112345678910111213141516171819202122232425262728293031323334123536373839404142434445[[#This Row],[PEMBULATAN]]*O385</f>
        <v>20240</v>
      </c>
    </row>
    <row r="386" spans="1:16" ht="26.25" customHeight="1" x14ac:dyDescent="0.2">
      <c r="A386" s="14"/>
      <c r="B386" s="75"/>
      <c r="C386" s="73" t="s">
        <v>4823</v>
      </c>
      <c r="D386" s="78" t="s">
        <v>126</v>
      </c>
      <c r="E386" s="13">
        <v>44544</v>
      </c>
      <c r="F386" s="76" t="s">
        <v>3386</v>
      </c>
      <c r="G386" s="13">
        <v>44547</v>
      </c>
      <c r="H386" s="77" t="s">
        <v>4155</v>
      </c>
      <c r="I386" s="16">
        <v>43</v>
      </c>
      <c r="J386" s="16">
        <v>32</v>
      </c>
      <c r="K386" s="16">
        <v>21</v>
      </c>
      <c r="L386" s="16">
        <v>9</v>
      </c>
      <c r="M386" s="81">
        <v>7.2240000000000002</v>
      </c>
      <c r="N386" s="96">
        <v>9</v>
      </c>
      <c r="O386" s="64">
        <v>2530</v>
      </c>
      <c r="P386" s="65">
        <f>Table224578910112345678910111213141516171819202122232425262728293031323334123536373839404142434445[[#This Row],[PEMBULATAN]]*O386</f>
        <v>22770</v>
      </c>
    </row>
    <row r="387" spans="1:16" ht="26.25" customHeight="1" x14ac:dyDescent="0.2">
      <c r="A387" s="14"/>
      <c r="B387" s="75"/>
      <c r="C387" s="73" t="s">
        <v>4824</v>
      </c>
      <c r="D387" s="78" t="s">
        <v>126</v>
      </c>
      <c r="E387" s="13">
        <v>44544</v>
      </c>
      <c r="F387" s="76" t="s">
        <v>3386</v>
      </c>
      <c r="G387" s="13">
        <v>44547</v>
      </c>
      <c r="H387" s="77" t="s">
        <v>4155</v>
      </c>
      <c r="I387" s="16">
        <v>108</v>
      </c>
      <c r="J387" s="16">
        <v>32</v>
      </c>
      <c r="K387" s="16">
        <v>32</v>
      </c>
      <c r="L387" s="16">
        <v>13</v>
      </c>
      <c r="M387" s="81">
        <v>27.648</v>
      </c>
      <c r="N387" s="96">
        <v>27.648</v>
      </c>
      <c r="O387" s="64">
        <v>2530</v>
      </c>
      <c r="P387" s="65">
        <f>Table224578910112345678910111213141516171819202122232425262728293031323334123536373839404142434445[[#This Row],[PEMBULATAN]]*O387</f>
        <v>69949.440000000002</v>
      </c>
    </row>
    <row r="388" spans="1:16" ht="26.25" customHeight="1" x14ac:dyDescent="0.2">
      <c r="A388" s="14"/>
      <c r="B388" s="75"/>
      <c r="C388" s="73" t="s">
        <v>4825</v>
      </c>
      <c r="D388" s="78" t="s">
        <v>126</v>
      </c>
      <c r="E388" s="13">
        <v>44544</v>
      </c>
      <c r="F388" s="76" t="s">
        <v>3386</v>
      </c>
      <c r="G388" s="13">
        <v>44547</v>
      </c>
      <c r="H388" s="77" t="s">
        <v>4155</v>
      </c>
      <c r="I388" s="16">
        <v>56</v>
      </c>
      <c r="J388" s="16">
        <v>45</v>
      </c>
      <c r="K388" s="16">
        <v>32</v>
      </c>
      <c r="L388" s="16">
        <v>7</v>
      </c>
      <c r="M388" s="81">
        <v>20.16</v>
      </c>
      <c r="N388" s="96">
        <v>20.16</v>
      </c>
      <c r="O388" s="64">
        <v>2530</v>
      </c>
      <c r="P388" s="65">
        <f>Table224578910112345678910111213141516171819202122232425262728293031323334123536373839404142434445[[#This Row],[PEMBULATAN]]*O388</f>
        <v>51004.800000000003</v>
      </c>
    </row>
    <row r="389" spans="1:16" ht="26.25" customHeight="1" x14ac:dyDescent="0.2">
      <c r="A389" s="14"/>
      <c r="B389" s="75"/>
      <c r="C389" s="73" t="s">
        <v>4826</v>
      </c>
      <c r="D389" s="78" t="s">
        <v>126</v>
      </c>
      <c r="E389" s="13">
        <v>44544</v>
      </c>
      <c r="F389" s="76" t="s">
        <v>3386</v>
      </c>
      <c r="G389" s="13">
        <v>44547</v>
      </c>
      <c r="H389" s="77" t="s">
        <v>4155</v>
      </c>
      <c r="I389" s="16">
        <v>94</v>
      </c>
      <c r="J389" s="16">
        <v>50</v>
      </c>
      <c r="K389" s="16">
        <v>33</v>
      </c>
      <c r="L389" s="16">
        <v>18</v>
      </c>
      <c r="M389" s="81">
        <v>38.774999999999999</v>
      </c>
      <c r="N389" s="96">
        <v>38.774999999999999</v>
      </c>
      <c r="O389" s="64">
        <v>2530</v>
      </c>
      <c r="P389" s="65">
        <f>Table224578910112345678910111213141516171819202122232425262728293031323334123536373839404142434445[[#This Row],[PEMBULATAN]]*O389</f>
        <v>98100.75</v>
      </c>
    </row>
    <row r="390" spans="1:16" ht="26.25" customHeight="1" x14ac:dyDescent="0.2">
      <c r="A390" s="14"/>
      <c r="B390" s="75"/>
      <c r="C390" s="73" t="s">
        <v>4827</v>
      </c>
      <c r="D390" s="78" t="s">
        <v>126</v>
      </c>
      <c r="E390" s="13">
        <v>44544</v>
      </c>
      <c r="F390" s="76" t="s">
        <v>3386</v>
      </c>
      <c r="G390" s="13">
        <v>44547</v>
      </c>
      <c r="H390" s="77" t="s">
        <v>4155</v>
      </c>
      <c r="I390" s="16">
        <v>89</v>
      </c>
      <c r="J390" s="16">
        <v>66</v>
      </c>
      <c r="K390" s="16">
        <v>12</v>
      </c>
      <c r="L390" s="16">
        <v>7</v>
      </c>
      <c r="M390" s="81">
        <v>17.622</v>
      </c>
      <c r="N390" s="96">
        <v>17.622</v>
      </c>
      <c r="O390" s="64">
        <v>2530</v>
      </c>
      <c r="P390" s="65">
        <f>Table224578910112345678910111213141516171819202122232425262728293031323334123536373839404142434445[[#This Row],[PEMBULATAN]]*O390</f>
        <v>44583.659999999996</v>
      </c>
    </row>
    <row r="391" spans="1:16" ht="26.25" customHeight="1" x14ac:dyDescent="0.2">
      <c r="A391" s="14"/>
      <c r="B391" s="75"/>
      <c r="C391" s="73" t="s">
        <v>4828</v>
      </c>
      <c r="D391" s="78" t="s">
        <v>126</v>
      </c>
      <c r="E391" s="13">
        <v>44544</v>
      </c>
      <c r="F391" s="76" t="s">
        <v>3386</v>
      </c>
      <c r="G391" s="13">
        <v>44547</v>
      </c>
      <c r="H391" s="77" t="s">
        <v>4155</v>
      </c>
      <c r="I391" s="16">
        <v>101</v>
      </c>
      <c r="J391" s="16">
        <v>14</v>
      </c>
      <c r="K391" s="16">
        <v>14</v>
      </c>
      <c r="L391" s="16">
        <v>1</v>
      </c>
      <c r="M391" s="81">
        <v>4.9489999999999998</v>
      </c>
      <c r="N391" s="96">
        <v>4.9489999999999998</v>
      </c>
      <c r="O391" s="64">
        <v>2530</v>
      </c>
      <c r="P391" s="65">
        <f>Table224578910112345678910111213141516171819202122232425262728293031323334123536373839404142434445[[#This Row],[PEMBULATAN]]*O391</f>
        <v>12520.97</v>
      </c>
    </row>
    <row r="392" spans="1:16" ht="26.25" customHeight="1" x14ac:dyDescent="0.2">
      <c r="A392" s="14"/>
      <c r="B392" s="75"/>
      <c r="C392" s="73" t="s">
        <v>4829</v>
      </c>
      <c r="D392" s="78" t="s">
        <v>126</v>
      </c>
      <c r="E392" s="13">
        <v>44544</v>
      </c>
      <c r="F392" s="76" t="s">
        <v>3386</v>
      </c>
      <c r="G392" s="13">
        <v>44547</v>
      </c>
      <c r="H392" s="77" t="s">
        <v>4155</v>
      </c>
      <c r="I392" s="16">
        <v>85</v>
      </c>
      <c r="J392" s="16">
        <v>54</v>
      </c>
      <c r="K392" s="16">
        <v>32</v>
      </c>
      <c r="L392" s="16">
        <v>8</v>
      </c>
      <c r="M392" s="81">
        <v>36.72</v>
      </c>
      <c r="N392" s="96">
        <v>36.72</v>
      </c>
      <c r="O392" s="64">
        <v>2530</v>
      </c>
      <c r="P392" s="65">
        <f>Table224578910112345678910111213141516171819202122232425262728293031323334123536373839404142434445[[#This Row],[PEMBULATAN]]*O392</f>
        <v>92901.599999999991</v>
      </c>
    </row>
    <row r="393" spans="1:16" ht="26.25" customHeight="1" x14ac:dyDescent="0.2">
      <c r="A393" s="14"/>
      <c r="B393" s="75"/>
      <c r="C393" s="73" t="s">
        <v>4830</v>
      </c>
      <c r="D393" s="78" t="s">
        <v>126</v>
      </c>
      <c r="E393" s="13">
        <v>44544</v>
      </c>
      <c r="F393" s="76" t="s">
        <v>3386</v>
      </c>
      <c r="G393" s="13">
        <v>44547</v>
      </c>
      <c r="H393" s="77" t="s">
        <v>4155</v>
      </c>
      <c r="I393" s="16">
        <v>50</v>
      </c>
      <c r="J393" s="16">
        <v>44</v>
      </c>
      <c r="K393" s="16">
        <v>10</v>
      </c>
      <c r="L393" s="16">
        <v>2</v>
      </c>
      <c r="M393" s="81">
        <v>5.5</v>
      </c>
      <c r="N393" s="96">
        <v>6</v>
      </c>
      <c r="O393" s="64">
        <v>2530</v>
      </c>
      <c r="P393" s="65">
        <f>Table224578910112345678910111213141516171819202122232425262728293031323334123536373839404142434445[[#This Row],[PEMBULATAN]]*O393</f>
        <v>15180</v>
      </c>
    </row>
    <row r="394" spans="1:16" ht="26.25" customHeight="1" x14ac:dyDescent="0.2">
      <c r="A394" s="14"/>
      <c r="B394" s="75"/>
      <c r="C394" s="73" t="s">
        <v>4831</v>
      </c>
      <c r="D394" s="78" t="s">
        <v>126</v>
      </c>
      <c r="E394" s="13">
        <v>44544</v>
      </c>
      <c r="F394" s="76" t="s">
        <v>3386</v>
      </c>
      <c r="G394" s="13">
        <v>44547</v>
      </c>
      <c r="H394" s="77" t="s">
        <v>4155</v>
      </c>
      <c r="I394" s="16">
        <v>40</v>
      </c>
      <c r="J394" s="16">
        <v>35</v>
      </c>
      <c r="K394" s="16">
        <v>16</v>
      </c>
      <c r="L394" s="16">
        <v>1</v>
      </c>
      <c r="M394" s="81">
        <v>5.6</v>
      </c>
      <c r="N394" s="96">
        <v>5.6</v>
      </c>
      <c r="O394" s="64">
        <v>2530</v>
      </c>
      <c r="P394" s="65">
        <f>Table224578910112345678910111213141516171819202122232425262728293031323334123536373839404142434445[[#This Row],[PEMBULATAN]]*O394</f>
        <v>14168</v>
      </c>
    </row>
    <row r="395" spans="1:16" ht="26.25" customHeight="1" x14ac:dyDescent="0.2">
      <c r="A395" s="14"/>
      <c r="B395" s="75"/>
      <c r="C395" s="73" t="s">
        <v>4832</v>
      </c>
      <c r="D395" s="78" t="s">
        <v>126</v>
      </c>
      <c r="E395" s="13">
        <v>44544</v>
      </c>
      <c r="F395" s="76" t="s">
        <v>3386</v>
      </c>
      <c r="G395" s="13">
        <v>44547</v>
      </c>
      <c r="H395" s="77" t="s">
        <v>4155</v>
      </c>
      <c r="I395" s="16">
        <v>130</v>
      </c>
      <c r="J395" s="16">
        <v>10</v>
      </c>
      <c r="K395" s="16">
        <v>10</v>
      </c>
      <c r="L395" s="16">
        <v>8</v>
      </c>
      <c r="M395" s="81">
        <v>3.25</v>
      </c>
      <c r="N395" s="96">
        <v>8</v>
      </c>
      <c r="O395" s="64">
        <v>2530</v>
      </c>
      <c r="P395" s="65">
        <f>Table224578910112345678910111213141516171819202122232425262728293031323334123536373839404142434445[[#This Row],[PEMBULATAN]]*O395</f>
        <v>20240</v>
      </c>
    </row>
    <row r="396" spans="1:16" ht="26.25" customHeight="1" x14ac:dyDescent="0.2">
      <c r="A396" s="14"/>
      <c r="B396" s="75"/>
      <c r="C396" s="73" t="s">
        <v>4833</v>
      </c>
      <c r="D396" s="78" t="s">
        <v>126</v>
      </c>
      <c r="E396" s="13">
        <v>44544</v>
      </c>
      <c r="F396" s="76" t="s">
        <v>3386</v>
      </c>
      <c r="G396" s="13">
        <v>44547</v>
      </c>
      <c r="H396" s="77" t="s">
        <v>4155</v>
      </c>
      <c r="I396" s="16">
        <v>97</v>
      </c>
      <c r="J396" s="16">
        <v>32</v>
      </c>
      <c r="K396" s="16">
        <v>33</v>
      </c>
      <c r="L396" s="16">
        <v>19</v>
      </c>
      <c r="M396" s="81">
        <v>25.608000000000001</v>
      </c>
      <c r="N396" s="96">
        <v>25.608000000000001</v>
      </c>
      <c r="O396" s="64">
        <v>2530</v>
      </c>
      <c r="P396" s="65">
        <f>Table224578910112345678910111213141516171819202122232425262728293031323334123536373839404142434445[[#This Row],[PEMBULATAN]]*O396</f>
        <v>64788.24</v>
      </c>
    </row>
    <row r="397" spans="1:16" ht="26.25" customHeight="1" x14ac:dyDescent="0.2">
      <c r="A397" s="14"/>
      <c r="B397" s="75"/>
      <c r="C397" s="73" t="s">
        <v>4834</v>
      </c>
      <c r="D397" s="78" t="s">
        <v>126</v>
      </c>
      <c r="E397" s="13">
        <v>44544</v>
      </c>
      <c r="F397" s="76" t="s">
        <v>3386</v>
      </c>
      <c r="G397" s="13">
        <v>44547</v>
      </c>
      <c r="H397" s="77" t="s">
        <v>4155</v>
      </c>
      <c r="I397" s="16">
        <v>103</v>
      </c>
      <c r="J397" s="16">
        <v>15</v>
      </c>
      <c r="K397" s="16">
        <v>15</v>
      </c>
      <c r="L397" s="16">
        <v>4</v>
      </c>
      <c r="M397" s="81">
        <v>5.7937500000000002</v>
      </c>
      <c r="N397" s="96">
        <v>5.7937500000000002</v>
      </c>
      <c r="O397" s="64">
        <v>2530</v>
      </c>
      <c r="P397" s="65">
        <f>Table224578910112345678910111213141516171819202122232425262728293031323334123536373839404142434445[[#This Row],[PEMBULATAN]]*O397</f>
        <v>14658.1875</v>
      </c>
    </row>
    <row r="398" spans="1:16" ht="26.25" customHeight="1" x14ac:dyDescent="0.2">
      <c r="A398" s="14"/>
      <c r="B398" s="75"/>
      <c r="C398" s="73" t="s">
        <v>4835</v>
      </c>
      <c r="D398" s="78" t="s">
        <v>126</v>
      </c>
      <c r="E398" s="13">
        <v>44544</v>
      </c>
      <c r="F398" s="76" t="s">
        <v>3386</v>
      </c>
      <c r="G398" s="13">
        <v>44547</v>
      </c>
      <c r="H398" s="77" t="s">
        <v>4155</v>
      </c>
      <c r="I398" s="16">
        <v>45</v>
      </c>
      <c r="J398" s="16">
        <v>31</v>
      </c>
      <c r="K398" s="16">
        <v>45</v>
      </c>
      <c r="L398" s="16">
        <v>9</v>
      </c>
      <c r="M398" s="81">
        <v>15.69375</v>
      </c>
      <c r="N398" s="96">
        <v>15.69375</v>
      </c>
      <c r="O398" s="64">
        <v>2530</v>
      </c>
      <c r="P398" s="65">
        <f>Table224578910112345678910111213141516171819202122232425262728293031323334123536373839404142434445[[#This Row],[PEMBULATAN]]*O398</f>
        <v>39705.1875</v>
      </c>
    </row>
    <row r="399" spans="1:16" ht="26.25" customHeight="1" x14ac:dyDescent="0.2">
      <c r="A399" s="14"/>
      <c r="B399" s="75"/>
      <c r="C399" s="73" t="s">
        <v>4836</v>
      </c>
      <c r="D399" s="78" t="s">
        <v>126</v>
      </c>
      <c r="E399" s="13">
        <v>44544</v>
      </c>
      <c r="F399" s="76" t="s">
        <v>3386</v>
      </c>
      <c r="G399" s="13">
        <v>44547</v>
      </c>
      <c r="H399" s="77" t="s">
        <v>4155</v>
      </c>
      <c r="I399" s="16">
        <v>86</v>
      </c>
      <c r="J399" s="16">
        <v>35</v>
      </c>
      <c r="K399" s="16">
        <v>22</v>
      </c>
      <c r="L399" s="16">
        <v>5</v>
      </c>
      <c r="M399" s="81">
        <v>16.555</v>
      </c>
      <c r="N399" s="96">
        <v>16.555</v>
      </c>
      <c r="O399" s="64">
        <v>2530</v>
      </c>
      <c r="P399" s="65">
        <f>Table224578910112345678910111213141516171819202122232425262728293031323334123536373839404142434445[[#This Row],[PEMBULATAN]]*O399</f>
        <v>41884.15</v>
      </c>
    </row>
    <row r="400" spans="1:16" ht="26.25" customHeight="1" x14ac:dyDescent="0.2">
      <c r="A400" s="14"/>
      <c r="B400" s="75"/>
      <c r="C400" s="73" t="s">
        <v>4837</v>
      </c>
      <c r="D400" s="78" t="s">
        <v>126</v>
      </c>
      <c r="E400" s="13">
        <v>44544</v>
      </c>
      <c r="F400" s="76" t="s">
        <v>3386</v>
      </c>
      <c r="G400" s="13">
        <v>44547</v>
      </c>
      <c r="H400" s="77" t="s">
        <v>4155</v>
      </c>
      <c r="I400" s="16">
        <v>87</v>
      </c>
      <c r="J400" s="16">
        <v>54</v>
      </c>
      <c r="K400" s="16">
        <v>32</v>
      </c>
      <c r="L400" s="16">
        <v>26</v>
      </c>
      <c r="M400" s="81">
        <v>37.584000000000003</v>
      </c>
      <c r="N400" s="96">
        <v>37.584000000000003</v>
      </c>
      <c r="O400" s="64">
        <v>2530</v>
      </c>
      <c r="P400" s="65">
        <f>Table224578910112345678910111213141516171819202122232425262728293031323334123536373839404142434445[[#This Row],[PEMBULATAN]]*O400</f>
        <v>95087.52</v>
      </c>
    </row>
    <row r="401" spans="1:16" ht="26.25" customHeight="1" x14ac:dyDescent="0.2">
      <c r="A401" s="14"/>
      <c r="B401" s="75"/>
      <c r="C401" s="73" t="s">
        <v>4838</v>
      </c>
      <c r="D401" s="78" t="s">
        <v>126</v>
      </c>
      <c r="E401" s="13">
        <v>44544</v>
      </c>
      <c r="F401" s="76" t="s">
        <v>3386</v>
      </c>
      <c r="G401" s="13">
        <v>44547</v>
      </c>
      <c r="H401" s="77" t="s">
        <v>4155</v>
      </c>
      <c r="I401" s="16">
        <v>54</v>
      </c>
      <c r="J401" s="16">
        <v>37</v>
      </c>
      <c r="K401" s="16">
        <v>12</v>
      </c>
      <c r="L401" s="16">
        <v>6</v>
      </c>
      <c r="M401" s="81">
        <v>5.9939999999999998</v>
      </c>
      <c r="N401" s="96">
        <v>6</v>
      </c>
      <c r="O401" s="64">
        <v>2530</v>
      </c>
      <c r="P401" s="65">
        <f>Table224578910112345678910111213141516171819202122232425262728293031323334123536373839404142434445[[#This Row],[PEMBULATAN]]*O401</f>
        <v>15180</v>
      </c>
    </row>
    <row r="402" spans="1:16" ht="26.25" customHeight="1" x14ac:dyDescent="0.2">
      <c r="A402" s="14"/>
      <c r="B402" s="75"/>
      <c r="C402" s="73" t="s">
        <v>4839</v>
      </c>
      <c r="D402" s="78" t="s">
        <v>126</v>
      </c>
      <c r="E402" s="13">
        <v>44544</v>
      </c>
      <c r="F402" s="76" t="s">
        <v>3386</v>
      </c>
      <c r="G402" s="13">
        <v>44547</v>
      </c>
      <c r="H402" s="77" t="s">
        <v>4155</v>
      </c>
      <c r="I402" s="16">
        <v>135</v>
      </c>
      <c r="J402" s="16">
        <v>33</v>
      </c>
      <c r="K402" s="16">
        <v>12</v>
      </c>
      <c r="L402" s="16">
        <v>5</v>
      </c>
      <c r="M402" s="81">
        <v>13.365</v>
      </c>
      <c r="N402" s="96">
        <v>14</v>
      </c>
      <c r="O402" s="64">
        <v>2530</v>
      </c>
      <c r="P402" s="65">
        <f>Table224578910112345678910111213141516171819202122232425262728293031323334123536373839404142434445[[#This Row],[PEMBULATAN]]*O402</f>
        <v>35420</v>
      </c>
    </row>
    <row r="403" spans="1:16" ht="26.25" customHeight="1" x14ac:dyDescent="0.2">
      <c r="A403" s="14"/>
      <c r="B403" s="75"/>
      <c r="C403" s="73" t="s">
        <v>4840</v>
      </c>
      <c r="D403" s="78" t="s">
        <v>126</v>
      </c>
      <c r="E403" s="13">
        <v>44544</v>
      </c>
      <c r="F403" s="76" t="s">
        <v>3386</v>
      </c>
      <c r="G403" s="13">
        <v>44547</v>
      </c>
      <c r="H403" s="77" t="s">
        <v>4155</v>
      </c>
      <c r="I403" s="16">
        <v>42</v>
      </c>
      <c r="J403" s="16">
        <v>32</v>
      </c>
      <c r="K403" s="16">
        <v>29</v>
      </c>
      <c r="L403" s="16">
        <v>1</v>
      </c>
      <c r="M403" s="81">
        <v>9.7439999999999998</v>
      </c>
      <c r="N403" s="96">
        <v>9.7439999999999998</v>
      </c>
      <c r="O403" s="64">
        <v>2530</v>
      </c>
      <c r="P403" s="65">
        <f>Table224578910112345678910111213141516171819202122232425262728293031323334123536373839404142434445[[#This Row],[PEMBULATAN]]*O403</f>
        <v>24652.32</v>
      </c>
    </row>
    <row r="404" spans="1:16" ht="26.25" customHeight="1" x14ac:dyDescent="0.2">
      <c r="A404" s="14"/>
      <c r="B404" s="75"/>
      <c r="C404" s="73" t="s">
        <v>4841</v>
      </c>
      <c r="D404" s="78" t="s">
        <v>126</v>
      </c>
      <c r="E404" s="13">
        <v>44544</v>
      </c>
      <c r="F404" s="76" t="s">
        <v>3386</v>
      </c>
      <c r="G404" s="13">
        <v>44547</v>
      </c>
      <c r="H404" s="77" t="s">
        <v>4155</v>
      </c>
      <c r="I404" s="16">
        <v>65</v>
      </c>
      <c r="J404" s="16">
        <v>44</v>
      </c>
      <c r="K404" s="16">
        <v>21</v>
      </c>
      <c r="L404" s="16">
        <v>3</v>
      </c>
      <c r="M404" s="81">
        <v>15.015000000000001</v>
      </c>
      <c r="N404" s="96">
        <v>15.015000000000001</v>
      </c>
      <c r="O404" s="64">
        <v>2530</v>
      </c>
      <c r="P404" s="65">
        <f>Table224578910112345678910111213141516171819202122232425262728293031323334123536373839404142434445[[#This Row],[PEMBULATAN]]*O404</f>
        <v>37987.950000000004</v>
      </c>
    </row>
    <row r="405" spans="1:16" ht="26.25" customHeight="1" x14ac:dyDescent="0.2">
      <c r="A405" s="14"/>
      <c r="B405" s="75"/>
      <c r="C405" s="73" t="s">
        <v>4842</v>
      </c>
      <c r="D405" s="78" t="s">
        <v>126</v>
      </c>
      <c r="E405" s="13">
        <v>44544</v>
      </c>
      <c r="F405" s="76" t="s">
        <v>3386</v>
      </c>
      <c r="G405" s="13">
        <v>44547</v>
      </c>
      <c r="H405" s="77" t="s">
        <v>4155</v>
      </c>
      <c r="I405" s="16">
        <v>100</v>
      </c>
      <c r="J405" s="16">
        <v>57</v>
      </c>
      <c r="K405" s="16">
        <v>12</v>
      </c>
      <c r="L405" s="16">
        <v>7</v>
      </c>
      <c r="M405" s="81">
        <v>17.100000000000001</v>
      </c>
      <c r="N405" s="96">
        <v>17.100000000000001</v>
      </c>
      <c r="O405" s="64">
        <v>2530</v>
      </c>
      <c r="P405" s="65">
        <f>Table224578910112345678910111213141516171819202122232425262728293031323334123536373839404142434445[[#This Row],[PEMBULATAN]]*O405</f>
        <v>43263</v>
      </c>
    </row>
    <row r="406" spans="1:16" ht="26.25" customHeight="1" x14ac:dyDescent="0.2">
      <c r="A406" s="14"/>
      <c r="B406" s="75"/>
      <c r="C406" s="73" t="s">
        <v>4843</v>
      </c>
      <c r="D406" s="78" t="s">
        <v>126</v>
      </c>
      <c r="E406" s="13">
        <v>44544</v>
      </c>
      <c r="F406" s="76" t="s">
        <v>3386</v>
      </c>
      <c r="G406" s="13">
        <v>44547</v>
      </c>
      <c r="H406" s="77" t="s">
        <v>4155</v>
      </c>
      <c r="I406" s="16">
        <v>44</v>
      </c>
      <c r="J406" s="16">
        <v>36</v>
      </c>
      <c r="K406" s="16">
        <v>12</v>
      </c>
      <c r="L406" s="16">
        <v>7</v>
      </c>
      <c r="M406" s="81">
        <v>4.7519999999999998</v>
      </c>
      <c r="N406" s="96">
        <v>7</v>
      </c>
      <c r="O406" s="64">
        <v>2530</v>
      </c>
      <c r="P406" s="65">
        <f>Table224578910112345678910111213141516171819202122232425262728293031323334123536373839404142434445[[#This Row],[PEMBULATAN]]*O406</f>
        <v>17710</v>
      </c>
    </row>
    <row r="407" spans="1:16" ht="26.25" customHeight="1" x14ac:dyDescent="0.2">
      <c r="A407" s="14"/>
      <c r="B407" s="75"/>
      <c r="C407" s="73" t="s">
        <v>4844</v>
      </c>
      <c r="D407" s="78" t="s">
        <v>126</v>
      </c>
      <c r="E407" s="13">
        <v>44544</v>
      </c>
      <c r="F407" s="76" t="s">
        <v>3386</v>
      </c>
      <c r="G407" s="13">
        <v>44547</v>
      </c>
      <c r="H407" s="77" t="s">
        <v>4155</v>
      </c>
      <c r="I407" s="16">
        <v>70</v>
      </c>
      <c r="J407" s="16">
        <v>62</v>
      </c>
      <c r="K407" s="16">
        <v>32</v>
      </c>
      <c r="L407" s="16">
        <v>13</v>
      </c>
      <c r="M407" s="81">
        <v>34.72</v>
      </c>
      <c r="N407" s="96">
        <v>34.72</v>
      </c>
      <c r="O407" s="64">
        <v>2530</v>
      </c>
      <c r="P407" s="65">
        <f>Table224578910112345678910111213141516171819202122232425262728293031323334123536373839404142434445[[#This Row],[PEMBULATAN]]*O407</f>
        <v>87841.599999999991</v>
      </c>
    </row>
    <row r="408" spans="1:16" ht="26.25" customHeight="1" x14ac:dyDescent="0.2">
      <c r="A408" s="14"/>
      <c r="B408" s="75"/>
      <c r="C408" s="73" t="s">
        <v>4845</v>
      </c>
      <c r="D408" s="78" t="s">
        <v>126</v>
      </c>
      <c r="E408" s="13">
        <v>44544</v>
      </c>
      <c r="F408" s="76" t="s">
        <v>3386</v>
      </c>
      <c r="G408" s="13">
        <v>44547</v>
      </c>
      <c r="H408" s="77" t="s">
        <v>4155</v>
      </c>
      <c r="I408" s="16">
        <v>70</v>
      </c>
      <c r="J408" s="16">
        <v>35</v>
      </c>
      <c r="K408" s="16">
        <v>21</v>
      </c>
      <c r="L408" s="16">
        <v>10</v>
      </c>
      <c r="M408" s="81">
        <v>12.862500000000001</v>
      </c>
      <c r="N408" s="96">
        <v>12.862500000000001</v>
      </c>
      <c r="O408" s="64">
        <v>2530</v>
      </c>
      <c r="P408" s="65">
        <f>Table224578910112345678910111213141516171819202122232425262728293031323334123536373839404142434445[[#This Row],[PEMBULATAN]]*O408</f>
        <v>32542.125</v>
      </c>
    </row>
    <row r="409" spans="1:16" ht="26.25" customHeight="1" x14ac:dyDescent="0.2">
      <c r="A409" s="14"/>
      <c r="B409" s="75"/>
      <c r="C409" s="73" t="s">
        <v>4846</v>
      </c>
      <c r="D409" s="78" t="s">
        <v>126</v>
      </c>
      <c r="E409" s="13">
        <v>44544</v>
      </c>
      <c r="F409" s="76" t="s">
        <v>3386</v>
      </c>
      <c r="G409" s="13">
        <v>44547</v>
      </c>
      <c r="H409" s="77" t="s">
        <v>4155</v>
      </c>
      <c r="I409" s="16">
        <v>81</v>
      </c>
      <c r="J409" s="16">
        <v>71</v>
      </c>
      <c r="K409" s="16">
        <v>8</v>
      </c>
      <c r="L409" s="16">
        <v>5</v>
      </c>
      <c r="M409" s="81">
        <v>11.502000000000001</v>
      </c>
      <c r="N409" s="96">
        <v>13</v>
      </c>
      <c r="O409" s="64">
        <v>2530</v>
      </c>
      <c r="P409" s="65">
        <f>Table224578910112345678910111213141516171819202122232425262728293031323334123536373839404142434445[[#This Row],[PEMBULATAN]]*O409</f>
        <v>32890</v>
      </c>
    </row>
    <row r="410" spans="1:16" ht="26.25" customHeight="1" x14ac:dyDescent="0.2">
      <c r="A410" s="14"/>
      <c r="B410" s="75"/>
      <c r="C410" s="73" t="s">
        <v>4847</v>
      </c>
      <c r="D410" s="78" t="s">
        <v>126</v>
      </c>
      <c r="E410" s="13">
        <v>44544</v>
      </c>
      <c r="F410" s="76" t="s">
        <v>3386</v>
      </c>
      <c r="G410" s="13">
        <v>44547</v>
      </c>
      <c r="H410" s="77" t="s">
        <v>4155</v>
      </c>
      <c r="I410" s="16">
        <v>84</v>
      </c>
      <c r="J410" s="16">
        <v>52</v>
      </c>
      <c r="K410" s="16">
        <v>21</v>
      </c>
      <c r="L410" s="16">
        <v>20</v>
      </c>
      <c r="M410" s="81">
        <v>22.931999999999999</v>
      </c>
      <c r="N410" s="96">
        <v>22.931999999999999</v>
      </c>
      <c r="O410" s="64">
        <v>2530</v>
      </c>
      <c r="P410" s="65">
        <f>Table224578910112345678910111213141516171819202122232425262728293031323334123536373839404142434445[[#This Row],[PEMBULATAN]]*O410</f>
        <v>58017.96</v>
      </c>
    </row>
    <row r="411" spans="1:16" ht="26.25" customHeight="1" x14ac:dyDescent="0.2">
      <c r="A411" s="14"/>
      <c r="B411" s="75"/>
      <c r="C411" s="73" t="s">
        <v>4848</v>
      </c>
      <c r="D411" s="78" t="s">
        <v>126</v>
      </c>
      <c r="E411" s="13">
        <v>44544</v>
      </c>
      <c r="F411" s="76" t="s">
        <v>3386</v>
      </c>
      <c r="G411" s="13">
        <v>44547</v>
      </c>
      <c r="H411" s="77" t="s">
        <v>4155</v>
      </c>
      <c r="I411" s="16">
        <v>50</v>
      </c>
      <c r="J411" s="16">
        <v>35</v>
      </c>
      <c r="K411" s="16">
        <v>23</v>
      </c>
      <c r="L411" s="16">
        <v>4</v>
      </c>
      <c r="M411" s="81">
        <v>10.0625</v>
      </c>
      <c r="N411" s="96">
        <v>10.0625</v>
      </c>
      <c r="O411" s="64">
        <v>2530</v>
      </c>
      <c r="P411" s="65">
        <f>Table224578910112345678910111213141516171819202122232425262728293031323334123536373839404142434445[[#This Row],[PEMBULATAN]]*O411</f>
        <v>25458.125</v>
      </c>
    </row>
    <row r="412" spans="1:16" ht="26.25" customHeight="1" x14ac:dyDescent="0.2">
      <c r="A412" s="14"/>
      <c r="B412" s="75"/>
      <c r="C412" s="73" t="s">
        <v>4849</v>
      </c>
      <c r="D412" s="78" t="s">
        <v>126</v>
      </c>
      <c r="E412" s="13">
        <v>44544</v>
      </c>
      <c r="F412" s="76" t="s">
        <v>3386</v>
      </c>
      <c r="G412" s="13">
        <v>44547</v>
      </c>
      <c r="H412" s="77" t="s">
        <v>4155</v>
      </c>
      <c r="I412" s="16">
        <v>48</v>
      </c>
      <c r="J412" s="16">
        <v>45</v>
      </c>
      <c r="K412" s="16">
        <v>13</v>
      </c>
      <c r="L412" s="16">
        <v>4</v>
      </c>
      <c r="M412" s="81">
        <v>7.02</v>
      </c>
      <c r="N412" s="96">
        <v>7.02</v>
      </c>
      <c r="O412" s="64">
        <v>2530</v>
      </c>
      <c r="P412" s="65">
        <f>Table224578910112345678910111213141516171819202122232425262728293031323334123536373839404142434445[[#This Row],[PEMBULATAN]]*O412</f>
        <v>17760.599999999999</v>
      </c>
    </row>
    <row r="413" spans="1:16" ht="26.25" customHeight="1" x14ac:dyDescent="0.2">
      <c r="A413" s="14"/>
      <c r="B413" s="75"/>
      <c r="C413" s="73" t="s">
        <v>4850</v>
      </c>
      <c r="D413" s="78" t="s">
        <v>126</v>
      </c>
      <c r="E413" s="13">
        <v>44544</v>
      </c>
      <c r="F413" s="76" t="s">
        <v>3386</v>
      </c>
      <c r="G413" s="13">
        <v>44547</v>
      </c>
      <c r="H413" s="77" t="s">
        <v>4155</v>
      </c>
      <c r="I413" s="16">
        <v>72</v>
      </c>
      <c r="J413" s="16">
        <v>23</v>
      </c>
      <c r="K413" s="16">
        <v>21</v>
      </c>
      <c r="L413" s="16">
        <v>5</v>
      </c>
      <c r="M413" s="81">
        <v>8.6940000000000008</v>
      </c>
      <c r="N413" s="96">
        <v>8.6940000000000008</v>
      </c>
      <c r="O413" s="64">
        <v>2530</v>
      </c>
      <c r="P413" s="65">
        <f>Table224578910112345678910111213141516171819202122232425262728293031323334123536373839404142434445[[#This Row],[PEMBULATAN]]*O413</f>
        <v>21995.820000000003</v>
      </c>
    </row>
    <row r="414" spans="1:16" ht="26.25" customHeight="1" x14ac:dyDescent="0.2">
      <c r="A414" s="14"/>
      <c r="B414" s="75"/>
      <c r="C414" s="73" t="s">
        <v>4851</v>
      </c>
      <c r="D414" s="78" t="s">
        <v>126</v>
      </c>
      <c r="E414" s="13">
        <v>44544</v>
      </c>
      <c r="F414" s="76" t="s">
        <v>3386</v>
      </c>
      <c r="G414" s="13">
        <v>44547</v>
      </c>
      <c r="H414" s="77" t="s">
        <v>4155</v>
      </c>
      <c r="I414" s="16">
        <v>48</v>
      </c>
      <c r="J414" s="16">
        <v>37</v>
      </c>
      <c r="K414" s="16">
        <v>34</v>
      </c>
      <c r="L414" s="16">
        <v>3</v>
      </c>
      <c r="M414" s="81">
        <v>15.096</v>
      </c>
      <c r="N414" s="96">
        <v>15.096</v>
      </c>
      <c r="O414" s="64">
        <v>2530</v>
      </c>
      <c r="P414" s="65">
        <f>Table224578910112345678910111213141516171819202122232425262728293031323334123536373839404142434445[[#This Row],[PEMBULATAN]]*O414</f>
        <v>38192.879999999997</v>
      </c>
    </row>
    <row r="415" spans="1:16" ht="26.25" customHeight="1" x14ac:dyDescent="0.2">
      <c r="A415" s="14"/>
      <c r="B415" s="75"/>
      <c r="C415" s="73" t="s">
        <v>4852</v>
      </c>
      <c r="D415" s="78" t="s">
        <v>126</v>
      </c>
      <c r="E415" s="13">
        <v>44544</v>
      </c>
      <c r="F415" s="76" t="s">
        <v>3386</v>
      </c>
      <c r="G415" s="13">
        <v>44547</v>
      </c>
      <c r="H415" s="77" t="s">
        <v>4155</v>
      </c>
      <c r="I415" s="16">
        <v>58</v>
      </c>
      <c r="J415" s="16">
        <v>30</v>
      </c>
      <c r="K415" s="16">
        <v>32</v>
      </c>
      <c r="L415" s="16">
        <v>7</v>
      </c>
      <c r="M415" s="81">
        <v>13.92</v>
      </c>
      <c r="N415" s="96">
        <v>13.92</v>
      </c>
      <c r="O415" s="64">
        <v>2530</v>
      </c>
      <c r="P415" s="65">
        <f>Table224578910112345678910111213141516171819202122232425262728293031323334123536373839404142434445[[#This Row],[PEMBULATAN]]*O415</f>
        <v>35217.599999999999</v>
      </c>
    </row>
    <row r="416" spans="1:16" ht="26.25" customHeight="1" x14ac:dyDescent="0.2">
      <c r="A416" s="14"/>
      <c r="B416" s="75"/>
      <c r="C416" s="73" t="s">
        <v>4853</v>
      </c>
      <c r="D416" s="78" t="s">
        <v>126</v>
      </c>
      <c r="E416" s="13">
        <v>44544</v>
      </c>
      <c r="F416" s="76" t="s">
        <v>3386</v>
      </c>
      <c r="G416" s="13">
        <v>44547</v>
      </c>
      <c r="H416" s="77" t="s">
        <v>4155</v>
      </c>
      <c r="I416" s="16">
        <v>72</v>
      </c>
      <c r="J416" s="16">
        <v>28</v>
      </c>
      <c r="K416" s="16">
        <v>23</v>
      </c>
      <c r="L416" s="16">
        <v>7</v>
      </c>
      <c r="M416" s="81">
        <v>11.592000000000001</v>
      </c>
      <c r="N416" s="96">
        <v>11.592000000000001</v>
      </c>
      <c r="O416" s="64">
        <v>2530</v>
      </c>
      <c r="P416" s="65">
        <f>Table224578910112345678910111213141516171819202122232425262728293031323334123536373839404142434445[[#This Row],[PEMBULATAN]]*O416</f>
        <v>29327.760000000002</v>
      </c>
    </row>
    <row r="417" spans="1:16" ht="26.25" customHeight="1" x14ac:dyDescent="0.2">
      <c r="A417" s="14"/>
      <c r="B417" s="75"/>
      <c r="C417" s="73" t="s">
        <v>4854</v>
      </c>
      <c r="D417" s="78" t="s">
        <v>126</v>
      </c>
      <c r="E417" s="13">
        <v>44544</v>
      </c>
      <c r="F417" s="76" t="s">
        <v>3386</v>
      </c>
      <c r="G417" s="13">
        <v>44547</v>
      </c>
      <c r="H417" s="77" t="s">
        <v>4155</v>
      </c>
      <c r="I417" s="16">
        <v>52</v>
      </c>
      <c r="J417" s="16">
        <v>24</v>
      </c>
      <c r="K417" s="16">
        <v>24</v>
      </c>
      <c r="L417" s="16">
        <v>5</v>
      </c>
      <c r="M417" s="81">
        <v>7.4880000000000004</v>
      </c>
      <c r="N417" s="96">
        <v>8</v>
      </c>
      <c r="O417" s="64">
        <v>2530</v>
      </c>
      <c r="P417" s="65">
        <f>Table224578910112345678910111213141516171819202122232425262728293031323334123536373839404142434445[[#This Row],[PEMBULATAN]]*O417</f>
        <v>20240</v>
      </c>
    </row>
    <row r="418" spans="1:16" ht="26.25" customHeight="1" x14ac:dyDescent="0.2">
      <c r="A418" s="14"/>
      <c r="B418" s="75"/>
      <c r="C418" s="73" t="s">
        <v>4855</v>
      </c>
      <c r="D418" s="78" t="s">
        <v>126</v>
      </c>
      <c r="E418" s="13">
        <v>44544</v>
      </c>
      <c r="F418" s="76" t="s">
        <v>3386</v>
      </c>
      <c r="G418" s="13">
        <v>44547</v>
      </c>
      <c r="H418" s="77" t="s">
        <v>4155</v>
      </c>
      <c r="I418" s="16">
        <v>60</v>
      </c>
      <c r="J418" s="16">
        <v>60</v>
      </c>
      <c r="K418" s="16">
        <v>3</v>
      </c>
      <c r="L418" s="16">
        <v>1</v>
      </c>
      <c r="M418" s="81">
        <v>2.7</v>
      </c>
      <c r="N418" s="96">
        <v>2.7</v>
      </c>
      <c r="O418" s="64">
        <v>2530</v>
      </c>
      <c r="P418" s="65">
        <f>Table224578910112345678910111213141516171819202122232425262728293031323334123536373839404142434445[[#This Row],[PEMBULATAN]]*O418</f>
        <v>6831</v>
      </c>
    </row>
    <row r="419" spans="1:16" ht="26.25" customHeight="1" x14ac:dyDescent="0.2">
      <c r="A419" s="14"/>
      <c r="B419" s="75"/>
      <c r="C419" s="73" t="s">
        <v>4856</v>
      </c>
      <c r="D419" s="78" t="s">
        <v>126</v>
      </c>
      <c r="E419" s="13">
        <v>44544</v>
      </c>
      <c r="F419" s="76" t="s">
        <v>3386</v>
      </c>
      <c r="G419" s="13">
        <v>44547</v>
      </c>
      <c r="H419" s="77" t="s">
        <v>4155</v>
      </c>
      <c r="I419" s="16">
        <v>110</v>
      </c>
      <c r="J419" s="16">
        <v>33</v>
      </c>
      <c r="K419" s="16">
        <v>32</v>
      </c>
      <c r="L419" s="16">
        <v>14</v>
      </c>
      <c r="M419" s="81">
        <v>29.04</v>
      </c>
      <c r="N419" s="96">
        <v>29.04</v>
      </c>
      <c r="O419" s="64">
        <v>2530</v>
      </c>
      <c r="P419" s="65">
        <f>Table224578910112345678910111213141516171819202122232425262728293031323334123536373839404142434445[[#This Row],[PEMBULATAN]]*O419</f>
        <v>73471.199999999997</v>
      </c>
    </row>
    <row r="420" spans="1:16" ht="26.25" customHeight="1" x14ac:dyDescent="0.2">
      <c r="A420" s="14"/>
      <c r="B420" s="75"/>
      <c r="C420" s="73" t="s">
        <v>4857</v>
      </c>
      <c r="D420" s="78" t="s">
        <v>126</v>
      </c>
      <c r="E420" s="13">
        <v>44544</v>
      </c>
      <c r="F420" s="76" t="s">
        <v>3386</v>
      </c>
      <c r="G420" s="13">
        <v>44547</v>
      </c>
      <c r="H420" s="77" t="s">
        <v>4155</v>
      </c>
      <c r="I420" s="16">
        <v>24</v>
      </c>
      <c r="J420" s="16">
        <v>24</v>
      </c>
      <c r="K420" s="16">
        <v>13</v>
      </c>
      <c r="L420" s="16">
        <v>10</v>
      </c>
      <c r="M420" s="81">
        <v>1.8720000000000001</v>
      </c>
      <c r="N420" s="96">
        <v>10</v>
      </c>
      <c r="O420" s="64">
        <v>2530</v>
      </c>
      <c r="P420" s="65">
        <f>Table224578910112345678910111213141516171819202122232425262728293031323334123536373839404142434445[[#This Row],[PEMBULATAN]]*O420</f>
        <v>25300</v>
      </c>
    </row>
    <row r="421" spans="1:16" ht="26.25" customHeight="1" x14ac:dyDescent="0.2">
      <c r="A421" s="14"/>
      <c r="B421" s="75"/>
      <c r="C421" s="73" t="s">
        <v>4858</v>
      </c>
      <c r="D421" s="78" t="s">
        <v>126</v>
      </c>
      <c r="E421" s="13">
        <v>44544</v>
      </c>
      <c r="F421" s="76" t="s">
        <v>3386</v>
      </c>
      <c r="G421" s="13">
        <v>44547</v>
      </c>
      <c r="H421" s="77" t="s">
        <v>4155</v>
      </c>
      <c r="I421" s="16">
        <v>95</v>
      </c>
      <c r="J421" s="16">
        <v>53</v>
      </c>
      <c r="K421" s="16">
        <v>26</v>
      </c>
      <c r="L421" s="16">
        <v>10</v>
      </c>
      <c r="M421" s="81">
        <v>32.727499999999999</v>
      </c>
      <c r="N421" s="96">
        <v>32.727499999999999</v>
      </c>
      <c r="O421" s="64">
        <v>2530</v>
      </c>
      <c r="P421" s="65">
        <f>Table224578910112345678910111213141516171819202122232425262728293031323334123536373839404142434445[[#This Row],[PEMBULATAN]]*O421</f>
        <v>82800.574999999997</v>
      </c>
    </row>
    <row r="422" spans="1:16" ht="26.25" customHeight="1" x14ac:dyDescent="0.2">
      <c r="A422" s="14"/>
      <c r="B422" s="75"/>
      <c r="C422" s="73" t="s">
        <v>4859</v>
      </c>
      <c r="D422" s="78" t="s">
        <v>126</v>
      </c>
      <c r="E422" s="13">
        <v>44544</v>
      </c>
      <c r="F422" s="76" t="s">
        <v>3386</v>
      </c>
      <c r="G422" s="13">
        <v>44547</v>
      </c>
      <c r="H422" s="77" t="s">
        <v>4155</v>
      </c>
      <c r="I422" s="16">
        <v>102</v>
      </c>
      <c r="J422" s="16">
        <v>25</v>
      </c>
      <c r="K422" s="16">
        <v>12</v>
      </c>
      <c r="L422" s="16">
        <v>3</v>
      </c>
      <c r="M422" s="81">
        <v>7.65</v>
      </c>
      <c r="N422" s="96">
        <v>7.65</v>
      </c>
      <c r="O422" s="64">
        <v>2530</v>
      </c>
      <c r="P422" s="65">
        <f>Table224578910112345678910111213141516171819202122232425262728293031323334123536373839404142434445[[#This Row],[PEMBULATAN]]*O422</f>
        <v>19354.5</v>
      </c>
    </row>
    <row r="423" spans="1:16" ht="26.25" customHeight="1" x14ac:dyDescent="0.2">
      <c r="A423" s="14"/>
      <c r="B423" s="75"/>
      <c r="C423" s="73" t="s">
        <v>4860</v>
      </c>
      <c r="D423" s="78" t="s">
        <v>126</v>
      </c>
      <c r="E423" s="13">
        <v>44544</v>
      </c>
      <c r="F423" s="76" t="s">
        <v>3386</v>
      </c>
      <c r="G423" s="13">
        <v>44547</v>
      </c>
      <c r="H423" s="77" t="s">
        <v>4155</v>
      </c>
      <c r="I423" s="16">
        <v>78</v>
      </c>
      <c r="J423" s="16">
        <v>55</v>
      </c>
      <c r="K423" s="16">
        <v>22</v>
      </c>
      <c r="L423" s="16">
        <v>5</v>
      </c>
      <c r="M423" s="81">
        <v>23.594999999999999</v>
      </c>
      <c r="N423" s="96">
        <v>23.594999999999999</v>
      </c>
      <c r="O423" s="64">
        <v>2530</v>
      </c>
      <c r="P423" s="65">
        <f>Table224578910112345678910111213141516171819202122232425262728293031323334123536373839404142434445[[#This Row],[PEMBULATAN]]*O423</f>
        <v>59695.35</v>
      </c>
    </row>
    <row r="424" spans="1:16" ht="26.25" customHeight="1" x14ac:dyDescent="0.2">
      <c r="A424" s="14"/>
      <c r="B424" s="75"/>
      <c r="C424" s="73" t="s">
        <v>4861</v>
      </c>
      <c r="D424" s="78" t="s">
        <v>126</v>
      </c>
      <c r="E424" s="13">
        <v>44544</v>
      </c>
      <c r="F424" s="76" t="s">
        <v>3386</v>
      </c>
      <c r="G424" s="13">
        <v>44547</v>
      </c>
      <c r="H424" s="77" t="s">
        <v>4155</v>
      </c>
      <c r="I424" s="16">
        <v>62</v>
      </c>
      <c r="J424" s="16">
        <v>41</v>
      </c>
      <c r="K424" s="16">
        <v>6</v>
      </c>
      <c r="L424" s="16">
        <v>2</v>
      </c>
      <c r="M424" s="81">
        <v>3.8130000000000002</v>
      </c>
      <c r="N424" s="96">
        <v>3.8130000000000002</v>
      </c>
      <c r="O424" s="64">
        <v>2530</v>
      </c>
      <c r="P424" s="65">
        <f>Table224578910112345678910111213141516171819202122232425262728293031323334123536373839404142434445[[#This Row],[PEMBULATAN]]*O424</f>
        <v>9646.8900000000012</v>
      </c>
    </row>
    <row r="425" spans="1:16" ht="26.25" customHeight="1" x14ac:dyDescent="0.2">
      <c r="A425" s="14"/>
      <c r="B425" s="75"/>
      <c r="C425" s="73" t="s">
        <v>4862</v>
      </c>
      <c r="D425" s="78" t="s">
        <v>126</v>
      </c>
      <c r="E425" s="13">
        <v>44544</v>
      </c>
      <c r="F425" s="76" t="s">
        <v>3386</v>
      </c>
      <c r="G425" s="13">
        <v>44547</v>
      </c>
      <c r="H425" s="77" t="s">
        <v>4155</v>
      </c>
      <c r="I425" s="16">
        <v>70</v>
      </c>
      <c r="J425" s="16">
        <v>25</v>
      </c>
      <c r="K425" s="16">
        <v>13</v>
      </c>
      <c r="L425" s="16">
        <v>2</v>
      </c>
      <c r="M425" s="81">
        <v>5.6875</v>
      </c>
      <c r="N425" s="96">
        <v>5.6875</v>
      </c>
      <c r="O425" s="64">
        <v>2530</v>
      </c>
      <c r="P425" s="65">
        <f>Table224578910112345678910111213141516171819202122232425262728293031323334123536373839404142434445[[#This Row],[PEMBULATAN]]*O425</f>
        <v>14389.375</v>
      </c>
    </row>
    <row r="426" spans="1:16" ht="26.25" customHeight="1" x14ac:dyDescent="0.2">
      <c r="A426" s="14"/>
      <c r="B426" s="75"/>
      <c r="C426" s="73" t="s">
        <v>4863</v>
      </c>
      <c r="D426" s="78" t="s">
        <v>126</v>
      </c>
      <c r="E426" s="13">
        <v>44544</v>
      </c>
      <c r="F426" s="76" t="s">
        <v>3386</v>
      </c>
      <c r="G426" s="13">
        <v>44547</v>
      </c>
      <c r="H426" s="77" t="s">
        <v>4155</v>
      </c>
      <c r="I426" s="16">
        <v>97</v>
      </c>
      <c r="J426" s="16">
        <v>72</v>
      </c>
      <c r="K426" s="16">
        <v>14</v>
      </c>
      <c r="L426" s="16">
        <v>13</v>
      </c>
      <c r="M426" s="81">
        <v>24.443999999999999</v>
      </c>
      <c r="N426" s="96">
        <v>25</v>
      </c>
      <c r="O426" s="64">
        <v>2530</v>
      </c>
      <c r="P426" s="65">
        <f>Table224578910112345678910111213141516171819202122232425262728293031323334123536373839404142434445[[#This Row],[PEMBULATAN]]*O426</f>
        <v>63250</v>
      </c>
    </row>
    <row r="427" spans="1:16" ht="26.25" customHeight="1" x14ac:dyDescent="0.2">
      <c r="A427" s="14"/>
      <c r="B427" s="75"/>
      <c r="C427" s="73" t="s">
        <v>4864</v>
      </c>
      <c r="D427" s="78" t="s">
        <v>126</v>
      </c>
      <c r="E427" s="13">
        <v>44544</v>
      </c>
      <c r="F427" s="76" t="s">
        <v>3386</v>
      </c>
      <c r="G427" s="13">
        <v>44547</v>
      </c>
      <c r="H427" s="77" t="s">
        <v>4155</v>
      </c>
      <c r="I427" s="16">
        <v>138</v>
      </c>
      <c r="J427" s="16">
        <v>15</v>
      </c>
      <c r="K427" s="16">
        <v>10</v>
      </c>
      <c r="L427" s="16">
        <v>3</v>
      </c>
      <c r="M427" s="81">
        <v>5.1749999999999998</v>
      </c>
      <c r="N427" s="96">
        <v>5.1749999999999998</v>
      </c>
      <c r="O427" s="64">
        <v>2530</v>
      </c>
      <c r="P427" s="65">
        <f>Table224578910112345678910111213141516171819202122232425262728293031323334123536373839404142434445[[#This Row],[PEMBULATAN]]*O427</f>
        <v>13092.75</v>
      </c>
    </row>
    <row r="428" spans="1:16" ht="26.25" customHeight="1" x14ac:dyDescent="0.2">
      <c r="A428" s="14"/>
      <c r="B428" s="75"/>
      <c r="C428" s="73" t="s">
        <v>4865</v>
      </c>
      <c r="D428" s="78" t="s">
        <v>126</v>
      </c>
      <c r="E428" s="13">
        <v>44544</v>
      </c>
      <c r="F428" s="76" t="s">
        <v>3386</v>
      </c>
      <c r="G428" s="13">
        <v>44547</v>
      </c>
      <c r="H428" s="77" t="s">
        <v>4155</v>
      </c>
      <c r="I428" s="16">
        <v>155</v>
      </c>
      <c r="J428" s="16">
        <v>12</v>
      </c>
      <c r="K428" s="16">
        <v>12</v>
      </c>
      <c r="L428" s="16">
        <v>5</v>
      </c>
      <c r="M428" s="81">
        <v>5.58</v>
      </c>
      <c r="N428" s="96">
        <v>5.58</v>
      </c>
      <c r="O428" s="64">
        <v>2530</v>
      </c>
      <c r="P428" s="65">
        <f>Table224578910112345678910111213141516171819202122232425262728293031323334123536373839404142434445[[#This Row],[PEMBULATAN]]*O428</f>
        <v>14117.4</v>
      </c>
    </row>
    <row r="429" spans="1:16" ht="26.25" customHeight="1" x14ac:dyDescent="0.2">
      <c r="A429" s="14"/>
      <c r="B429" s="75"/>
      <c r="C429" s="73" t="s">
        <v>4866</v>
      </c>
      <c r="D429" s="78" t="s">
        <v>126</v>
      </c>
      <c r="E429" s="13">
        <v>44544</v>
      </c>
      <c r="F429" s="76" t="s">
        <v>3386</v>
      </c>
      <c r="G429" s="13">
        <v>44547</v>
      </c>
      <c r="H429" s="77" t="s">
        <v>4155</v>
      </c>
      <c r="I429" s="16">
        <v>52</v>
      </c>
      <c r="J429" s="16">
        <v>44</v>
      </c>
      <c r="K429" s="16">
        <v>32</v>
      </c>
      <c r="L429" s="16">
        <v>2</v>
      </c>
      <c r="M429" s="81">
        <v>18.303999999999998</v>
      </c>
      <c r="N429" s="96">
        <v>19</v>
      </c>
      <c r="O429" s="64">
        <v>2530</v>
      </c>
      <c r="P429" s="65">
        <f>Table224578910112345678910111213141516171819202122232425262728293031323334123536373839404142434445[[#This Row],[PEMBULATAN]]*O429</f>
        <v>48070</v>
      </c>
    </row>
    <row r="430" spans="1:16" ht="26.25" customHeight="1" x14ac:dyDescent="0.2">
      <c r="A430" s="14"/>
      <c r="B430" s="75"/>
      <c r="C430" s="73" t="s">
        <v>4867</v>
      </c>
      <c r="D430" s="78" t="s">
        <v>126</v>
      </c>
      <c r="E430" s="13">
        <v>44544</v>
      </c>
      <c r="F430" s="76" t="s">
        <v>3386</v>
      </c>
      <c r="G430" s="13">
        <v>44547</v>
      </c>
      <c r="H430" s="77" t="s">
        <v>4155</v>
      </c>
      <c r="I430" s="16">
        <v>131</v>
      </c>
      <c r="J430" s="16">
        <v>42</v>
      </c>
      <c r="K430" s="16">
        <v>12</v>
      </c>
      <c r="L430" s="16">
        <v>5</v>
      </c>
      <c r="M430" s="81">
        <v>16.506</v>
      </c>
      <c r="N430" s="96">
        <v>16.506</v>
      </c>
      <c r="O430" s="64">
        <v>2530</v>
      </c>
      <c r="P430" s="65">
        <f>Table224578910112345678910111213141516171819202122232425262728293031323334123536373839404142434445[[#This Row],[PEMBULATAN]]*O430</f>
        <v>41760.18</v>
      </c>
    </row>
    <row r="431" spans="1:16" ht="26.25" customHeight="1" x14ac:dyDescent="0.2">
      <c r="A431" s="14"/>
      <c r="B431" s="75"/>
      <c r="C431" s="73" t="s">
        <v>4868</v>
      </c>
      <c r="D431" s="78" t="s">
        <v>126</v>
      </c>
      <c r="E431" s="13">
        <v>44544</v>
      </c>
      <c r="F431" s="76" t="s">
        <v>3386</v>
      </c>
      <c r="G431" s="13">
        <v>44547</v>
      </c>
      <c r="H431" s="77" t="s">
        <v>4155</v>
      </c>
      <c r="I431" s="16">
        <v>61</v>
      </c>
      <c r="J431" s="16">
        <v>41</v>
      </c>
      <c r="K431" s="16">
        <v>22</v>
      </c>
      <c r="L431" s="16">
        <v>3</v>
      </c>
      <c r="M431" s="81">
        <v>13.7555</v>
      </c>
      <c r="N431" s="96">
        <v>13.7555</v>
      </c>
      <c r="O431" s="64">
        <v>2530</v>
      </c>
      <c r="P431" s="65">
        <f>Table224578910112345678910111213141516171819202122232425262728293031323334123536373839404142434445[[#This Row],[PEMBULATAN]]*O431</f>
        <v>34801.415000000001</v>
      </c>
    </row>
    <row r="432" spans="1:16" ht="26.25" customHeight="1" x14ac:dyDescent="0.2">
      <c r="A432" s="14"/>
      <c r="B432" s="75"/>
      <c r="C432" s="73" t="s">
        <v>4869</v>
      </c>
      <c r="D432" s="78" t="s">
        <v>126</v>
      </c>
      <c r="E432" s="13">
        <v>44544</v>
      </c>
      <c r="F432" s="76" t="s">
        <v>3386</v>
      </c>
      <c r="G432" s="13">
        <v>44547</v>
      </c>
      <c r="H432" s="77" t="s">
        <v>4155</v>
      </c>
      <c r="I432" s="16">
        <v>95</v>
      </c>
      <c r="J432" s="16">
        <v>48</v>
      </c>
      <c r="K432" s="16">
        <v>11</v>
      </c>
      <c r="L432" s="16">
        <v>10</v>
      </c>
      <c r="M432" s="81">
        <v>12.54</v>
      </c>
      <c r="N432" s="96">
        <v>12.54</v>
      </c>
      <c r="O432" s="64">
        <v>2530</v>
      </c>
      <c r="P432" s="65">
        <f>Table224578910112345678910111213141516171819202122232425262728293031323334123536373839404142434445[[#This Row],[PEMBULATAN]]*O432</f>
        <v>31726.199999999997</v>
      </c>
    </row>
    <row r="433" spans="1:16" ht="26.25" customHeight="1" x14ac:dyDescent="0.2">
      <c r="A433" s="14"/>
      <c r="B433" s="75"/>
      <c r="C433" s="73" t="s">
        <v>4870</v>
      </c>
      <c r="D433" s="78" t="s">
        <v>126</v>
      </c>
      <c r="E433" s="13">
        <v>44544</v>
      </c>
      <c r="F433" s="76" t="s">
        <v>3386</v>
      </c>
      <c r="G433" s="13">
        <v>44547</v>
      </c>
      <c r="H433" s="77" t="s">
        <v>4155</v>
      </c>
      <c r="I433" s="16">
        <v>152</v>
      </c>
      <c r="J433" s="16">
        <v>13</v>
      </c>
      <c r="K433" s="16">
        <v>5</v>
      </c>
      <c r="L433" s="16">
        <v>4</v>
      </c>
      <c r="M433" s="81">
        <v>2.4700000000000002</v>
      </c>
      <c r="N433" s="96">
        <v>5</v>
      </c>
      <c r="O433" s="64">
        <v>2530</v>
      </c>
      <c r="P433" s="65">
        <f>Table224578910112345678910111213141516171819202122232425262728293031323334123536373839404142434445[[#This Row],[PEMBULATAN]]*O433</f>
        <v>12650</v>
      </c>
    </row>
    <row r="434" spans="1:16" ht="26.25" customHeight="1" x14ac:dyDescent="0.2">
      <c r="A434" s="14"/>
      <c r="B434" s="75"/>
      <c r="C434" s="73" t="s">
        <v>4871</v>
      </c>
      <c r="D434" s="78" t="s">
        <v>126</v>
      </c>
      <c r="E434" s="13">
        <v>44544</v>
      </c>
      <c r="F434" s="76" t="s">
        <v>3386</v>
      </c>
      <c r="G434" s="13">
        <v>44547</v>
      </c>
      <c r="H434" s="77" t="s">
        <v>4155</v>
      </c>
      <c r="I434" s="16">
        <v>100</v>
      </c>
      <c r="J434" s="16">
        <v>19</v>
      </c>
      <c r="K434" s="16">
        <v>12</v>
      </c>
      <c r="L434" s="16">
        <v>3</v>
      </c>
      <c r="M434" s="81">
        <v>5.7</v>
      </c>
      <c r="N434" s="96">
        <v>5.7</v>
      </c>
      <c r="O434" s="64">
        <v>2530</v>
      </c>
      <c r="P434" s="65">
        <f>Table224578910112345678910111213141516171819202122232425262728293031323334123536373839404142434445[[#This Row],[PEMBULATAN]]*O434</f>
        <v>14421</v>
      </c>
    </row>
    <row r="435" spans="1:16" ht="26.25" customHeight="1" x14ac:dyDescent="0.2">
      <c r="A435" s="14"/>
      <c r="B435" s="75"/>
      <c r="C435" s="73" t="s">
        <v>4872</v>
      </c>
      <c r="D435" s="78" t="s">
        <v>126</v>
      </c>
      <c r="E435" s="13">
        <v>44544</v>
      </c>
      <c r="F435" s="76" t="s">
        <v>3386</v>
      </c>
      <c r="G435" s="13">
        <v>44547</v>
      </c>
      <c r="H435" s="77" t="s">
        <v>4155</v>
      </c>
      <c r="I435" s="16">
        <v>46</v>
      </c>
      <c r="J435" s="16">
        <v>23</v>
      </c>
      <c r="K435" s="16">
        <v>13</v>
      </c>
      <c r="L435" s="16">
        <v>2</v>
      </c>
      <c r="M435" s="81">
        <v>3.4384999999999999</v>
      </c>
      <c r="N435" s="96">
        <v>4</v>
      </c>
      <c r="O435" s="64">
        <v>2530</v>
      </c>
      <c r="P435" s="65">
        <f>Table224578910112345678910111213141516171819202122232425262728293031323334123536373839404142434445[[#This Row],[PEMBULATAN]]*O435</f>
        <v>10120</v>
      </c>
    </row>
    <row r="436" spans="1:16" ht="26.25" customHeight="1" x14ac:dyDescent="0.2">
      <c r="A436" s="14"/>
      <c r="B436" s="98"/>
      <c r="C436" s="73" t="s">
        <v>4873</v>
      </c>
      <c r="D436" s="78" t="s">
        <v>126</v>
      </c>
      <c r="E436" s="13">
        <v>44544</v>
      </c>
      <c r="F436" s="76" t="s">
        <v>3386</v>
      </c>
      <c r="G436" s="13">
        <v>44547</v>
      </c>
      <c r="H436" s="77" t="s">
        <v>4155</v>
      </c>
      <c r="I436" s="16">
        <v>63</v>
      </c>
      <c r="J436" s="16">
        <v>63</v>
      </c>
      <c r="K436" s="16">
        <v>19</v>
      </c>
      <c r="L436" s="16">
        <v>23</v>
      </c>
      <c r="M436" s="81">
        <v>18.85275</v>
      </c>
      <c r="N436" s="96">
        <v>23</v>
      </c>
      <c r="O436" s="64">
        <v>2530</v>
      </c>
      <c r="P436" s="65">
        <f>Table224578910112345678910111213141516171819202122232425262728293031323334123536373839404142434445[[#This Row],[PEMBULATAN]]*O436</f>
        <v>58190</v>
      </c>
    </row>
    <row r="437" spans="1:16" ht="26.25" customHeight="1" x14ac:dyDescent="0.2">
      <c r="A437" s="14"/>
      <c r="B437" s="75" t="s">
        <v>4874</v>
      </c>
      <c r="C437" s="73" t="s">
        <v>4875</v>
      </c>
      <c r="D437" s="78" t="s">
        <v>126</v>
      </c>
      <c r="E437" s="13">
        <v>44544</v>
      </c>
      <c r="F437" s="76" t="s">
        <v>3386</v>
      </c>
      <c r="G437" s="13">
        <v>44547</v>
      </c>
      <c r="H437" s="77" t="s">
        <v>4155</v>
      </c>
      <c r="I437" s="16">
        <v>108</v>
      </c>
      <c r="J437" s="16">
        <v>51</v>
      </c>
      <c r="K437" s="16">
        <v>34</v>
      </c>
      <c r="L437" s="16">
        <v>30</v>
      </c>
      <c r="M437" s="81">
        <v>46.817999999999998</v>
      </c>
      <c r="N437" s="96">
        <v>46.817999999999998</v>
      </c>
      <c r="O437" s="64">
        <v>2530</v>
      </c>
      <c r="P437" s="65">
        <f>Table224578910112345678910111213141516171819202122232425262728293031323334123536373839404142434445[[#This Row],[PEMBULATAN]]*O437</f>
        <v>118449.54</v>
      </c>
    </row>
    <row r="438" spans="1:16" ht="26.25" customHeight="1" x14ac:dyDescent="0.2">
      <c r="A438" s="14"/>
      <c r="B438" s="75"/>
      <c r="C438" s="73" t="s">
        <v>4876</v>
      </c>
      <c r="D438" s="78" t="s">
        <v>126</v>
      </c>
      <c r="E438" s="13">
        <v>44544</v>
      </c>
      <c r="F438" s="76" t="s">
        <v>3386</v>
      </c>
      <c r="G438" s="13">
        <v>44547</v>
      </c>
      <c r="H438" s="77" t="s">
        <v>4155</v>
      </c>
      <c r="I438" s="16">
        <v>71</v>
      </c>
      <c r="J438" s="16">
        <v>48</v>
      </c>
      <c r="K438" s="16">
        <v>32</v>
      </c>
      <c r="L438" s="16">
        <v>18</v>
      </c>
      <c r="M438" s="81">
        <v>27.263999999999999</v>
      </c>
      <c r="N438" s="96">
        <v>27.263999999999999</v>
      </c>
      <c r="O438" s="64">
        <v>2530</v>
      </c>
      <c r="P438" s="65">
        <f>Table224578910112345678910111213141516171819202122232425262728293031323334123536373839404142434445[[#This Row],[PEMBULATAN]]*O438</f>
        <v>68977.919999999998</v>
      </c>
    </row>
    <row r="439" spans="1:16" ht="26.25" customHeight="1" x14ac:dyDescent="0.2">
      <c r="A439" s="14"/>
      <c r="B439" s="75"/>
      <c r="C439" s="73" t="s">
        <v>4877</v>
      </c>
      <c r="D439" s="78" t="s">
        <v>126</v>
      </c>
      <c r="E439" s="13">
        <v>44544</v>
      </c>
      <c r="F439" s="76" t="s">
        <v>3386</v>
      </c>
      <c r="G439" s="13">
        <v>44547</v>
      </c>
      <c r="H439" s="77" t="s">
        <v>4155</v>
      </c>
      <c r="I439" s="16">
        <v>70</v>
      </c>
      <c r="J439" s="16">
        <v>34</v>
      </c>
      <c r="K439" s="16">
        <v>35</v>
      </c>
      <c r="L439" s="16">
        <v>11</v>
      </c>
      <c r="M439" s="81">
        <v>20.824999999999999</v>
      </c>
      <c r="N439" s="96">
        <v>20.824999999999999</v>
      </c>
      <c r="O439" s="64">
        <v>2530</v>
      </c>
      <c r="P439" s="65">
        <f>Table224578910112345678910111213141516171819202122232425262728293031323334123536373839404142434445[[#This Row],[PEMBULATAN]]*O439</f>
        <v>52687.25</v>
      </c>
    </row>
    <row r="440" spans="1:16" ht="26.25" customHeight="1" x14ac:dyDescent="0.2">
      <c r="A440" s="14"/>
      <c r="B440" s="75"/>
      <c r="C440" s="73" t="s">
        <v>4878</v>
      </c>
      <c r="D440" s="78" t="s">
        <v>126</v>
      </c>
      <c r="E440" s="13">
        <v>44544</v>
      </c>
      <c r="F440" s="76" t="s">
        <v>3386</v>
      </c>
      <c r="G440" s="13">
        <v>44547</v>
      </c>
      <c r="H440" s="77" t="s">
        <v>4155</v>
      </c>
      <c r="I440" s="16">
        <v>41</v>
      </c>
      <c r="J440" s="16">
        <v>31</v>
      </c>
      <c r="K440" s="16">
        <v>26</v>
      </c>
      <c r="L440" s="16">
        <v>8</v>
      </c>
      <c r="M440" s="81">
        <v>8.2614999999999998</v>
      </c>
      <c r="N440" s="96">
        <v>8.2614999999999998</v>
      </c>
      <c r="O440" s="64">
        <v>2530</v>
      </c>
      <c r="P440" s="65">
        <f>Table224578910112345678910111213141516171819202122232425262728293031323334123536373839404142434445[[#This Row],[PEMBULATAN]]*O440</f>
        <v>20901.595000000001</v>
      </c>
    </row>
    <row r="441" spans="1:16" ht="26.25" customHeight="1" x14ac:dyDescent="0.2">
      <c r="A441" s="14"/>
      <c r="B441" s="75"/>
      <c r="C441" s="73" t="s">
        <v>4879</v>
      </c>
      <c r="D441" s="78" t="s">
        <v>126</v>
      </c>
      <c r="E441" s="13">
        <v>44544</v>
      </c>
      <c r="F441" s="76" t="s">
        <v>3386</v>
      </c>
      <c r="G441" s="13">
        <v>44547</v>
      </c>
      <c r="H441" s="77" t="s">
        <v>4155</v>
      </c>
      <c r="I441" s="16">
        <v>91</v>
      </c>
      <c r="J441" s="16">
        <v>51</v>
      </c>
      <c r="K441" s="16">
        <v>25</v>
      </c>
      <c r="L441" s="16">
        <v>28</v>
      </c>
      <c r="M441" s="81">
        <v>29.006250000000001</v>
      </c>
      <c r="N441" s="96">
        <v>29.006250000000001</v>
      </c>
      <c r="O441" s="64">
        <v>2530</v>
      </c>
      <c r="P441" s="65">
        <f>Table224578910112345678910111213141516171819202122232425262728293031323334123536373839404142434445[[#This Row],[PEMBULATAN]]*O441</f>
        <v>73385.8125</v>
      </c>
    </row>
    <row r="442" spans="1:16" ht="22.5" customHeight="1" x14ac:dyDescent="0.2">
      <c r="A442" s="118" t="s">
        <v>30</v>
      </c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20"/>
      <c r="M442" s="79">
        <f>SUBTOTAL(109,Table224578910112345678910111213141516171819202122232425262728293031323334123536373839404142434445[KG VOLUME])</f>
        <v>7806.0447500000046</v>
      </c>
      <c r="N442" s="68">
        <f>SUM(N3:N441)</f>
        <v>8098.7695000000031</v>
      </c>
      <c r="O442" s="121">
        <f>SUM(P3:P441)</f>
        <v>20489886.835000001</v>
      </c>
      <c r="P442" s="122"/>
    </row>
    <row r="443" spans="1:16" ht="18" customHeight="1" x14ac:dyDescent="0.2">
      <c r="A443" s="86"/>
      <c r="B443" s="56" t="s">
        <v>42</v>
      </c>
      <c r="C443" s="55"/>
      <c r="D443" s="57" t="s">
        <v>43</v>
      </c>
      <c r="E443" s="86"/>
      <c r="F443" s="86"/>
      <c r="G443" s="86"/>
      <c r="H443" s="86"/>
      <c r="I443" s="86"/>
      <c r="J443" s="86"/>
      <c r="K443" s="86"/>
      <c r="L443" s="86"/>
      <c r="M443" s="87"/>
      <c r="N443" s="88" t="s">
        <v>51</v>
      </c>
      <c r="O443" s="89"/>
      <c r="P443" s="89">
        <f>O442*10%</f>
        <v>2048988.6835000003</v>
      </c>
    </row>
    <row r="444" spans="1:16" ht="18" customHeight="1" thickBot="1" x14ac:dyDescent="0.25">
      <c r="A444" s="86"/>
      <c r="B444" s="56"/>
      <c r="C444" s="55"/>
      <c r="D444" s="57"/>
      <c r="E444" s="86"/>
      <c r="F444" s="86"/>
      <c r="G444" s="86"/>
      <c r="H444" s="86"/>
      <c r="I444" s="86"/>
      <c r="J444" s="86"/>
      <c r="K444" s="86"/>
      <c r="L444" s="86"/>
      <c r="M444" s="87"/>
      <c r="N444" s="90" t="s">
        <v>52</v>
      </c>
      <c r="O444" s="91"/>
      <c r="P444" s="91">
        <f>O442-P443</f>
        <v>18440898.151500002</v>
      </c>
    </row>
    <row r="445" spans="1:16" ht="18" customHeight="1" x14ac:dyDescent="0.2">
      <c r="A445" s="11"/>
      <c r="H445" s="63"/>
      <c r="N445" s="62" t="s">
        <v>31</v>
      </c>
      <c r="P445" s="69">
        <f>P444*1%</f>
        <v>184408.98151500002</v>
      </c>
    </row>
    <row r="446" spans="1:16" ht="18" customHeight="1" thickBot="1" x14ac:dyDescent="0.25">
      <c r="A446" s="11"/>
      <c r="H446" s="63"/>
      <c r="N446" s="62" t="s">
        <v>53</v>
      </c>
      <c r="P446" s="71">
        <f>P444*2%</f>
        <v>368817.96303000004</v>
      </c>
    </row>
    <row r="447" spans="1:16" ht="18" customHeight="1" x14ac:dyDescent="0.2">
      <c r="A447" s="11"/>
      <c r="H447" s="63"/>
      <c r="N447" s="66" t="s">
        <v>32</v>
      </c>
      <c r="O447" s="67"/>
      <c r="P447" s="70">
        <f>P444+P445-P446</f>
        <v>18256489.169985004</v>
      </c>
    </row>
    <row r="449" spans="1:16" x14ac:dyDescent="0.2">
      <c r="A449" s="11"/>
      <c r="H449" s="63"/>
      <c r="P449" s="71"/>
    </row>
    <row r="450" spans="1:16" x14ac:dyDescent="0.2">
      <c r="A450" s="11"/>
      <c r="H450" s="63"/>
      <c r="O450" s="58"/>
      <c r="P450" s="71"/>
    </row>
    <row r="451" spans="1:16" s="3" customFormat="1" x14ac:dyDescent="0.25">
      <c r="A451" s="11"/>
      <c r="B451" s="2"/>
      <c r="C451" s="2"/>
      <c r="E451" s="12"/>
      <c r="H451" s="63"/>
      <c r="N451" s="15"/>
      <c r="O451" s="15"/>
      <c r="P451" s="15"/>
    </row>
    <row r="452" spans="1:16" s="3" customFormat="1" x14ac:dyDescent="0.25">
      <c r="A452" s="11"/>
      <c r="B452" s="2"/>
      <c r="C452" s="2"/>
      <c r="E452" s="12"/>
      <c r="H452" s="63"/>
      <c r="N452" s="15"/>
      <c r="O452" s="15"/>
      <c r="P452" s="15"/>
    </row>
    <row r="453" spans="1:16" s="3" customFormat="1" x14ac:dyDescent="0.25">
      <c r="A453" s="11"/>
      <c r="B453" s="2"/>
      <c r="C453" s="2"/>
      <c r="E453" s="12"/>
      <c r="H453" s="63"/>
      <c r="N453" s="15"/>
      <c r="O453" s="15"/>
      <c r="P453" s="15"/>
    </row>
    <row r="454" spans="1:16" s="3" customFormat="1" x14ac:dyDescent="0.25">
      <c r="A454" s="11"/>
      <c r="B454" s="2"/>
      <c r="C454" s="2"/>
      <c r="E454" s="12"/>
      <c r="H454" s="63"/>
      <c r="N454" s="15"/>
      <c r="O454" s="15"/>
      <c r="P454" s="15"/>
    </row>
    <row r="455" spans="1:16" s="3" customFormat="1" x14ac:dyDescent="0.25">
      <c r="A455" s="11"/>
      <c r="B455" s="2"/>
      <c r="C455" s="2"/>
      <c r="E455" s="12"/>
      <c r="H455" s="63"/>
      <c r="N455" s="15"/>
      <c r="O455" s="15"/>
      <c r="P455" s="15"/>
    </row>
    <row r="456" spans="1:16" s="3" customFormat="1" x14ac:dyDescent="0.25">
      <c r="A456" s="11"/>
      <c r="B456" s="2"/>
      <c r="C456" s="2"/>
      <c r="E456" s="12"/>
      <c r="H456" s="63"/>
      <c r="N456" s="15"/>
      <c r="O456" s="15"/>
      <c r="P456" s="15"/>
    </row>
    <row r="457" spans="1:16" s="3" customFormat="1" x14ac:dyDescent="0.25">
      <c r="A457" s="11"/>
      <c r="B457" s="2"/>
      <c r="C457" s="2"/>
      <c r="E457" s="12"/>
      <c r="H457" s="63"/>
      <c r="N457" s="15"/>
      <c r="O457" s="15"/>
      <c r="P457" s="15"/>
    </row>
    <row r="458" spans="1:16" s="3" customFormat="1" x14ac:dyDescent="0.25">
      <c r="A458" s="11"/>
      <c r="B458" s="2"/>
      <c r="C458" s="2"/>
      <c r="E458" s="12"/>
      <c r="H458" s="63"/>
      <c r="N458" s="15"/>
      <c r="O458" s="15"/>
      <c r="P458" s="15"/>
    </row>
    <row r="459" spans="1:16" s="3" customFormat="1" x14ac:dyDescent="0.25">
      <c r="A459" s="11"/>
      <c r="B459" s="2"/>
      <c r="C459" s="2"/>
      <c r="E459" s="12"/>
      <c r="H459" s="63"/>
      <c r="N459" s="15"/>
      <c r="O459" s="15"/>
      <c r="P459" s="15"/>
    </row>
    <row r="460" spans="1:16" s="3" customFormat="1" x14ac:dyDescent="0.25">
      <c r="A460" s="11"/>
      <c r="B460" s="2"/>
      <c r="C460" s="2"/>
      <c r="E460" s="12"/>
      <c r="H460" s="63"/>
      <c r="N460" s="15"/>
      <c r="O460" s="15"/>
      <c r="P460" s="15"/>
    </row>
    <row r="461" spans="1:16" s="3" customFormat="1" x14ac:dyDescent="0.25">
      <c r="A461" s="11"/>
      <c r="B461" s="2"/>
      <c r="C461" s="2"/>
      <c r="E461" s="12"/>
      <c r="H461" s="63"/>
      <c r="N461" s="15"/>
      <c r="O461" s="15"/>
      <c r="P461" s="15"/>
    </row>
    <row r="462" spans="1:16" s="3" customFormat="1" x14ac:dyDescent="0.25">
      <c r="A462" s="11"/>
      <c r="B462" s="2"/>
      <c r="C462" s="2"/>
      <c r="E462" s="12"/>
      <c r="H462" s="63"/>
      <c r="N462" s="15"/>
      <c r="O462" s="15"/>
      <c r="P462" s="15"/>
    </row>
  </sheetData>
  <mergeCells count="2">
    <mergeCell ref="A442:L442"/>
    <mergeCell ref="O442:P442"/>
  </mergeCells>
  <conditionalFormatting sqref="B3">
    <cfRule type="duplicateValues" dxfId="104" priority="2"/>
  </conditionalFormatting>
  <conditionalFormatting sqref="B4:B441">
    <cfRule type="duplicateValues" dxfId="103" priority="6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4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124" sqref="A3:XFD124"/>
    </sheetView>
  </sheetViews>
  <sheetFormatPr defaultRowHeight="15" x14ac:dyDescent="0.2"/>
  <cols>
    <col min="1" max="1" width="8" style="4" customWidth="1"/>
    <col min="2" max="2" width="20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>
        <v>403975</v>
      </c>
      <c r="B3" s="99" t="s">
        <v>4880</v>
      </c>
      <c r="C3" s="9" t="s">
        <v>4881</v>
      </c>
      <c r="D3" s="76" t="s">
        <v>126</v>
      </c>
      <c r="E3" s="13">
        <v>44545</v>
      </c>
      <c r="F3" s="76" t="s">
        <v>127</v>
      </c>
      <c r="G3" s="13">
        <v>44549</v>
      </c>
      <c r="H3" s="10" t="s">
        <v>5006</v>
      </c>
      <c r="I3" s="1">
        <v>95</v>
      </c>
      <c r="J3" s="1">
        <v>60</v>
      </c>
      <c r="K3" s="1">
        <v>45</v>
      </c>
      <c r="L3" s="1">
        <v>32</v>
      </c>
      <c r="M3" s="80">
        <v>64.125</v>
      </c>
      <c r="N3" s="96">
        <v>64.125</v>
      </c>
      <c r="O3" s="64">
        <v>2530</v>
      </c>
      <c r="P3" s="65">
        <f>Table22457891011234567891011121314151617181920212223242526272829303132333412353637383940414243444546[[#This Row],[PEMBULATAN]]*O3</f>
        <v>162236.25</v>
      </c>
    </row>
    <row r="4" spans="1:16" ht="23.25" customHeight="1" x14ac:dyDescent="0.2">
      <c r="A4" s="14"/>
      <c r="B4" s="98" t="s">
        <v>4882</v>
      </c>
      <c r="C4" s="9" t="s">
        <v>4883</v>
      </c>
      <c r="D4" s="76" t="s">
        <v>126</v>
      </c>
      <c r="E4" s="13">
        <v>44545</v>
      </c>
      <c r="F4" s="76" t="s">
        <v>127</v>
      </c>
      <c r="G4" s="13">
        <v>44549</v>
      </c>
      <c r="H4" s="10" t="s">
        <v>5006</v>
      </c>
      <c r="I4" s="1">
        <v>70</v>
      </c>
      <c r="J4" s="1">
        <v>65</v>
      </c>
      <c r="K4" s="1">
        <v>30</v>
      </c>
      <c r="L4" s="1">
        <v>11</v>
      </c>
      <c r="M4" s="80">
        <v>34.125</v>
      </c>
      <c r="N4" s="96">
        <v>34.125</v>
      </c>
      <c r="O4" s="64">
        <v>2530</v>
      </c>
      <c r="P4" s="65">
        <f>Table22457891011234567891011121314151617181920212223242526272829303132333412353637383940414243444546[[#This Row],[PEMBULATAN]]*O4</f>
        <v>86336.25</v>
      </c>
    </row>
    <row r="5" spans="1:16" ht="23.25" customHeight="1" x14ac:dyDescent="0.2">
      <c r="A5" s="14"/>
      <c r="B5" s="75" t="s">
        <v>4884</v>
      </c>
      <c r="C5" s="73" t="s">
        <v>4885</v>
      </c>
      <c r="D5" s="78" t="s">
        <v>126</v>
      </c>
      <c r="E5" s="13">
        <v>44545</v>
      </c>
      <c r="F5" s="76" t="s">
        <v>127</v>
      </c>
      <c r="G5" s="13">
        <v>44549</v>
      </c>
      <c r="H5" s="77" t="s">
        <v>5006</v>
      </c>
      <c r="I5" s="16">
        <v>65</v>
      </c>
      <c r="J5" s="16">
        <v>40</v>
      </c>
      <c r="K5" s="16">
        <v>40</v>
      </c>
      <c r="L5" s="16">
        <v>2</v>
      </c>
      <c r="M5" s="81">
        <v>26</v>
      </c>
      <c r="N5" s="96">
        <v>26</v>
      </c>
      <c r="O5" s="64">
        <v>2530</v>
      </c>
      <c r="P5" s="65">
        <f>Table22457891011234567891011121314151617181920212223242526272829303132333412353637383940414243444546[[#This Row],[PEMBULATAN]]*O5</f>
        <v>65780</v>
      </c>
    </row>
    <row r="6" spans="1:16" ht="23.25" customHeight="1" x14ac:dyDescent="0.2">
      <c r="A6" s="14"/>
      <c r="B6" s="75"/>
      <c r="C6" s="73" t="s">
        <v>4886</v>
      </c>
      <c r="D6" s="78" t="s">
        <v>126</v>
      </c>
      <c r="E6" s="13">
        <v>44545</v>
      </c>
      <c r="F6" s="76" t="s">
        <v>127</v>
      </c>
      <c r="G6" s="13">
        <v>44549</v>
      </c>
      <c r="H6" s="77" t="s">
        <v>5006</v>
      </c>
      <c r="I6" s="16">
        <v>96</v>
      </c>
      <c r="J6" s="16">
        <v>65</v>
      </c>
      <c r="K6" s="16">
        <v>24</v>
      </c>
      <c r="L6" s="16">
        <v>8</v>
      </c>
      <c r="M6" s="81">
        <v>37.44</v>
      </c>
      <c r="N6" s="96">
        <v>38</v>
      </c>
      <c r="O6" s="64">
        <v>2530</v>
      </c>
      <c r="P6" s="65">
        <f>Table22457891011234567891011121314151617181920212223242526272829303132333412353637383940414243444546[[#This Row],[PEMBULATAN]]*O6</f>
        <v>96140</v>
      </c>
    </row>
    <row r="7" spans="1:16" ht="23.25" customHeight="1" x14ac:dyDescent="0.2">
      <c r="A7" s="14"/>
      <c r="B7" s="75"/>
      <c r="C7" s="73" t="s">
        <v>4887</v>
      </c>
      <c r="D7" s="78" t="s">
        <v>126</v>
      </c>
      <c r="E7" s="13">
        <v>44545</v>
      </c>
      <c r="F7" s="76" t="s">
        <v>127</v>
      </c>
      <c r="G7" s="13">
        <v>44549</v>
      </c>
      <c r="H7" s="77" t="s">
        <v>5006</v>
      </c>
      <c r="I7" s="16">
        <v>90</v>
      </c>
      <c r="J7" s="16">
        <v>52</v>
      </c>
      <c r="K7" s="16">
        <v>33</v>
      </c>
      <c r="L7" s="16">
        <v>17</v>
      </c>
      <c r="M7" s="81">
        <v>38.61</v>
      </c>
      <c r="N7" s="96">
        <v>38.61</v>
      </c>
      <c r="O7" s="64">
        <v>2530</v>
      </c>
      <c r="P7" s="65">
        <f>Table22457891011234567891011121314151617181920212223242526272829303132333412353637383940414243444546[[#This Row],[PEMBULATAN]]*O7</f>
        <v>97683.3</v>
      </c>
    </row>
    <row r="8" spans="1:16" ht="23.25" customHeight="1" x14ac:dyDescent="0.2">
      <c r="A8" s="14"/>
      <c r="B8" s="75"/>
      <c r="C8" s="73" t="s">
        <v>4888</v>
      </c>
      <c r="D8" s="78" t="s">
        <v>126</v>
      </c>
      <c r="E8" s="13">
        <v>44545</v>
      </c>
      <c r="F8" s="76" t="s">
        <v>127</v>
      </c>
      <c r="G8" s="13">
        <v>44549</v>
      </c>
      <c r="H8" s="77" t="s">
        <v>5006</v>
      </c>
      <c r="I8" s="16">
        <v>90</v>
      </c>
      <c r="J8" s="16">
        <v>55</v>
      </c>
      <c r="K8" s="16">
        <v>27</v>
      </c>
      <c r="L8" s="16">
        <v>11</v>
      </c>
      <c r="M8" s="81">
        <v>33.412500000000001</v>
      </c>
      <c r="N8" s="96">
        <v>34</v>
      </c>
      <c r="O8" s="64">
        <v>2530</v>
      </c>
      <c r="P8" s="65">
        <f>Table22457891011234567891011121314151617181920212223242526272829303132333412353637383940414243444546[[#This Row],[PEMBULATAN]]*O8</f>
        <v>86020</v>
      </c>
    </row>
    <row r="9" spans="1:16" ht="23.25" customHeight="1" x14ac:dyDescent="0.2">
      <c r="A9" s="14"/>
      <c r="B9" s="75"/>
      <c r="C9" s="73" t="s">
        <v>4889</v>
      </c>
      <c r="D9" s="78" t="s">
        <v>126</v>
      </c>
      <c r="E9" s="13">
        <v>44545</v>
      </c>
      <c r="F9" s="76" t="s">
        <v>127</v>
      </c>
      <c r="G9" s="13">
        <v>44549</v>
      </c>
      <c r="H9" s="77" t="s">
        <v>5006</v>
      </c>
      <c r="I9" s="16">
        <v>90</v>
      </c>
      <c r="J9" s="16">
        <v>50</v>
      </c>
      <c r="K9" s="16">
        <v>32</v>
      </c>
      <c r="L9" s="16">
        <v>9</v>
      </c>
      <c r="M9" s="81">
        <v>36</v>
      </c>
      <c r="N9" s="96">
        <v>36</v>
      </c>
      <c r="O9" s="64">
        <v>2530</v>
      </c>
      <c r="P9" s="65">
        <f>Table22457891011234567891011121314151617181920212223242526272829303132333412353637383940414243444546[[#This Row],[PEMBULATAN]]*O9</f>
        <v>91080</v>
      </c>
    </row>
    <row r="10" spans="1:16" ht="23.25" customHeight="1" x14ac:dyDescent="0.2">
      <c r="A10" s="14"/>
      <c r="B10" s="75"/>
      <c r="C10" s="73" t="s">
        <v>4890</v>
      </c>
      <c r="D10" s="78" t="s">
        <v>126</v>
      </c>
      <c r="E10" s="13">
        <v>44545</v>
      </c>
      <c r="F10" s="76" t="s">
        <v>127</v>
      </c>
      <c r="G10" s="13">
        <v>44549</v>
      </c>
      <c r="H10" s="77" t="s">
        <v>5006</v>
      </c>
      <c r="I10" s="16">
        <v>92</v>
      </c>
      <c r="J10" s="16">
        <v>55</v>
      </c>
      <c r="K10" s="16">
        <v>26</v>
      </c>
      <c r="L10" s="16">
        <v>16</v>
      </c>
      <c r="M10" s="81">
        <v>32.89</v>
      </c>
      <c r="N10" s="96">
        <v>32.89</v>
      </c>
      <c r="O10" s="64">
        <v>2530</v>
      </c>
      <c r="P10" s="65">
        <f>Table22457891011234567891011121314151617181920212223242526272829303132333412353637383940414243444546[[#This Row],[PEMBULATAN]]*O10</f>
        <v>83211.7</v>
      </c>
    </row>
    <row r="11" spans="1:16" ht="23.25" customHeight="1" x14ac:dyDescent="0.2">
      <c r="A11" s="14"/>
      <c r="B11" s="75"/>
      <c r="C11" s="73" t="s">
        <v>4891</v>
      </c>
      <c r="D11" s="78" t="s">
        <v>126</v>
      </c>
      <c r="E11" s="13">
        <v>44545</v>
      </c>
      <c r="F11" s="76" t="s">
        <v>127</v>
      </c>
      <c r="G11" s="13">
        <v>44549</v>
      </c>
      <c r="H11" s="77" t="s">
        <v>5006</v>
      </c>
      <c r="I11" s="16">
        <v>100</v>
      </c>
      <c r="J11" s="16">
        <v>54</v>
      </c>
      <c r="K11" s="16">
        <v>31</v>
      </c>
      <c r="L11" s="16">
        <v>8</v>
      </c>
      <c r="M11" s="81">
        <v>41.85</v>
      </c>
      <c r="N11" s="96">
        <v>41.85</v>
      </c>
      <c r="O11" s="64">
        <v>2530</v>
      </c>
      <c r="P11" s="65">
        <f>Table22457891011234567891011121314151617181920212223242526272829303132333412353637383940414243444546[[#This Row],[PEMBULATAN]]*O11</f>
        <v>105880.5</v>
      </c>
    </row>
    <row r="12" spans="1:16" ht="23.25" customHeight="1" x14ac:dyDescent="0.2">
      <c r="A12" s="14"/>
      <c r="B12" s="75"/>
      <c r="C12" s="73" t="s">
        <v>4892</v>
      </c>
      <c r="D12" s="78" t="s">
        <v>126</v>
      </c>
      <c r="E12" s="13">
        <v>44545</v>
      </c>
      <c r="F12" s="76" t="s">
        <v>127</v>
      </c>
      <c r="G12" s="13">
        <v>44549</v>
      </c>
      <c r="H12" s="77" t="s">
        <v>5006</v>
      </c>
      <c r="I12" s="16">
        <v>100</v>
      </c>
      <c r="J12" s="16">
        <v>60</v>
      </c>
      <c r="K12" s="16">
        <v>20</v>
      </c>
      <c r="L12" s="16">
        <v>9</v>
      </c>
      <c r="M12" s="81">
        <v>30</v>
      </c>
      <c r="N12" s="96">
        <v>30</v>
      </c>
      <c r="O12" s="64">
        <v>2530</v>
      </c>
      <c r="P12" s="65">
        <f>Table22457891011234567891011121314151617181920212223242526272829303132333412353637383940414243444546[[#This Row],[PEMBULATAN]]*O12</f>
        <v>75900</v>
      </c>
    </row>
    <row r="13" spans="1:16" ht="23.25" customHeight="1" x14ac:dyDescent="0.2">
      <c r="A13" s="14"/>
      <c r="B13" s="75"/>
      <c r="C13" s="73" t="s">
        <v>4893</v>
      </c>
      <c r="D13" s="78" t="s">
        <v>126</v>
      </c>
      <c r="E13" s="13">
        <v>44545</v>
      </c>
      <c r="F13" s="76" t="s">
        <v>127</v>
      </c>
      <c r="G13" s="13">
        <v>44549</v>
      </c>
      <c r="H13" s="77" t="s">
        <v>5006</v>
      </c>
      <c r="I13" s="16">
        <v>80</v>
      </c>
      <c r="J13" s="16">
        <v>45</v>
      </c>
      <c r="K13" s="16">
        <v>21</v>
      </c>
      <c r="L13" s="16">
        <v>6</v>
      </c>
      <c r="M13" s="81">
        <v>18.899999999999999</v>
      </c>
      <c r="N13" s="96">
        <v>18.899999999999999</v>
      </c>
      <c r="O13" s="64">
        <v>2530</v>
      </c>
      <c r="P13" s="65">
        <f>Table22457891011234567891011121314151617181920212223242526272829303132333412353637383940414243444546[[#This Row],[PEMBULATAN]]*O13</f>
        <v>47817</v>
      </c>
    </row>
    <row r="14" spans="1:16" ht="23.25" customHeight="1" x14ac:dyDescent="0.2">
      <c r="A14" s="14"/>
      <c r="B14" s="75"/>
      <c r="C14" s="73" t="s">
        <v>4894</v>
      </c>
      <c r="D14" s="78" t="s">
        <v>126</v>
      </c>
      <c r="E14" s="13">
        <v>44545</v>
      </c>
      <c r="F14" s="76" t="s">
        <v>127</v>
      </c>
      <c r="G14" s="13">
        <v>44549</v>
      </c>
      <c r="H14" s="77" t="s">
        <v>5006</v>
      </c>
      <c r="I14" s="16">
        <v>80</v>
      </c>
      <c r="J14" s="16">
        <v>50</v>
      </c>
      <c r="K14" s="16">
        <v>26</v>
      </c>
      <c r="L14" s="16">
        <v>17</v>
      </c>
      <c r="M14" s="81">
        <v>26</v>
      </c>
      <c r="N14" s="96">
        <v>26</v>
      </c>
      <c r="O14" s="64">
        <v>2530</v>
      </c>
      <c r="P14" s="65">
        <f>Table22457891011234567891011121314151617181920212223242526272829303132333412353637383940414243444546[[#This Row],[PEMBULATAN]]*O14</f>
        <v>65780</v>
      </c>
    </row>
    <row r="15" spans="1:16" ht="23.25" customHeight="1" x14ac:dyDescent="0.2">
      <c r="A15" s="14"/>
      <c r="B15" s="75"/>
      <c r="C15" s="73" t="s">
        <v>4895</v>
      </c>
      <c r="D15" s="78" t="s">
        <v>126</v>
      </c>
      <c r="E15" s="13">
        <v>44545</v>
      </c>
      <c r="F15" s="76" t="s">
        <v>127</v>
      </c>
      <c r="G15" s="13">
        <v>44549</v>
      </c>
      <c r="H15" s="77" t="s">
        <v>5006</v>
      </c>
      <c r="I15" s="16">
        <v>57</v>
      </c>
      <c r="J15" s="16">
        <v>42</v>
      </c>
      <c r="K15" s="16">
        <v>9</v>
      </c>
      <c r="L15" s="16">
        <v>1</v>
      </c>
      <c r="M15" s="81">
        <v>5.3864999999999998</v>
      </c>
      <c r="N15" s="96">
        <v>6</v>
      </c>
      <c r="O15" s="64">
        <v>2530</v>
      </c>
      <c r="P15" s="65">
        <f>Table22457891011234567891011121314151617181920212223242526272829303132333412353637383940414243444546[[#This Row],[PEMBULATAN]]*O15</f>
        <v>15180</v>
      </c>
    </row>
    <row r="16" spans="1:16" ht="23.25" customHeight="1" x14ac:dyDescent="0.2">
      <c r="A16" s="14"/>
      <c r="B16" s="75"/>
      <c r="C16" s="73" t="s">
        <v>4896</v>
      </c>
      <c r="D16" s="78" t="s">
        <v>126</v>
      </c>
      <c r="E16" s="13">
        <v>44545</v>
      </c>
      <c r="F16" s="76" t="s">
        <v>127</v>
      </c>
      <c r="G16" s="13">
        <v>44549</v>
      </c>
      <c r="H16" s="77" t="s">
        <v>5006</v>
      </c>
      <c r="I16" s="16">
        <v>50</v>
      </c>
      <c r="J16" s="16">
        <v>40</v>
      </c>
      <c r="K16" s="16">
        <v>13</v>
      </c>
      <c r="L16" s="16">
        <v>5</v>
      </c>
      <c r="M16" s="81">
        <v>6.5</v>
      </c>
      <c r="N16" s="96">
        <v>7</v>
      </c>
      <c r="O16" s="64">
        <v>2530</v>
      </c>
      <c r="P16" s="65">
        <f>Table22457891011234567891011121314151617181920212223242526272829303132333412353637383940414243444546[[#This Row],[PEMBULATAN]]*O16</f>
        <v>17710</v>
      </c>
    </row>
    <row r="17" spans="1:16" ht="23.25" customHeight="1" x14ac:dyDescent="0.2">
      <c r="A17" s="14"/>
      <c r="B17" s="75"/>
      <c r="C17" s="73" t="s">
        <v>4897</v>
      </c>
      <c r="D17" s="78" t="s">
        <v>126</v>
      </c>
      <c r="E17" s="13">
        <v>44545</v>
      </c>
      <c r="F17" s="76" t="s">
        <v>127</v>
      </c>
      <c r="G17" s="13">
        <v>44549</v>
      </c>
      <c r="H17" s="77" t="s">
        <v>5006</v>
      </c>
      <c r="I17" s="16">
        <v>87</v>
      </c>
      <c r="J17" s="16">
        <v>54</v>
      </c>
      <c r="K17" s="16">
        <v>13</v>
      </c>
      <c r="L17" s="16">
        <v>7</v>
      </c>
      <c r="M17" s="81">
        <v>15.2685</v>
      </c>
      <c r="N17" s="96">
        <v>15.2685</v>
      </c>
      <c r="O17" s="64">
        <v>2530</v>
      </c>
      <c r="P17" s="65">
        <f>Table22457891011234567891011121314151617181920212223242526272829303132333412353637383940414243444546[[#This Row],[PEMBULATAN]]*O17</f>
        <v>38629.305</v>
      </c>
    </row>
    <row r="18" spans="1:16" ht="23.25" customHeight="1" x14ac:dyDescent="0.2">
      <c r="A18" s="14"/>
      <c r="B18" s="75"/>
      <c r="C18" s="73" t="s">
        <v>4898</v>
      </c>
      <c r="D18" s="78" t="s">
        <v>126</v>
      </c>
      <c r="E18" s="13">
        <v>44545</v>
      </c>
      <c r="F18" s="76" t="s">
        <v>127</v>
      </c>
      <c r="G18" s="13">
        <v>44549</v>
      </c>
      <c r="H18" s="77" t="s">
        <v>5006</v>
      </c>
      <c r="I18" s="16">
        <v>100</v>
      </c>
      <c r="J18" s="16">
        <v>58</v>
      </c>
      <c r="K18" s="16">
        <v>28</v>
      </c>
      <c r="L18" s="16">
        <v>14</v>
      </c>
      <c r="M18" s="81">
        <v>40.6</v>
      </c>
      <c r="N18" s="96">
        <v>40.6</v>
      </c>
      <c r="O18" s="64">
        <v>2530</v>
      </c>
      <c r="P18" s="65">
        <f>Table22457891011234567891011121314151617181920212223242526272829303132333412353637383940414243444546[[#This Row],[PEMBULATAN]]*O18</f>
        <v>102718</v>
      </c>
    </row>
    <row r="19" spans="1:16" ht="23.25" customHeight="1" x14ac:dyDescent="0.2">
      <c r="A19" s="14"/>
      <c r="B19" s="75"/>
      <c r="C19" s="73" t="s">
        <v>4899</v>
      </c>
      <c r="D19" s="78" t="s">
        <v>126</v>
      </c>
      <c r="E19" s="13">
        <v>44545</v>
      </c>
      <c r="F19" s="76" t="s">
        <v>127</v>
      </c>
      <c r="G19" s="13">
        <v>44549</v>
      </c>
      <c r="H19" s="77" t="s">
        <v>5006</v>
      </c>
      <c r="I19" s="16">
        <v>70</v>
      </c>
      <c r="J19" s="16">
        <v>54</v>
      </c>
      <c r="K19" s="16">
        <v>15</v>
      </c>
      <c r="L19" s="16">
        <v>5</v>
      </c>
      <c r="M19" s="81">
        <v>14.175000000000001</v>
      </c>
      <c r="N19" s="96">
        <v>14.175000000000001</v>
      </c>
      <c r="O19" s="64">
        <v>2530</v>
      </c>
      <c r="P19" s="65">
        <f>Table22457891011234567891011121314151617181920212223242526272829303132333412353637383940414243444546[[#This Row],[PEMBULATAN]]*O19</f>
        <v>35862.75</v>
      </c>
    </row>
    <row r="20" spans="1:16" ht="23.25" customHeight="1" x14ac:dyDescent="0.2">
      <c r="A20" s="14"/>
      <c r="B20" s="75"/>
      <c r="C20" s="73" t="s">
        <v>4900</v>
      </c>
      <c r="D20" s="78" t="s">
        <v>126</v>
      </c>
      <c r="E20" s="13">
        <v>44545</v>
      </c>
      <c r="F20" s="76" t="s">
        <v>127</v>
      </c>
      <c r="G20" s="13">
        <v>44549</v>
      </c>
      <c r="H20" s="77" t="s">
        <v>5006</v>
      </c>
      <c r="I20" s="16">
        <v>90</v>
      </c>
      <c r="J20" s="16">
        <v>50</v>
      </c>
      <c r="K20" s="16">
        <v>33</v>
      </c>
      <c r="L20" s="16">
        <v>9</v>
      </c>
      <c r="M20" s="81">
        <v>37.125</v>
      </c>
      <c r="N20" s="96">
        <v>37.125</v>
      </c>
      <c r="O20" s="64">
        <v>2530</v>
      </c>
      <c r="P20" s="65">
        <f>Table22457891011234567891011121314151617181920212223242526272829303132333412353637383940414243444546[[#This Row],[PEMBULATAN]]*O20</f>
        <v>93926.25</v>
      </c>
    </row>
    <row r="21" spans="1:16" ht="23.25" customHeight="1" x14ac:dyDescent="0.2">
      <c r="A21" s="14"/>
      <c r="B21" s="75"/>
      <c r="C21" s="73" t="s">
        <v>4901</v>
      </c>
      <c r="D21" s="78" t="s">
        <v>126</v>
      </c>
      <c r="E21" s="13">
        <v>44545</v>
      </c>
      <c r="F21" s="76" t="s">
        <v>127</v>
      </c>
      <c r="G21" s="13">
        <v>44549</v>
      </c>
      <c r="H21" s="77" t="s">
        <v>5006</v>
      </c>
      <c r="I21" s="16">
        <v>62</v>
      </c>
      <c r="J21" s="16">
        <v>50</v>
      </c>
      <c r="K21" s="16">
        <v>45</v>
      </c>
      <c r="L21" s="16">
        <v>14</v>
      </c>
      <c r="M21" s="81">
        <v>34.875</v>
      </c>
      <c r="N21" s="96">
        <v>34.875</v>
      </c>
      <c r="O21" s="64">
        <v>2530</v>
      </c>
      <c r="P21" s="65">
        <f>Table22457891011234567891011121314151617181920212223242526272829303132333412353637383940414243444546[[#This Row],[PEMBULATAN]]*O21</f>
        <v>88233.75</v>
      </c>
    </row>
    <row r="22" spans="1:16" ht="23.25" customHeight="1" x14ac:dyDescent="0.2">
      <c r="A22" s="14"/>
      <c r="B22" s="75"/>
      <c r="C22" s="73" t="s">
        <v>4902</v>
      </c>
      <c r="D22" s="78" t="s">
        <v>126</v>
      </c>
      <c r="E22" s="13">
        <v>44545</v>
      </c>
      <c r="F22" s="76" t="s">
        <v>127</v>
      </c>
      <c r="G22" s="13">
        <v>44549</v>
      </c>
      <c r="H22" s="77" t="s">
        <v>5006</v>
      </c>
      <c r="I22" s="16">
        <v>100</v>
      </c>
      <c r="J22" s="16">
        <v>10</v>
      </c>
      <c r="K22" s="16">
        <v>15</v>
      </c>
      <c r="L22" s="16">
        <v>5</v>
      </c>
      <c r="M22" s="81">
        <v>3.75</v>
      </c>
      <c r="N22" s="96">
        <v>5</v>
      </c>
      <c r="O22" s="64">
        <v>2530</v>
      </c>
      <c r="P22" s="65">
        <f>Table22457891011234567891011121314151617181920212223242526272829303132333412353637383940414243444546[[#This Row],[PEMBULATAN]]*O22</f>
        <v>12650</v>
      </c>
    </row>
    <row r="23" spans="1:16" ht="23.25" customHeight="1" x14ac:dyDescent="0.2">
      <c r="A23" s="14"/>
      <c r="B23" s="75"/>
      <c r="C23" s="73" t="s">
        <v>4903</v>
      </c>
      <c r="D23" s="78" t="s">
        <v>126</v>
      </c>
      <c r="E23" s="13">
        <v>44545</v>
      </c>
      <c r="F23" s="76" t="s">
        <v>127</v>
      </c>
      <c r="G23" s="13">
        <v>44549</v>
      </c>
      <c r="H23" s="77" t="s">
        <v>5006</v>
      </c>
      <c r="I23" s="16">
        <v>50</v>
      </c>
      <c r="J23" s="16">
        <v>32</v>
      </c>
      <c r="K23" s="16">
        <v>25</v>
      </c>
      <c r="L23" s="16">
        <v>2</v>
      </c>
      <c r="M23" s="81">
        <v>10</v>
      </c>
      <c r="N23" s="96">
        <v>10</v>
      </c>
      <c r="O23" s="64">
        <v>2530</v>
      </c>
      <c r="P23" s="65">
        <f>Table22457891011234567891011121314151617181920212223242526272829303132333412353637383940414243444546[[#This Row],[PEMBULATAN]]*O23</f>
        <v>25300</v>
      </c>
    </row>
    <row r="24" spans="1:16" ht="23.25" customHeight="1" x14ac:dyDescent="0.2">
      <c r="A24" s="14"/>
      <c r="B24" s="75"/>
      <c r="C24" s="73" t="s">
        <v>4904</v>
      </c>
      <c r="D24" s="78" t="s">
        <v>126</v>
      </c>
      <c r="E24" s="13">
        <v>44545</v>
      </c>
      <c r="F24" s="76" t="s">
        <v>127</v>
      </c>
      <c r="G24" s="13">
        <v>44549</v>
      </c>
      <c r="H24" s="77" t="s">
        <v>5006</v>
      </c>
      <c r="I24" s="16">
        <v>90</v>
      </c>
      <c r="J24" s="16">
        <v>62</v>
      </c>
      <c r="K24" s="16">
        <v>21</v>
      </c>
      <c r="L24" s="16">
        <v>11</v>
      </c>
      <c r="M24" s="81">
        <v>29.295000000000002</v>
      </c>
      <c r="N24" s="96">
        <v>30</v>
      </c>
      <c r="O24" s="64">
        <v>2530</v>
      </c>
      <c r="P24" s="65">
        <f>Table22457891011234567891011121314151617181920212223242526272829303132333412353637383940414243444546[[#This Row],[PEMBULATAN]]*O24</f>
        <v>75900</v>
      </c>
    </row>
    <row r="25" spans="1:16" ht="23.25" customHeight="1" x14ac:dyDescent="0.2">
      <c r="A25" s="14"/>
      <c r="B25" s="75"/>
      <c r="C25" s="73" t="s">
        <v>4905</v>
      </c>
      <c r="D25" s="78" t="s">
        <v>126</v>
      </c>
      <c r="E25" s="13">
        <v>44545</v>
      </c>
      <c r="F25" s="76" t="s">
        <v>127</v>
      </c>
      <c r="G25" s="13">
        <v>44549</v>
      </c>
      <c r="H25" s="77" t="s">
        <v>5006</v>
      </c>
      <c r="I25" s="16">
        <v>60</v>
      </c>
      <c r="J25" s="16">
        <v>40</v>
      </c>
      <c r="K25" s="16">
        <v>25</v>
      </c>
      <c r="L25" s="16">
        <v>5</v>
      </c>
      <c r="M25" s="81">
        <v>15</v>
      </c>
      <c r="N25" s="96">
        <v>15</v>
      </c>
      <c r="O25" s="64">
        <v>2530</v>
      </c>
      <c r="P25" s="65">
        <f>Table22457891011234567891011121314151617181920212223242526272829303132333412353637383940414243444546[[#This Row],[PEMBULATAN]]*O25</f>
        <v>37950</v>
      </c>
    </row>
    <row r="26" spans="1:16" ht="23.25" customHeight="1" x14ac:dyDescent="0.2">
      <c r="A26" s="14"/>
      <c r="B26" s="75"/>
      <c r="C26" s="73" t="s">
        <v>4906</v>
      </c>
      <c r="D26" s="78" t="s">
        <v>126</v>
      </c>
      <c r="E26" s="13">
        <v>44545</v>
      </c>
      <c r="F26" s="76" t="s">
        <v>127</v>
      </c>
      <c r="G26" s="13">
        <v>44549</v>
      </c>
      <c r="H26" s="77" t="s">
        <v>5006</v>
      </c>
      <c r="I26" s="16">
        <v>52</v>
      </c>
      <c r="J26" s="16">
        <v>36</v>
      </c>
      <c r="K26" s="16">
        <v>25</v>
      </c>
      <c r="L26" s="16">
        <v>5</v>
      </c>
      <c r="M26" s="81">
        <v>11.7</v>
      </c>
      <c r="N26" s="96">
        <v>11.7</v>
      </c>
      <c r="O26" s="64">
        <v>2530</v>
      </c>
      <c r="P26" s="65">
        <f>Table22457891011234567891011121314151617181920212223242526272829303132333412353637383940414243444546[[#This Row],[PEMBULATAN]]*O26</f>
        <v>29601</v>
      </c>
    </row>
    <row r="27" spans="1:16" ht="23.25" customHeight="1" x14ac:dyDescent="0.2">
      <c r="A27" s="14"/>
      <c r="B27" s="75"/>
      <c r="C27" s="73" t="s">
        <v>4907</v>
      </c>
      <c r="D27" s="78" t="s">
        <v>126</v>
      </c>
      <c r="E27" s="13">
        <v>44545</v>
      </c>
      <c r="F27" s="76" t="s">
        <v>127</v>
      </c>
      <c r="G27" s="13">
        <v>44549</v>
      </c>
      <c r="H27" s="77" t="s">
        <v>5006</v>
      </c>
      <c r="I27" s="16">
        <v>80</v>
      </c>
      <c r="J27" s="16">
        <v>52</v>
      </c>
      <c r="K27" s="16">
        <v>14</v>
      </c>
      <c r="L27" s="16">
        <v>11</v>
      </c>
      <c r="M27" s="81">
        <v>14.56</v>
      </c>
      <c r="N27" s="96">
        <v>14.56</v>
      </c>
      <c r="O27" s="64">
        <v>2530</v>
      </c>
      <c r="P27" s="65">
        <f>Table22457891011234567891011121314151617181920212223242526272829303132333412353637383940414243444546[[#This Row],[PEMBULATAN]]*O27</f>
        <v>36836.800000000003</v>
      </c>
    </row>
    <row r="28" spans="1:16" ht="23.25" customHeight="1" x14ac:dyDescent="0.2">
      <c r="A28" s="14"/>
      <c r="B28" s="75"/>
      <c r="C28" s="73" t="s">
        <v>4908</v>
      </c>
      <c r="D28" s="78" t="s">
        <v>126</v>
      </c>
      <c r="E28" s="13">
        <v>44545</v>
      </c>
      <c r="F28" s="76" t="s">
        <v>127</v>
      </c>
      <c r="G28" s="13">
        <v>44549</v>
      </c>
      <c r="H28" s="77" t="s">
        <v>5006</v>
      </c>
      <c r="I28" s="16">
        <v>95</v>
      </c>
      <c r="J28" s="16">
        <v>64</v>
      </c>
      <c r="K28" s="16">
        <v>24</v>
      </c>
      <c r="L28" s="16">
        <v>18</v>
      </c>
      <c r="M28" s="81">
        <v>36.479999999999997</v>
      </c>
      <c r="N28" s="96">
        <v>37</v>
      </c>
      <c r="O28" s="64">
        <v>2530</v>
      </c>
      <c r="P28" s="65">
        <f>Table22457891011234567891011121314151617181920212223242526272829303132333412353637383940414243444546[[#This Row],[PEMBULATAN]]*O28</f>
        <v>93610</v>
      </c>
    </row>
    <row r="29" spans="1:16" ht="23.25" customHeight="1" x14ac:dyDescent="0.2">
      <c r="A29" s="14"/>
      <c r="B29" s="75"/>
      <c r="C29" s="73" t="s">
        <v>4909</v>
      </c>
      <c r="D29" s="78" t="s">
        <v>126</v>
      </c>
      <c r="E29" s="13">
        <v>44545</v>
      </c>
      <c r="F29" s="76" t="s">
        <v>127</v>
      </c>
      <c r="G29" s="13">
        <v>44549</v>
      </c>
      <c r="H29" s="77" t="s">
        <v>5006</v>
      </c>
      <c r="I29" s="16">
        <v>80</v>
      </c>
      <c r="J29" s="16">
        <v>37</v>
      </c>
      <c r="K29" s="16">
        <v>27</v>
      </c>
      <c r="L29" s="16">
        <v>4</v>
      </c>
      <c r="M29" s="81">
        <v>19.98</v>
      </c>
      <c r="N29" s="96">
        <v>19.98</v>
      </c>
      <c r="O29" s="64">
        <v>2530</v>
      </c>
      <c r="P29" s="65">
        <f>Table22457891011234567891011121314151617181920212223242526272829303132333412353637383940414243444546[[#This Row],[PEMBULATAN]]*O29</f>
        <v>50549.4</v>
      </c>
    </row>
    <row r="30" spans="1:16" ht="23.25" customHeight="1" x14ac:dyDescent="0.2">
      <c r="A30" s="14"/>
      <c r="B30" s="75"/>
      <c r="C30" s="73" t="s">
        <v>4910</v>
      </c>
      <c r="D30" s="78" t="s">
        <v>126</v>
      </c>
      <c r="E30" s="13">
        <v>44545</v>
      </c>
      <c r="F30" s="76" t="s">
        <v>127</v>
      </c>
      <c r="G30" s="13">
        <v>44549</v>
      </c>
      <c r="H30" s="77" t="s">
        <v>5006</v>
      </c>
      <c r="I30" s="16">
        <v>106</v>
      </c>
      <c r="J30" s="16">
        <v>101</v>
      </c>
      <c r="K30" s="16">
        <v>10</v>
      </c>
      <c r="L30" s="16">
        <v>6</v>
      </c>
      <c r="M30" s="81">
        <v>26.765000000000001</v>
      </c>
      <c r="N30" s="96">
        <v>26.765000000000001</v>
      </c>
      <c r="O30" s="64">
        <v>2530</v>
      </c>
      <c r="P30" s="65">
        <f>Table22457891011234567891011121314151617181920212223242526272829303132333412353637383940414243444546[[#This Row],[PEMBULATAN]]*O30</f>
        <v>67715.45</v>
      </c>
    </row>
    <row r="31" spans="1:16" ht="23.25" customHeight="1" x14ac:dyDescent="0.2">
      <c r="A31" s="14"/>
      <c r="B31" s="75"/>
      <c r="C31" s="73" t="s">
        <v>4911</v>
      </c>
      <c r="D31" s="78" t="s">
        <v>126</v>
      </c>
      <c r="E31" s="13">
        <v>44545</v>
      </c>
      <c r="F31" s="76" t="s">
        <v>127</v>
      </c>
      <c r="G31" s="13">
        <v>44549</v>
      </c>
      <c r="H31" s="77" t="s">
        <v>5006</v>
      </c>
      <c r="I31" s="16">
        <v>130</v>
      </c>
      <c r="J31" s="16">
        <v>10</v>
      </c>
      <c r="K31" s="16">
        <v>10</v>
      </c>
      <c r="L31" s="16">
        <v>4</v>
      </c>
      <c r="M31" s="81">
        <v>3.25</v>
      </c>
      <c r="N31" s="96">
        <v>4</v>
      </c>
      <c r="O31" s="64">
        <v>2530</v>
      </c>
      <c r="P31" s="65">
        <f>Table22457891011234567891011121314151617181920212223242526272829303132333412353637383940414243444546[[#This Row],[PEMBULATAN]]*O31</f>
        <v>10120</v>
      </c>
    </row>
    <row r="32" spans="1:16" ht="23.25" customHeight="1" x14ac:dyDescent="0.2">
      <c r="A32" s="14"/>
      <c r="B32" s="75"/>
      <c r="C32" s="73" t="s">
        <v>4912</v>
      </c>
      <c r="D32" s="78" t="s">
        <v>126</v>
      </c>
      <c r="E32" s="13">
        <v>44545</v>
      </c>
      <c r="F32" s="76" t="s">
        <v>127</v>
      </c>
      <c r="G32" s="13">
        <v>44549</v>
      </c>
      <c r="H32" s="77" t="s">
        <v>5006</v>
      </c>
      <c r="I32" s="16">
        <v>50</v>
      </c>
      <c r="J32" s="16">
        <v>50</v>
      </c>
      <c r="K32" s="16">
        <v>20</v>
      </c>
      <c r="L32" s="16">
        <v>1</v>
      </c>
      <c r="M32" s="81">
        <v>12.5</v>
      </c>
      <c r="N32" s="96">
        <v>13</v>
      </c>
      <c r="O32" s="64">
        <v>2530</v>
      </c>
      <c r="P32" s="65">
        <f>Table22457891011234567891011121314151617181920212223242526272829303132333412353637383940414243444546[[#This Row],[PEMBULATAN]]*O32</f>
        <v>32890</v>
      </c>
    </row>
    <row r="33" spans="1:16" ht="23.25" customHeight="1" x14ac:dyDescent="0.2">
      <c r="A33" s="14"/>
      <c r="B33" s="75"/>
      <c r="C33" s="73" t="s">
        <v>4913</v>
      </c>
      <c r="D33" s="78" t="s">
        <v>126</v>
      </c>
      <c r="E33" s="13">
        <v>44545</v>
      </c>
      <c r="F33" s="76" t="s">
        <v>127</v>
      </c>
      <c r="G33" s="13">
        <v>44549</v>
      </c>
      <c r="H33" s="77" t="s">
        <v>5006</v>
      </c>
      <c r="I33" s="16">
        <v>80</v>
      </c>
      <c r="J33" s="16">
        <v>46</v>
      </c>
      <c r="K33" s="16">
        <v>12</v>
      </c>
      <c r="L33" s="16">
        <v>7</v>
      </c>
      <c r="M33" s="81">
        <v>11.04</v>
      </c>
      <c r="N33" s="96">
        <v>11.04</v>
      </c>
      <c r="O33" s="64">
        <v>2530</v>
      </c>
      <c r="P33" s="65">
        <f>Table22457891011234567891011121314151617181920212223242526272829303132333412353637383940414243444546[[#This Row],[PEMBULATAN]]*O33</f>
        <v>27931.199999999997</v>
      </c>
    </row>
    <row r="34" spans="1:16" ht="23.25" customHeight="1" x14ac:dyDescent="0.2">
      <c r="A34" s="14"/>
      <c r="B34" s="75"/>
      <c r="C34" s="73" t="s">
        <v>4914</v>
      </c>
      <c r="D34" s="78" t="s">
        <v>126</v>
      </c>
      <c r="E34" s="13">
        <v>44545</v>
      </c>
      <c r="F34" s="76" t="s">
        <v>127</v>
      </c>
      <c r="G34" s="13">
        <v>44549</v>
      </c>
      <c r="H34" s="77" t="s">
        <v>5006</v>
      </c>
      <c r="I34" s="16">
        <v>115</v>
      </c>
      <c r="J34" s="16">
        <v>60</v>
      </c>
      <c r="K34" s="16">
        <v>43</v>
      </c>
      <c r="L34" s="16">
        <v>20</v>
      </c>
      <c r="M34" s="81">
        <v>74.174999999999997</v>
      </c>
      <c r="N34" s="96">
        <v>74.174999999999997</v>
      </c>
      <c r="O34" s="64">
        <v>2530</v>
      </c>
      <c r="P34" s="65">
        <f>Table22457891011234567891011121314151617181920212223242526272829303132333412353637383940414243444546[[#This Row],[PEMBULATAN]]*O34</f>
        <v>187662.75</v>
      </c>
    </row>
    <row r="35" spans="1:16" ht="23.25" customHeight="1" x14ac:dyDescent="0.2">
      <c r="A35" s="14"/>
      <c r="B35" s="75"/>
      <c r="C35" s="73" t="s">
        <v>4915</v>
      </c>
      <c r="D35" s="78" t="s">
        <v>126</v>
      </c>
      <c r="E35" s="13">
        <v>44545</v>
      </c>
      <c r="F35" s="76" t="s">
        <v>127</v>
      </c>
      <c r="G35" s="13">
        <v>44549</v>
      </c>
      <c r="H35" s="77" t="s">
        <v>5006</v>
      </c>
      <c r="I35" s="16">
        <v>92</v>
      </c>
      <c r="J35" s="16">
        <v>52</v>
      </c>
      <c r="K35" s="16">
        <v>22</v>
      </c>
      <c r="L35" s="16">
        <v>4</v>
      </c>
      <c r="M35" s="81">
        <v>26.312000000000001</v>
      </c>
      <c r="N35" s="96">
        <v>27</v>
      </c>
      <c r="O35" s="64">
        <v>2530</v>
      </c>
      <c r="P35" s="65">
        <f>Table22457891011234567891011121314151617181920212223242526272829303132333412353637383940414243444546[[#This Row],[PEMBULATAN]]*O35</f>
        <v>68310</v>
      </c>
    </row>
    <row r="36" spans="1:16" ht="23.25" customHeight="1" x14ac:dyDescent="0.2">
      <c r="A36" s="14"/>
      <c r="B36" s="75"/>
      <c r="C36" s="73" t="s">
        <v>4916</v>
      </c>
      <c r="D36" s="78" t="s">
        <v>126</v>
      </c>
      <c r="E36" s="13">
        <v>44545</v>
      </c>
      <c r="F36" s="76" t="s">
        <v>127</v>
      </c>
      <c r="G36" s="13">
        <v>44549</v>
      </c>
      <c r="H36" s="77" t="s">
        <v>5006</v>
      </c>
      <c r="I36" s="16">
        <v>87</v>
      </c>
      <c r="J36" s="16">
        <v>45</v>
      </c>
      <c r="K36" s="16">
        <v>26</v>
      </c>
      <c r="L36" s="16">
        <v>14</v>
      </c>
      <c r="M36" s="81">
        <v>25.447500000000002</v>
      </c>
      <c r="N36" s="96">
        <v>26</v>
      </c>
      <c r="O36" s="64">
        <v>2530</v>
      </c>
      <c r="P36" s="65">
        <f>Table22457891011234567891011121314151617181920212223242526272829303132333412353637383940414243444546[[#This Row],[PEMBULATAN]]*O36</f>
        <v>65780</v>
      </c>
    </row>
    <row r="37" spans="1:16" ht="23.25" customHeight="1" x14ac:dyDescent="0.2">
      <c r="A37" s="14"/>
      <c r="B37" s="75"/>
      <c r="C37" s="73" t="s">
        <v>4917</v>
      </c>
      <c r="D37" s="78" t="s">
        <v>126</v>
      </c>
      <c r="E37" s="13">
        <v>44545</v>
      </c>
      <c r="F37" s="76" t="s">
        <v>127</v>
      </c>
      <c r="G37" s="13">
        <v>44549</v>
      </c>
      <c r="H37" s="77" t="s">
        <v>5006</v>
      </c>
      <c r="I37" s="16">
        <v>102</v>
      </c>
      <c r="J37" s="16">
        <v>65</v>
      </c>
      <c r="K37" s="16">
        <v>28</v>
      </c>
      <c r="L37" s="16">
        <v>32</v>
      </c>
      <c r="M37" s="81">
        <v>46.41</v>
      </c>
      <c r="N37" s="96">
        <v>47</v>
      </c>
      <c r="O37" s="64">
        <v>2530</v>
      </c>
      <c r="P37" s="65">
        <f>Table22457891011234567891011121314151617181920212223242526272829303132333412353637383940414243444546[[#This Row],[PEMBULATAN]]*O37</f>
        <v>118910</v>
      </c>
    </row>
    <row r="38" spans="1:16" ht="23.25" customHeight="1" x14ac:dyDescent="0.2">
      <c r="A38" s="14"/>
      <c r="B38" s="75"/>
      <c r="C38" s="73" t="s">
        <v>4918</v>
      </c>
      <c r="D38" s="78" t="s">
        <v>126</v>
      </c>
      <c r="E38" s="13">
        <v>44545</v>
      </c>
      <c r="F38" s="76" t="s">
        <v>127</v>
      </c>
      <c r="G38" s="13">
        <v>44549</v>
      </c>
      <c r="H38" s="77" t="s">
        <v>5006</v>
      </c>
      <c r="I38" s="16">
        <v>80</v>
      </c>
      <c r="J38" s="16">
        <v>65</v>
      </c>
      <c r="K38" s="16">
        <v>25</v>
      </c>
      <c r="L38" s="16">
        <v>14</v>
      </c>
      <c r="M38" s="81">
        <v>32.5</v>
      </c>
      <c r="N38" s="96">
        <v>33</v>
      </c>
      <c r="O38" s="64">
        <v>2530</v>
      </c>
      <c r="P38" s="65">
        <f>Table22457891011234567891011121314151617181920212223242526272829303132333412353637383940414243444546[[#This Row],[PEMBULATAN]]*O38</f>
        <v>83490</v>
      </c>
    </row>
    <row r="39" spans="1:16" ht="23.25" customHeight="1" x14ac:dyDescent="0.2">
      <c r="A39" s="14"/>
      <c r="B39" s="75"/>
      <c r="C39" s="73" t="s">
        <v>4919</v>
      </c>
      <c r="D39" s="78" t="s">
        <v>126</v>
      </c>
      <c r="E39" s="13">
        <v>44545</v>
      </c>
      <c r="F39" s="76" t="s">
        <v>127</v>
      </c>
      <c r="G39" s="13">
        <v>44549</v>
      </c>
      <c r="H39" s="77" t="s">
        <v>5006</v>
      </c>
      <c r="I39" s="16">
        <v>78</v>
      </c>
      <c r="J39" s="16">
        <v>46</v>
      </c>
      <c r="K39" s="16">
        <v>32</v>
      </c>
      <c r="L39" s="16">
        <v>10</v>
      </c>
      <c r="M39" s="81">
        <v>28.704000000000001</v>
      </c>
      <c r="N39" s="96">
        <v>28.704000000000001</v>
      </c>
      <c r="O39" s="64">
        <v>2530</v>
      </c>
      <c r="P39" s="65">
        <f>Table22457891011234567891011121314151617181920212223242526272829303132333412353637383940414243444546[[#This Row],[PEMBULATAN]]*O39</f>
        <v>72621.119999999995</v>
      </c>
    </row>
    <row r="40" spans="1:16" ht="23.25" customHeight="1" x14ac:dyDescent="0.2">
      <c r="A40" s="14"/>
      <c r="B40" s="75"/>
      <c r="C40" s="73" t="s">
        <v>4920</v>
      </c>
      <c r="D40" s="78" t="s">
        <v>126</v>
      </c>
      <c r="E40" s="13">
        <v>44545</v>
      </c>
      <c r="F40" s="76" t="s">
        <v>127</v>
      </c>
      <c r="G40" s="13">
        <v>44549</v>
      </c>
      <c r="H40" s="77" t="s">
        <v>5006</v>
      </c>
      <c r="I40" s="16">
        <v>88</v>
      </c>
      <c r="J40" s="16">
        <v>45</v>
      </c>
      <c r="K40" s="16">
        <v>31</v>
      </c>
      <c r="L40" s="16">
        <v>9</v>
      </c>
      <c r="M40" s="81">
        <v>30.69</v>
      </c>
      <c r="N40" s="96">
        <v>30.69</v>
      </c>
      <c r="O40" s="64">
        <v>2530</v>
      </c>
      <c r="P40" s="65">
        <f>Table22457891011234567891011121314151617181920212223242526272829303132333412353637383940414243444546[[#This Row],[PEMBULATAN]]*O40</f>
        <v>77645.7</v>
      </c>
    </row>
    <row r="41" spans="1:16" ht="23.25" customHeight="1" x14ac:dyDescent="0.2">
      <c r="A41" s="14"/>
      <c r="B41" s="75"/>
      <c r="C41" s="73" t="s">
        <v>4921</v>
      </c>
      <c r="D41" s="78" t="s">
        <v>126</v>
      </c>
      <c r="E41" s="13">
        <v>44545</v>
      </c>
      <c r="F41" s="76" t="s">
        <v>127</v>
      </c>
      <c r="G41" s="13">
        <v>44549</v>
      </c>
      <c r="H41" s="77" t="s">
        <v>5006</v>
      </c>
      <c r="I41" s="16">
        <v>60</v>
      </c>
      <c r="J41" s="16">
        <v>45</v>
      </c>
      <c r="K41" s="16">
        <v>21</v>
      </c>
      <c r="L41" s="16">
        <v>7</v>
      </c>
      <c r="M41" s="81">
        <v>14.175000000000001</v>
      </c>
      <c r="N41" s="96">
        <v>14.175000000000001</v>
      </c>
      <c r="O41" s="64">
        <v>2530</v>
      </c>
      <c r="P41" s="65">
        <f>Table22457891011234567891011121314151617181920212223242526272829303132333412353637383940414243444546[[#This Row],[PEMBULATAN]]*O41</f>
        <v>35862.75</v>
      </c>
    </row>
    <row r="42" spans="1:16" ht="23.25" customHeight="1" x14ac:dyDescent="0.2">
      <c r="A42" s="14"/>
      <c r="B42" s="75"/>
      <c r="C42" s="73" t="s">
        <v>4922</v>
      </c>
      <c r="D42" s="78" t="s">
        <v>126</v>
      </c>
      <c r="E42" s="13">
        <v>44545</v>
      </c>
      <c r="F42" s="76" t="s">
        <v>127</v>
      </c>
      <c r="G42" s="13">
        <v>44549</v>
      </c>
      <c r="H42" s="77" t="s">
        <v>5006</v>
      </c>
      <c r="I42" s="16">
        <v>100</v>
      </c>
      <c r="J42" s="16">
        <v>65</v>
      </c>
      <c r="K42" s="16">
        <v>34</v>
      </c>
      <c r="L42" s="16">
        <v>14</v>
      </c>
      <c r="M42" s="81">
        <v>55.25</v>
      </c>
      <c r="N42" s="96">
        <v>55.25</v>
      </c>
      <c r="O42" s="64">
        <v>2530</v>
      </c>
      <c r="P42" s="65">
        <f>Table22457891011234567891011121314151617181920212223242526272829303132333412353637383940414243444546[[#This Row],[PEMBULATAN]]*O42</f>
        <v>139782.5</v>
      </c>
    </row>
    <row r="43" spans="1:16" ht="23.25" customHeight="1" x14ac:dyDescent="0.2">
      <c r="A43" s="14"/>
      <c r="B43" s="75"/>
      <c r="C43" s="73" t="s">
        <v>4923</v>
      </c>
      <c r="D43" s="78" t="s">
        <v>126</v>
      </c>
      <c r="E43" s="13">
        <v>44545</v>
      </c>
      <c r="F43" s="76" t="s">
        <v>127</v>
      </c>
      <c r="G43" s="13">
        <v>44549</v>
      </c>
      <c r="H43" s="77" t="s">
        <v>5006</v>
      </c>
      <c r="I43" s="16">
        <v>110</v>
      </c>
      <c r="J43" s="16">
        <v>60</v>
      </c>
      <c r="K43" s="16">
        <v>45</v>
      </c>
      <c r="L43" s="16">
        <v>14</v>
      </c>
      <c r="M43" s="81">
        <v>74.25</v>
      </c>
      <c r="N43" s="96">
        <v>74.25</v>
      </c>
      <c r="O43" s="64">
        <v>2530</v>
      </c>
      <c r="P43" s="65">
        <f>Table22457891011234567891011121314151617181920212223242526272829303132333412353637383940414243444546[[#This Row],[PEMBULATAN]]*O43</f>
        <v>187852.5</v>
      </c>
    </row>
    <row r="44" spans="1:16" ht="23.25" customHeight="1" x14ac:dyDescent="0.2">
      <c r="A44" s="14"/>
      <c r="B44" s="75"/>
      <c r="C44" s="73" t="s">
        <v>4924</v>
      </c>
      <c r="D44" s="78" t="s">
        <v>126</v>
      </c>
      <c r="E44" s="13">
        <v>44545</v>
      </c>
      <c r="F44" s="76" t="s">
        <v>127</v>
      </c>
      <c r="G44" s="13">
        <v>44549</v>
      </c>
      <c r="H44" s="77" t="s">
        <v>5006</v>
      </c>
      <c r="I44" s="16">
        <v>92</v>
      </c>
      <c r="J44" s="16">
        <v>50</v>
      </c>
      <c r="K44" s="16">
        <v>20</v>
      </c>
      <c r="L44" s="16">
        <v>11</v>
      </c>
      <c r="M44" s="81">
        <v>23</v>
      </c>
      <c r="N44" s="96">
        <v>23</v>
      </c>
      <c r="O44" s="64">
        <v>2530</v>
      </c>
      <c r="P44" s="65">
        <f>Table22457891011234567891011121314151617181920212223242526272829303132333412353637383940414243444546[[#This Row],[PEMBULATAN]]*O44</f>
        <v>58190</v>
      </c>
    </row>
    <row r="45" spans="1:16" ht="23.25" customHeight="1" x14ac:dyDescent="0.2">
      <c r="A45" s="14"/>
      <c r="B45" s="75"/>
      <c r="C45" s="73" t="s">
        <v>4925</v>
      </c>
      <c r="D45" s="78" t="s">
        <v>126</v>
      </c>
      <c r="E45" s="13">
        <v>44545</v>
      </c>
      <c r="F45" s="76" t="s">
        <v>127</v>
      </c>
      <c r="G45" s="13">
        <v>44549</v>
      </c>
      <c r="H45" s="77" t="s">
        <v>5006</v>
      </c>
      <c r="I45" s="16">
        <v>100</v>
      </c>
      <c r="J45" s="16">
        <v>54</v>
      </c>
      <c r="K45" s="16">
        <v>23</v>
      </c>
      <c r="L45" s="16">
        <v>23</v>
      </c>
      <c r="M45" s="81">
        <v>31.05</v>
      </c>
      <c r="N45" s="96">
        <v>31.05</v>
      </c>
      <c r="O45" s="64">
        <v>2530</v>
      </c>
      <c r="P45" s="65">
        <f>Table22457891011234567891011121314151617181920212223242526272829303132333412353637383940414243444546[[#This Row],[PEMBULATAN]]*O45</f>
        <v>78556.5</v>
      </c>
    </row>
    <row r="46" spans="1:16" ht="23.25" customHeight="1" x14ac:dyDescent="0.2">
      <c r="A46" s="14"/>
      <c r="B46" s="75"/>
      <c r="C46" s="73" t="s">
        <v>4926</v>
      </c>
      <c r="D46" s="78" t="s">
        <v>126</v>
      </c>
      <c r="E46" s="13">
        <v>44545</v>
      </c>
      <c r="F46" s="76" t="s">
        <v>127</v>
      </c>
      <c r="G46" s="13">
        <v>44549</v>
      </c>
      <c r="H46" s="77" t="s">
        <v>5006</v>
      </c>
      <c r="I46" s="16">
        <v>95</v>
      </c>
      <c r="J46" s="16">
        <v>53</v>
      </c>
      <c r="K46" s="16">
        <v>34</v>
      </c>
      <c r="L46" s="16">
        <v>23</v>
      </c>
      <c r="M46" s="81">
        <v>42.797499999999999</v>
      </c>
      <c r="N46" s="96">
        <v>42.797499999999999</v>
      </c>
      <c r="O46" s="64">
        <v>2530</v>
      </c>
      <c r="P46" s="65">
        <f>Table22457891011234567891011121314151617181920212223242526272829303132333412353637383940414243444546[[#This Row],[PEMBULATAN]]*O46</f>
        <v>108277.675</v>
      </c>
    </row>
    <row r="47" spans="1:16" ht="23.25" customHeight="1" x14ac:dyDescent="0.2">
      <c r="A47" s="14"/>
      <c r="B47" s="75"/>
      <c r="C47" s="73" t="s">
        <v>4927</v>
      </c>
      <c r="D47" s="78" t="s">
        <v>126</v>
      </c>
      <c r="E47" s="13">
        <v>44545</v>
      </c>
      <c r="F47" s="76" t="s">
        <v>127</v>
      </c>
      <c r="G47" s="13">
        <v>44549</v>
      </c>
      <c r="H47" s="77" t="s">
        <v>5006</v>
      </c>
      <c r="I47" s="16">
        <v>60</v>
      </c>
      <c r="J47" s="16">
        <v>45</v>
      </c>
      <c r="K47" s="16">
        <v>32</v>
      </c>
      <c r="L47" s="16">
        <v>3</v>
      </c>
      <c r="M47" s="81">
        <v>21.6</v>
      </c>
      <c r="N47" s="96">
        <v>21.6</v>
      </c>
      <c r="O47" s="64">
        <v>2530</v>
      </c>
      <c r="P47" s="65">
        <f>Table22457891011234567891011121314151617181920212223242526272829303132333412353637383940414243444546[[#This Row],[PEMBULATAN]]*O47</f>
        <v>54648</v>
      </c>
    </row>
    <row r="48" spans="1:16" ht="23.25" customHeight="1" x14ac:dyDescent="0.2">
      <c r="A48" s="14"/>
      <c r="B48" s="75"/>
      <c r="C48" s="73" t="s">
        <v>4928</v>
      </c>
      <c r="D48" s="78" t="s">
        <v>126</v>
      </c>
      <c r="E48" s="13">
        <v>44545</v>
      </c>
      <c r="F48" s="76" t="s">
        <v>127</v>
      </c>
      <c r="G48" s="13">
        <v>44549</v>
      </c>
      <c r="H48" s="77" t="s">
        <v>5006</v>
      </c>
      <c r="I48" s="16">
        <v>90</v>
      </c>
      <c r="J48" s="16">
        <v>50</v>
      </c>
      <c r="K48" s="16">
        <v>18</v>
      </c>
      <c r="L48" s="16">
        <v>10</v>
      </c>
      <c r="M48" s="81">
        <v>20.25</v>
      </c>
      <c r="N48" s="96">
        <v>20.25</v>
      </c>
      <c r="O48" s="64">
        <v>2530</v>
      </c>
      <c r="P48" s="65">
        <f>Table22457891011234567891011121314151617181920212223242526272829303132333412353637383940414243444546[[#This Row],[PEMBULATAN]]*O48</f>
        <v>51232.5</v>
      </c>
    </row>
    <row r="49" spans="1:16" ht="23.25" customHeight="1" x14ac:dyDescent="0.2">
      <c r="A49" s="14"/>
      <c r="B49" s="75"/>
      <c r="C49" s="73" t="s">
        <v>4929</v>
      </c>
      <c r="D49" s="78" t="s">
        <v>126</v>
      </c>
      <c r="E49" s="13">
        <v>44545</v>
      </c>
      <c r="F49" s="76" t="s">
        <v>127</v>
      </c>
      <c r="G49" s="13">
        <v>44549</v>
      </c>
      <c r="H49" s="77" t="s">
        <v>5006</v>
      </c>
      <c r="I49" s="16">
        <v>105</v>
      </c>
      <c r="J49" s="16">
        <v>60</v>
      </c>
      <c r="K49" s="16">
        <v>16</v>
      </c>
      <c r="L49" s="16">
        <v>12</v>
      </c>
      <c r="M49" s="81">
        <v>25.2</v>
      </c>
      <c r="N49" s="96">
        <v>25.2</v>
      </c>
      <c r="O49" s="64">
        <v>2530</v>
      </c>
      <c r="P49" s="65">
        <f>Table22457891011234567891011121314151617181920212223242526272829303132333412353637383940414243444546[[#This Row],[PEMBULATAN]]*O49</f>
        <v>63756</v>
      </c>
    </row>
    <row r="50" spans="1:16" ht="23.25" customHeight="1" x14ac:dyDescent="0.2">
      <c r="A50" s="14"/>
      <c r="B50" s="75"/>
      <c r="C50" s="73" t="s">
        <v>4930</v>
      </c>
      <c r="D50" s="78" t="s">
        <v>126</v>
      </c>
      <c r="E50" s="13">
        <v>44545</v>
      </c>
      <c r="F50" s="76" t="s">
        <v>127</v>
      </c>
      <c r="G50" s="13">
        <v>44549</v>
      </c>
      <c r="H50" s="77" t="s">
        <v>5006</v>
      </c>
      <c r="I50" s="16">
        <v>85</v>
      </c>
      <c r="J50" s="16">
        <v>60</v>
      </c>
      <c r="K50" s="16">
        <v>23</v>
      </c>
      <c r="L50" s="16">
        <v>8</v>
      </c>
      <c r="M50" s="81">
        <v>29.324999999999999</v>
      </c>
      <c r="N50" s="96">
        <v>30</v>
      </c>
      <c r="O50" s="64">
        <v>2530</v>
      </c>
      <c r="P50" s="65">
        <f>Table22457891011234567891011121314151617181920212223242526272829303132333412353637383940414243444546[[#This Row],[PEMBULATAN]]*O50</f>
        <v>75900</v>
      </c>
    </row>
    <row r="51" spans="1:16" ht="23.25" customHeight="1" x14ac:dyDescent="0.2">
      <c r="A51" s="14"/>
      <c r="B51" s="75"/>
      <c r="C51" s="73" t="s">
        <v>4931</v>
      </c>
      <c r="D51" s="78" t="s">
        <v>126</v>
      </c>
      <c r="E51" s="13">
        <v>44545</v>
      </c>
      <c r="F51" s="76" t="s">
        <v>127</v>
      </c>
      <c r="G51" s="13">
        <v>44549</v>
      </c>
      <c r="H51" s="77" t="s">
        <v>5006</v>
      </c>
      <c r="I51" s="16">
        <v>70</v>
      </c>
      <c r="J51" s="16">
        <v>45</v>
      </c>
      <c r="K51" s="16">
        <v>21</v>
      </c>
      <c r="L51" s="16">
        <v>8</v>
      </c>
      <c r="M51" s="81">
        <v>16.537500000000001</v>
      </c>
      <c r="N51" s="96">
        <v>16.537500000000001</v>
      </c>
      <c r="O51" s="64">
        <v>2530</v>
      </c>
      <c r="P51" s="65">
        <f>Table22457891011234567891011121314151617181920212223242526272829303132333412353637383940414243444546[[#This Row],[PEMBULATAN]]*O51</f>
        <v>41839.875</v>
      </c>
    </row>
    <row r="52" spans="1:16" ht="23.25" customHeight="1" x14ac:dyDescent="0.2">
      <c r="A52" s="14"/>
      <c r="B52" s="75"/>
      <c r="C52" s="73" t="s">
        <v>4932</v>
      </c>
      <c r="D52" s="78" t="s">
        <v>126</v>
      </c>
      <c r="E52" s="13">
        <v>44545</v>
      </c>
      <c r="F52" s="76" t="s">
        <v>127</v>
      </c>
      <c r="G52" s="13">
        <v>44549</v>
      </c>
      <c r="H52" s="77" t="s">
        <v>5006</v>
      </c>
      <c r="I52" s="16">
        <v>85</v>
      </c>
      <c r="J52" s="16">
        <v>60</v>
      </c>
      <c r="K52" s="16">
        <v>23</v>
      </c>
      <c r="L52" s="16">
        <v>10</v>
      </c>
      <c r="M52" s="81">
        <v>29.324999999999999</v>
      </c>
      <c r="N52" s="96">
        <v>30</v>
      </c>
      <c r="O52" s="64">
        <v>2530</v>
      </c>
      <c r="P52" s="65">
        <f>Table22457891011234567891011121314151617181920212223242526272829303132333412353637383940414243444546[[#This Row],[PEMBULATAN]]*O52</f>
        <v>75900</v>
      </c>
    </row>
    <row r="53" spans="1:16" ht="23.25" customHeight="1" x14ac:dyDescent="0.2">
      <c r="A53" s="14"/>
      <c r="B53" s="75"/>
      <c r="C53" s="73" t="s">
        <v>4933</v>
      </c>
      <c r="D53" s="78" t="s">
        <v>126</v>
      </c>
      <c r="E53" s="13">
        <v>44545</v>
      </c>
      <c r="F53" s="76" t="s">
        <v>127</v>
      </c>
      <c r="G53" s="13">
        <v>44549</v>
      </c>
      <c r="H53" s="77" t="s">
        <v>5006</v>
      </c>
      <c r="I53" s="16">
        <v>87</v>
      </c>
      <c r="J53" s="16">
        <v>64</v>
      </c>
      <c r="K53" s="16">
        <v>17</v>
      </c>
      <c r="L53" s="16">
        <v>6</v>
      </c>
      <c r="M53" s="81">
        <v>23.664000000000001</v>
      </c>
      <c r="N53" s="96">
        <v>23.664000000000001</v>
      </c>
      <c r="O53" s="64">
        <v>2530</v>
      </c>
      <c r="P53" s="65">
        <f>Table22457891011234567891011121314151617181920212223242526272829303132333412353637383940414243444546[[#This Row],[PEMBULATAN]]*O53</f>
        <v>59869.920000000006</v>
      </c>
    </row>
    <row r="54" spans="1:16" ht="23.25" customHeight="1" x14ac:dyDescent="0.2">
      <c r="A54" s="14"/>
      <c r="B54" s="75"/>
      <c r="C54" s="73" t="s">
        <v>4934</v>
      </c>
      <c r="D54" s="78" t="s">
        <v>126</v>
      </c>
      <c r="E54" s="13">
        <v>44545</v>
      </c>
      <c r="F54" s="76" t="s">
        <v>127</v>
      </c>
      <c r="G54" s="13">
        <v>44549</v>
      </c>
      <c r="H54" s="77" t="s">
        <v>5006</v>
      </c>
      <c r="I54" s="16">
        <v>96</v>
      </c>
      <c r="J54" s="16">
        <v>48</v>
      </c>
      <c r="K54" s="16">
        <v>29</v>
      </c>
      <c r="L54" s="16">
        <v>5</v>
      </c>
      <c r="M54" s="81">
        <v>33.408000000000001</v>
      </c>
      <c r="N54" s="96">
        <v>34</v>
      </c>
      <c r="O54" s="64">
        <v>2530</v>
      </c>
      <c r="P54" s="65">
        <f>Table22457891011234567891011121314151617181920212223242526272829303132333412353637383940414243444546[[#This Row],[PEMBULATAN]]*O54</f>
        <v>86020</v>
      </c>
    </row>
    <row r="55" spans="1:16" ht="23.25" customHeight="1" x14ac:dyDescent="0.2">
      <c r="A55" s="14"/>
      <c r="B55" s="75"/>
      <c r="C55" s="73" t="s">
        <v>4935</v>
      </c>
      <c r="D55" s="78" t="s">
        <v>126</v>
      </c>
      <c r="E55" s="13">
        <v>44545</v>
      </c>
      <c r="F55" s="76" t="s">
        <v>127</v>
      </c>
      <c r="G55" s="13">
        <v>44549</v>
      </c>
      <c r="H55" s="77" t="s">
        <v>5006</v>
      </c>
      <c r="I55" s="16">
        <v>94</v>
      </c>
      <c r="J55" s="16">
        <v>65</v>
      </c>
      <c r="K55" s="16">
        <v>32</v>
      </c>
      <c r="L55" s="16">
        <v>12</v>
      </c>
      <c r="M55" s="81">
        <v>48.88</v>
      </c>
      <c r="N55" s="96">
        <v>48.88</v>
      </c>
      <c r="O55" s="64">
        <v>2530</v>
      </c>
      <c r="P55" s="65">
        <f>Table22457891011234567891011121314151617181920212223242526272829303132333412353637383940414243444546[[#This Row],[PEMBULATAN]]*O55</f>
        <v>123666.40000000001</v>
      </c>
    </row>
    <row r="56" spans="1:16" ht="23.25" customHeight="1" x14ac:dyDescent="0.2">
      <c r="A56" s="14"/>
      <c r="B56" s="75"/>
      <c r="C56" s="73" t="s">
        <v>4936</v>
      </c>
      <c r="D56" s="78" t="s">
        <v>126</v>
      </c>
      <c r="E56" s="13">
        <v>44545</v>
      </c>
      <c r="F56" s="76" t="s">
        <v>127</v>
      </c>
      <c r="G56" s="13">
        <v>44549</v>
      </c>
      <c r="H56" s="77" t="s">
        <v>5006</v>
      </c>
      <c r="I56" s="16">
        <v>95</v>
      </c>
      <c r="J56" s="16">
        <v>68</v>
      </c>
      <c r="K56" s="16">
        <v>32</v>
      </c>
      <c r="L56" s="16">
        <v>7</v>
      </c>
      <c r="M56" s="81">
        <v>51.68</v>
      </c>
      <c r="N56" s="96">
        <v>51.68</v>
      </c>
      <c r="O56" s="64">
        <v>2530</v>
      </c>
      <c r="P56" s="65">
        <f>Table22457891011234567891011121314151617181920212223242526272829303132333412353637383940414243444546[[#This Row],[PEMBULATAN]]*O56</f>
        <v>130750.39999999999</v>
      </c>
    </row>
    <row r="57" spans="1:16" ht="23.25" customHeight="1" x14ac:dyDescent="0.2">
      <c r="A57" s="14"/>
      <c r="B57" s="75"/>
      <c r="C57" s="73" t="s">
        <v>4937</v>
      </c>
      <c r="D57" s="78" t="s">
        <v>126</v>
      </c>
      <c r="E57" s="13">
        <v>44545</v>
      </c>
      <c r="F57" s="76" t="s">
        <v>127</v>
      </c>
      <c r="G57" s="13">
        <v>44549</v>
      </c>
      <c r="H57" s="77" t="s">
        <v>5006</v>
      </c>
      <c r="I57" s="16">
        <v>94</v>
      </c>
      <c r="J57" s="16">
        <v>65</v>
      </c>
      <c r="K57" s="16">
        <v>32</v>
      </c>
      <c r="L57" s="16">
        <v>9</v>
      </c>
      <c r="M57" s="81">
        <v>48.88</v>
      </c>
      <c r="N57" s="96">
        <v>48.88</v>
      </c>
      <c r="O57" s="64">
        <v>2530</v>
      </c>
      <c r="P57" s="65">
        <f>Table22457891011234567891011121314151617181920212223242526272829303132333412353637383940414243444546[[#This Row],[PEMBULATAN]]*O57</f>
        <v>123666.40000000001</v>
      </c>
    </row>
    <row r="58" spans="1:16" ht="23.25" customHeight="1" x14ac:dyDescent="0.2">
      <c r="A58" s="14"/>
      <c r="B58" s="75"/>
      <c r="C58" s="73" t="s">
        <v>4938</v>
      </c>
      <c r="D58" s="78" t="s">
        <v>126</v>
      </c>
      <c r="E58" s="13">
        <v>44545</v>
      </c>
      <c r="F58" s="76" t="s">
        <v>127</v>
      </c>
      <c r="G58" s="13">
        <v>44549</v>
      </c>
      <c r="H58" s="77" t="s">
        <v>5006</v>
      </c>
      <c r="I58" s="16">
        <v>80</v>
      </c>
      <c r="J58" s="16">
        <v>55</v>
      </c>
      <c r="K58" s="16">
        <v>12</v>
      </c>
      <c r="L58" s="16">
        <v>22</v>
      </c>
      <c r="M58" s="81">
        <v>13.2</v>
      </c>
      <c r="N58" s="96">
        <v>22</v>
      </c>
      <c r="O58" s="64">
        <v>2530</v>
      </c>
      <c r="P58" s="65">
        <f>Table22457891011234567891011121314151617181920212223242526272829303132333412353637383940414243444546[[#This Row],[PEMBULATAN]]*O58</f>
        <v>55660</v>
      </c>
    </row>
    <row r="59" spans="1:16" ht="23.25" customHeight="1" x14ac:dyDescent="0.2">
      <c r="A59" s="14"/>
      <c r="B59" s="75"/>
      <c r="C59" s="73" t="s">
        <v>4939</v>
      </c>
      <c r="D59" s="78" t="s">
        <v>126</v>
      </c>
      <c r="E59" s="13">
        <v>44545</v>
      </c>
      <c r="F59" s="76" t="s">
        <v>127</v>
      </c>
      <c r="G59" s="13">
        <v>44549</v>
      </c>
      <c r="H59" s="77" t="s">
        <v>5006</v>
      </c>
      <c r="I59" s="16">
        <v>60</v>
      </c>
      <c r="J59" s="16">
        <v>45</v>
      </c>
      <c r="K59" s="16">
        <v>27</v>
      </c>
      <c r="L59" s="16">
        <v>5</v>
      </c>
      <c r="M59" s="81">
        <v>18.225000000000001</v>
      </c>
      <c r="N59" s="96">
        <v>18.225000000000001</v>
      </c>
      <c r="O59" s="64">
        <v>2530</v>
      </c>
      <c r="P59" s="65">
        <f>Table22457891011234567891011121314151617181920212223242526272829303132333412353637383940414243444546[[#This Row],[PEMBULATAN]]*O59</f>
        <v>46109.25</v>
      </c>
    </row>
    <row r="60" spans="1:16" ht="23.25" customHeight="1" x14ac:dyDescent="0.2">
      <c r="A60" s="14"/>
      <c r="B60" s="75"/>
      <c r="C60" s="73" t="s">
        <v>4940</v>
      </c>
      <c r="D60" s="78" t="s">
        <v>126</v>
      </c>
      <c r="E60" s="13">
        <v>44545</v>
      </c>
      <c r="F60" s="76" t="s">
        <v>127</v>
      </c>
      <c r="G60" s="13">
        <v>44549</v>
      </c>
      <c r="H60" s="77" t="s">
        <v>5006</v>
      </c>
      <c r="I60" s="16">
        <v>87</v>
      </c>
      <c r="J60" s="16">
        <v>58</v>
      </c>
      <c r="K60" s="16">
        <v>24</v>
      </c>
      <c r="L60" s="16">
        <v>16</v>
      </c>
      <c r="M60" s="81">
        <v>30.276</v>
      </c>
      <c r="N60" s="96">
        <v>30.276</v>
      </c>
      <c r="O60" s="64">
        <v>2530</v>
      </c>
      <c r="P60" s="65">
        <f>Table22457891011234567891011121314151617181920212223242526272829303132333412353637383940414243444546[[#This Row],[PEMBULATAN]]*O60</f>
        <v>76598.28</v>
      </c>
    </row>
    <row r="61" spans="1:16" ht="23.25" customHeight="1" x14ac:dyDescent="0.2">
      <c r="A61" s="14"/>
      <c r="B61" s="75"/>
      <c r="C61" s="73" t="s">
        <v>4941</v>
      </c>
      <c r="D61" s="78" t="s">
        <v>126</v>
      </c>
      <c r="E61" s="13">
        <v>44545</v>
      </c>
      <c r="F61" s="76" t="s">
        <v>127</v>
      </c>
      <c r="G61" s="13">
        <v>44549</v>
      </c>
      <c r="H61" s="77" t="s">
        <v>5006</v>
      </c>
      <c r="I61" s="16">
        <v>70</v>
      </c>
      <c r="J61" s="16">
        <v>45</v>
      </c>
      <c r="K61" s="16">
        <v>27</v>
      </c>
      <c r="L61" s="16">
        <v>11</v>
      </c>
      <c r="M61" s="81">
        <v>21.262499999999999</v>
      </c>
      <c r="N61" s="96">
        <v>21.262499999999999</v>
      </c>
      <c r="O61" s="64">
        <v>2530</v>
      </c>
      <c r="P61" s="65">
        <f>Table22457891011234567891011121314151617181920212223242526272829303132333412353637383940414243444546[[#This Row],[PEMBULATAN]]*O61</f>
        <v>53794.125</v>
      </c>
    </row>
    <row r="62" spans="1:16" ht="23.25" customHeight="1" x14ac:dyDescent="0.2">
      <c r="A62" s="14"/>
      <c r="B62" s="75"/>
      <c r="C62" s="73" t="s">
        <v>4942</v>
      </c>
      <c r="D62" s="78" t="s">
        <v>126</v>
      </c>
      <c r="E62" s="13">
        <v>44545</v>
      </c>
      <c r="F62" s="76" t="s">
        <v>127</v>
      </c>
      <c r="G62" s="13">
        <v>44549</v>
      </c>
      <c r="H62" s="77" t="s">
        <v>5006</v>
      </c>
      <c r="I62" s="16">
        <v>87</v>
      </c>
      <c r="J62" s="16">
        <v>64</v>
      </c>
      <c r="K62" s="16">
        <v>25</v>
      </c>
      <c r="L62" s="16">
        <v>23</v>
      </c>
      <c r="M62" s="81">
        <v>34.799999999999997</v>
      </c>
      <c r="N62" s="96">
        <v>34.799999999999997</v>
      </c>
      <c r="O62" s="64">
        <v>2530</v>
      </c>
      <c r="P62" s="65">
        <f>Table22457891011234567891011121314151617181920212223242526272829303132333412353637383940414243444546[[#This Row],[PEMBULATAN]]*O62</f>
        <v>88044</v>
      </c>
    </row>
    <row r="63" spans="1:16" ht="23.25" customHeight="1" x14ac:dyDescent="0.2">
      <c r="A63" s="14"/>
      <c r="B63" s="75"/>
      <c r="C63" s="73" t="s">
        <v>4943</v>
      </c>
      <c r="D63" s="78" t="s">
        <v>126</v>
      </c>
      <c r="E63" s="13">
        <v>44545</v>
      </c>
      <c r="F63" s="76" t="s">
        <v>127</v>
      </c>
      <c r="G63" s="13">
        <v>44549</v>
      </c>
      <c r="H63" s="77" t="s">
        <v>5006</v>
      </c>
      <c r="I63" s="16">
        <v>85</v>
      </c>
      <c r="J63" s="16">
        <v>54</v>
      </c>
      <c r="K63" s="16">
        <v>13</v>
      </c>
      <c r="L63" s="16">
        <v>14</v>
      </c>
      <c r="M63" s="81">
        <v>14.9175</v>
      </c>
      <c r="N63" s="96">
        <v>14.9175</v>
      </c>
      <c r="O63" s="64">
        <v>2530</v>
      </c>
      <c r="P63" s="65">
        <f>Table22457891011234567891011121314151617181920212223242526272829303132333412353637383940414243444546[[#This Row],[PEMBULATAN]]*O63</f>
        <v>37741.275000000001</v>
      </c>
    </row>
    <row r="64" spans="1:16" ht="23.25" customHeight="1" x14ac:dyDescent="0.2">
      <c r="A64" s="14"/>
      <c r="B64" s="75"/>
      <c r="C64" s="73" t="s">
        <v>4944</v>
      </c>
      <c r="D64" s="78" t="s">
        <v>126</v>
      </c>
      <c r="E64" s="13">
        <v>44545</v>
      </c>
      <c r="F64" s="76" t="s">
        <v>127</v>
      </c>
      <c r="G64" s="13">
        <v>44549</v>
      </c>
      <c r="H64" s="77" t="s">
        <v>5006</v>
      </c>
      <c r="I64" s="16">
        <v>60</v>
      </c>
      <c r="J64" s="16">
        <v>45</v>
      </c>
      <c r="K64" s="16">
        <v>15</v>
      </c>
      <c r="L64" s="16">
        <v>3</v>
      </c>
      <c r="M64" s="81">
        <v>10.125</v>
      </c>
      <c r="N64" s="96">
        <v>10.125</v>
      </c>
      <c r="O64" s="64">
        <v>2530</v>
      </c>
      <c r="P64" s="65">
        <f>Table22457891011234567891011121314151617181920212223242526272829303132333412353637383940414243444546[[#This Row],[PEMBULATAN]]*O64</f>
        <v>25616.25</v>
      </c>
    </row>
    <row r="65" spans="1:16" ht="23.25" customHeight="1" x14ac:dyDescent="0.2">
      <c r="A65" s="14"/>
      <c r="B65" s="75"/>
      <c r="C65" s="73" t="s">
        <v>4945</v>
      </c>
      <c r="D65" s="78" t="s">
        <v>126</v>
      </c>
      <c r="E65" s="13">
        <v>44545</v>
      </c>
      <c r="F65" s="76" t="s">
        <v>127</v>
      </c>
      <c r="G65" s="13">
        <v>44549</v>
      </c>
      <c r="H65" s="77" t="s">
        <v>5006</v>
      </c>
      <c r="I65" s="16">
        <v>90</v>
      </c>
      <c r="J65" s="16">
        <v>55</v>
      </c>
      <c r="K65" s="16">
        <v>25</v>
      </c>
      <c r="L65" s="16">
        <v>9</v>
      </c>
      <c r="M65" s="81">
        <v>30.9375</v>
      </c>
      <c r="N65" s="96">
        <v>30.9375</v>
      </c>
      <c r="O65" s="64">
        <v>2530</v>
      </c>
      <c r="P65" s="65">
        <f>Table22457891011234567891011121314151617181920212223242526272829303132333412353637383940414243444546[[#This Row],[PEMBULATAN]]*O65</f>
        <v>78271.875</v>
      </c>
    </row>
    <row r="66" spans="1:16" ht="23.25" customHeight="1" x14ac:dyDescent="0.2">
      <c r="A66" s="14"/>
      <c r="B66" s="75"/>
      <c r="C66" s="73" t="s">
        <v>4946</v>
      </c>
      <c r="D66" s="78" t="s">
        <v>126</v>
      </c>
      <c r="E66" s="13">
        <v>44545</v>
      </c>
      <c r="F66" s="76" t="s">
        <v>127</v>
      </c>
      <c r="G66" s="13">
        <v>44549</v>
      </c>
      <c r="H66" s="77" t="s">
        <v>5006</v>
      </c>
      <c r="I66" s="16">
        <v>90</v>
      </c>
      <c r="J66" s="16">
        <v>64</v>
      </c>
      <c r="K66" s="16">
        <v>25</v>
      </c>
      <c r="L66" s="16">
        <v>19</v>
      </c>
      <c r="M66" s="81">
        <v>36</v>
      </c>
      <c r="N66" s="96">
        <v>36</v>
      </c>
      <c r="O66" s="64">
        <v>2530</v>
      </c>
      <c r="P66" s="65">
        <f>Table22457891011234567891011121314151617181920212223242526272829303132333412353637383940414243444546[[#This Row],[PEMBULATAN]]*O66</f>
        <v>91080</v>
      </c>
    </row>
    <row r="67" spans="1:16" ht="23.25" customHeight="1" x14ac:dyDescent="0.2">
      <c r="A67" s="14"/>
      <c r="B67" s="75"/>
      <c r="C67" s="73" t="s">
        <v>4947</v>
      </c>
      <c r="D67" s="78" t="s">
        <v>126</v>
      </c>
      <c r="E67" s="13">
        <v>44545</v>
      </c>
      <c r="F67" s="76" t="s">
        <v>127</v>
      </c>
      <c r="G67" s="13">
        <v>44549</v>
      </c>
      <c r="H67" s="77" t="s">
        <v>5006</v>
      </c>
      <c r="I67" s="16">
        <v>100</v>
      </c>
      <c r="J67" s="16">
        <v>46</v>
      </c>
      <c r="K67" s="16">
        <v>21</v>
      </c>
      <c r="L67" s="16">
        <v>12</v>
      </c>
      <c r="M67" s="81">
        <v>24.15</v>
      </c>
      <c r="N67" s="96">
        <v>24.15</v>
      </c>
      <c r="O67" s="64">
        <v>2530</v>
      </c>
      <c r="P67" s="65">
        <f>Table22457891011234567891011121314151617181920212223242526272829303132333412353637383940414243444546[[#This Row],[PEMBULATAN]]*O67</f>
        <v>61099.5</v>
      </c>
    </row>
    <row r="68" spans="1:16" ht="23.25" customHeight="1" x14ac:dyDescent="0.2">
      <c r="A68" s="14"/>
      <c r="B68" s="75"/>
      <c r="C68" s="73" t="s">
        <v>4948</v>
      </c>
      <c r="D68" s="78" t="s">
        <v>126</v>
      </c>
      <c r="E68" s="13">
        <v>44545</v>
      </c>
      <c r="F68" s="76" t="s">
        <v>127</v>
      </c>
      <c r="G68" s="13">
        <v>44549</v>
      </c>
      <c r="H68" s="77" t="s">
        <v>5006</v>
      </c>
      <c r="I68" s="16">
        <v>100</v>
      </c>
      <c r="J68" s="16">
        <v>67</v>
      </c>
      <c r="K68" s="16">
        <v>15</v>
      </c>
      <c r="L68" s="16">
        <v>5</v>
      </c>
      <c r="M68" s="81">
        <v>25.125</v>
      </c>
      <c r="N68" s="96">
        <v>25.125</v>
      </c>
      <c r="O68" s="64">
        <v>2530</v>
      </c>
      <c r="P68" s="65">
        <f>Table22457891011234567891011121314151617181920212223242526272829303132333412353637383940414243444546[[#This Row],[PEMBULATAN]]*O68</f>
        <v>63566.25</v>
      </c>
    </row>
    <row r="69" spans="1:16" ht="23.25" customHeight="1" x14ac:dyDescent="0.2">
      <c r="A69" s="14"/>
      <c r="B69" s="75"/>
      <c r="C69" s="73" t="s">
        <v>4949</v>
      </c>
      <c r="D69" s="78" t="s">
        <v>126</v>
      </c>
      <c r="E69" s="13">
        <v>44545</v>
      </c>
      <c r="F69" s="76" t="s">
        <v>127</v>
      </c>
      <c r="G69" s="13">
        <v>44549</v>
      </c>
      <c r="H69" s="77" t="s">
        <v>5006</v>
      </c>
      <c r="I69" s="16">
        <v>154</v>
      </c>
      <c r="J69" s="16">
        <v>10</v>
      </c>
      <c r="K69" s="16">
        <v>9</v>
      </c>
      <c r="L69" s="16">
        <v>1</v>
      </c>
      <c r="M69" s="81">
        <v>3.4649999999999999</v>
      </c>
      <c r="N69" s="96">
        <v>4</v>
      </c>
      <c r="O69" s="64">
        <v>2530</v>
      </c>
      <c r="P69" s="65">
        <f>Table22457891011234567891011121314151617181920212223242526272829303132333412353637383940414243444546[[#This Row],[PEMBULATAN]]*O69</f>
        <v>10120</v>
      </c>
    </row>
    <row r="70" spans="1:16" ht="23.25" customHeight="1" x14ac:dyDescent="0.2">
      <c r="A70" s="14"/>
      <c r="B70" s="75"/>
      <c r="C70" s="73" t="s">
        <v>4950</v>
      </c>
      <c r="D70" s="78" t="s">
        <v>126</v>
      </c>
      <c r="E70" s="13">
        <v>44545</v>
      </c>
      <c r="F70" s="76" t="s">
        <v>127</v>
      </c>
      <c r="G70" s="13">
        <v>44549</v>
      </c>
      <c r="H70" s="77" t="s">
        <v>5006</v>
      </c>
      <c r="I70" s="16">
        <v>154</v>
      </c>
      <c r="J70" s="16">
        <v>10</v>
      </c>
      <c r="K70" s="16">
        <v>8</v>
      </c>
      <c r="L70" s="16">
        <v>1</v>
      </c>
      <c r="M70" s="81">
        <v>3.08</v>
      </c>
      <c r="N70" s="96">
        <v>3.08</v>
      </c>
      <c r="O70" s="64">
        <v>2530</v>
      </c>
      <c r="P70" s="65">
        <f>Table22457891011234567891011121314151617181920212223242526272829303132333412353637383940414243444546[[#This Row],[PEMBULATAN]]*O70</f>
        <v>7792.4000000000005</v>
      </c>
    </row>
    <row r="71" spans="1:16" ht="23.25" customHeight="1" x14ac:dyDescent="0.2">
      <c r="A71" s="14"/>
      <c r="B71" s="75"/>
      <c r="C71" s="73" t="s">
        <v>4951</v>
      </c>
      <c r="D71" s="78" t="s">
        <v>126</v>
      </c>
      <c r="E71" s="13">
        <v>44545</v>
      </c>
      <c r="F71" s="76" t="s">
        <v>127</v>
      </c>
      <c r="G71" s="13">
        <v>44549</v>
      </c>
      <c r="H71" s="77" t="s">
        <v>5006</v>
      </c>
      <c r="I71" s="16">
        <v>87</v>
      </c>
      <c r="J71" s="16">
        <v>45</v>
      </c>
      <c r="K71" s="16">
        <v>23</v>
      </c>
      <c r="L71" s="16">
        <v>9</v>
      </c>
      <c r="M71" s="81">
        <v>22.51125</v>
      </c>
      <c r="N71" s="96">
        <v>22.51125</v>
      </c>
      <c r="O71" s="64">
        <v>2530</v>
      </c>
      <c r="P71" s="65">
        <f>Table22457891011234567891011121314151617181920212223242526272829303132333412353637383940414243444546[[#This Row],[PEMBULATAN]]*O71</f>
        <v>56953.462500000001</v>
      </c>
    </row>
    <row r="72" spans="1:16" ht="23.25" customHeight="1" x14ac:dyDescent="0.2">
      <c r="A72" s="14"/>
      <c r="B72" s="75"/>
      <c r="C72" s="73" t="s">
        <v>4952</v>
      </c>
      <c r="D72" s="78" t="s">
        <v>126</v>
      </c>
      <c r="E72" s="13">
        <v>44545</v>
      </c>
      <c r="F72" s="76" t="s">
        <v>127</v>
      </c>
      <c r="G72" s="13">
        <v>44549</v>
      </c>
      <c r="H72" s="77" t="s">
        <v>5006</v>
      </c>
      <c r="I72" s="16">
        <v>80</v>
      </c>
      <c r="J72" s="16">
        <v>66</v>
      </c>
      <c r="K72" s="16">
        <v>26</v>
      </c>
      <c r="L72" s="16">
        <v>24</v>
      </c>
      <c r="M72" s="81">
        <v>34.32</v>
      </c>
      <c r="N72" s="96">
        <v>35</v>
      </c>
      <c r="O72" s="64">
        <v>2530</v>
      </c>
      <c r="P72" s="65">
        <f>Table22457891011234567891011121314151617181920212223242526272829303132333412353637383940414243444546[[#This Row],[PEMBULATAN]]*O72</f>
        <v>88550</v>
      </c>
    </row>
    <row r="73" spans="1:16" ht="23.25" customHeight="1" x14ac:dyDescent="0.2">
      <c r="A73" s="14"/>
      <c r="B73" s="75"/>
      <c r="C73" s="73" t="s">
        <v>4953</v>
      </c>
      <c r="D73" s="78" t="s">
        <v>126</v>
      </c>
      <c r="E73" s="13">
        <v>44545</v>
      </c>
      <c r="F73" s="76" t="s">
        <v>127</v>
      </c>
      <c r="G73" s="13">
        <v>44549</v>
      </c>
      <c r="H73" s="77" t="s">
        <v>5006</v>
      </c>
      <c r="I73" s="16">
        <v>80</v>
      </c>
      <c r="J73" s="16">
        <v>45</v>
      </c>
      <c r="K73" s="16">
        <v>26</v>
      </c>
      <c r="L73" s="16">
        <v>9</v>
      </c>
      <c r="M73" s="81">
        <v>23.4</v>
      </c>
      <c r="N73" s="96">
        <v>24</v>
      </c>
      <c r="O73" s="64">
        <v>2530</v>
      </c>
      <c r="P73" s="65">
        <f>Table22457891011234567891011121314151617181920212223242526272829303132333412353637383940414243444546[[#This Row],[PEMBULATAN]]*O73</f>
        <v>60720</v>
      </c>
    </row>
    <row r="74" spans="1:16" ht="23.25" customHeight="1" x14ac:dyDescent="0.2">
      <c r="A74" s="14"/>
      <c r="B74" s="75"/>
      <c r="C74" s="73" t="s">
        <v>4954</v>
      </c>
      <c r="D74" s="78" t="s">
        <v>126</v>
      </c>
      <c r="E74" s="13">
        <v>44545</v>
      </c>
      <c r="F74" s="76" t="s">
        <v>127</v>
      </c>
      <c r="G74" s="13">
        <v>44549</v>
      </c>
      <c r="H74" s="77" t="s">
        <v>5006</v>
      </c>
      <c r="I74" s="16">
        <v>87</v>
      </c>
      <c r="J74" s="16">
        <v>45</v>
      </c>
      <c r="K74" s="16">
        <v>23</v>
      </c>
      <c r="L74" s="16">
        <v>5</v>
      </c>
      <c r="M74" s="81">
        <v>22.51125</v>
      </c>
      <c r="N74" s="96">
        <v>22.51125</v>
      </c>
      <c r="O74" s="64">
        <v>2530</v>
      </c>
      <c r="P74" s="65">
        <f>Table22457891011234567891011121314151617181920212223242526272829303132333412353637383940414243444546[[#This Row],[PEMBULATAN]]*O74</f>
        <v>56953.462500000001</v>
      </c>
    </row>
    <row r="75" spans="1:16" ht="23.25" customHeight="1" x14ac:dyDescent="0.2">
      <c r="A75" s="14"/>
      <c r="B75" s="75"/>
      <c r="C75" s="73" t="s">
        <v>4955</v>
      </c>
      <c r="D75" s="78" t="s">
        <v>126</v>
      </c>
      <c r="E75" s="13">
        <v>44545</v>
      </c>
      <c r="F75" s="76" t="s">
        <v>127</v>
      </c>
      <c r="G75" s="13">
        <v>44549</v>
      </c>
      <c r="H75" s="77" t="s">
        <v>5006</v>
      </c>
      <c r="I75" s="16">
        <v>88</v>
      </c>
      <c r="J75" s="16">
        <v>57</v>
      </c>
      <c r="K75" s="16">
        <v>19</v>
      </c>
      <c r="L75" s="16">
        <v>11</v>
      </c>
      <c r="M75" s="81">
        <v>23.826000000000001</v>
      </c>
      <c r="N75" s="96">
        <v>23.826000000000001</v>
      </c>
      <c r="O75" s="64">
        <v>2530</v>
      </c>
      <c r="P75" s="65">
        <f>Table22457891011234567891011121314151617181920212223242526272829303132333412353637383940414243444546[[#This Row],[PEMBULATAN]]*O75</f>
        <v>60279.78</v>
      </c>
    </row>
    <row r="76" spans="1:16" ht="23.25" customHeight="1" x14ac:dyDescent="0.2">
      <c r="A76" s="14"/>
      <c r="B76" s="75"/>
      <c r="C76" s="73" t="s">
        <v>4956</v>
      </c>
      <c r="D76" s="78" t="s">
        <v>126</v>
      </c>
      <c r="E76" s="13">
        <v>44545</v>
      </c>
      <c r="F76" s="76" t="s">
        <v>127</v>
      </c>
      <c r="G76" s="13">
        <v>44549</v>
      </c>
      <c r="H76" s="77" t="s">
        <v>5006</v>
      </c>
      <c r="I76" s="16">
        <v>60</v>
      </c>
      <c r="J76" s="16">
        <v>45</v>
      </c>
      <c r="K76" s="16">
        <v>18</v>
      </c>
      <c r="L76" s="16">
        <v>3</v>
      </c>
      <c r="M76" s="81">
        <v>12.15</v>
      </c>
      <c r="N76" s="96">
        <v>12.15</v>
      </c>
      <c r="O76" s="64">
        <v>2530</v>
      </c>
      <c r="P76" s="65">
        <f>Table22457891011234567891011121314151617181920212223242526272829303132333412353637383940414243444546[[#This Row],[PEMBULATAN]]*O76</f>
        <v>30739.5</v>
      </c>
    </row>
    <row r="77" spans="1:16" ht="23.25" customHeight="1" x14ac:dyDescent="0.2">
      <c r="A77" s="14"/>
      <c r="B77" s="75"/>
      <c r="C77" s="73" t="s">
        <v>4957</v>
      </c>
      <c r="D77" s="78" t="s">
        <v>126</v>
      </c>
      <c r="E77" s="13">
        <v>44545</v>
      </c>
      <c r="F77" s="76" t="s">
        <v>127</v>
      </c>
      <c r="G77" s="13">
        <v>44549</v>
      </c>
      <c r="H77" s="77" t="s">
        <v>5006</v>
      </c>
      <c r="I77" s="16">
        <v>90</v>
      </c>
      <c r="J77" s="16">
        <v>56</v>
      </c>
      <c r="K77" s="16">
        <v>32</v>
      </c>
      <c r="L77" s="16">
        <v>8</v>
      </c>
      <c r="M77" s="81">
        <v>40.32</v>
      </c>
      <c r="N77" s="96">
        <v>41</v>
      </c>
      <c r="O77" s="64">
        <v>2530</v>
      </c>
      <c r="P77" s="65">
        <f>Table22457891011234567891011121314151617181920212223242526272829303132333412353637383940414243444546[[#This Row],[PEMBULATAN]]*O77</f>
        <v>103730</v>
      </c>
    </row>
    <row r="78" spans="1:16" ht="23.25" customHeight="1" x14ac:dyDescent="0.2">
      <c r="A78" s="14"/>
      <c r="B78" s="75"/>
      <c r="C78" s="73" t="s">
        <v>4958</v>
      </c>
      <c r="D78" s="78" t="s">
        <v>126</v>
      </c>
      <c r="E78" s="13">
        <v>44545</v>
      </c>
      <c r="F78" s="76" t="s">
        <v>127</v>
      </c>
      <c r="G78" s="13">
        <v>44549</v>
      </c>
      <c r="H78" s="77" t="s">
        <v>5006</v>
      </c>
      <c r="I78" s="16">
        <v>60</v>
      </c>
      <c r="J78" s="16">
        <v>60</v>
      </c>
      <c r="K78" s="16">
        <v>15</v>
      </c>
      <c r="L78" s="16">
        <v>6</v>
      </c>
      <c r="M78" s="81">
        <v>13.5</v>
      </c>
      <c r="N78" s="96">
        <v>14</v>
      </c>
      <c r="O78" s="64">
        <v>2530</v>
      </c>
      <c r="P78" s="65">
        <f>Table22457891011234567891011121314151617181920212223242526272829303132333412353637383940414243444546[[#This Row],[PEMBULATAN]]*O78</f>
        <v>35420</v>
      </c>
    </row>
    <row r="79" spans="1:16" ht="23.25" customHeight="1" x14ac:dyDescent="0.2">
      <c r="A79" s="14"/>
      <c r="B79" s="75"/>
      <c r="C79" s="73" t="s">
        <v>4959</v>
      </c>
      <c r="D79" s="78" t="s">
        <v>126</v>
      </c>
      <c r="E79" s="13">
        <v>44545</v>
      </c>
      <c r="F79" s="76" t="s">
        <v>127</v>
      </c>
      <c r="G79" s="13">
        <v>44549</v>
      </c>
      <c r="H79" s="77" t="s">
        <v>5006</v>
      </c>
      <c r="I79" s="16">
        <v>60</v>
      </c>
      <c r="J79" s="16">
        <v>45</v>
      </c>
      <c r="K79" s="16">
        <v>15</v>
      </c>
      <c r="L79" s="16">
        <v>7</v>
      </c>
      <c r="M79" s="81">
        <v>10.125</v>
      </c>
      <c r="N79" s="96">
        <v>10.125</v>
      </c>
      <c r="O79" s="64">
        <v>2530</v>
      </c>
      <c r="P79" s="65">
        <f>Table22457891011234567891011121314151617181920212223242526272829303132333412353637383940414243444546[[#This Row],[PEMBULATAN]]*O79</f>
        <v>25616.25</v>
      </c>
    </row>
    <row r="80" spans="1:16" ht="23.25" customHeight="1" x14ac:dyDescent="0.2">
      <c r="A80" s="14"/>
      <c r="B80" s="75"/>
      <c r="C80" s="73" t="s">
        <v>4960</v>
      </c>
      <c r="D80" s="78" t="s">
        <v>126</v>
      </c>
      <c r="E80" s="13">
        <v>44545</v>
      </c>
      <c r="F80" s="76" t="s">
        <v>127</v>
      </c>
      <c r="G80" s="13">
        <v>44549</v>
      </c>
      <c r="H80" s="77" t="s">
        <v>5006</v>
      </c>
      <c r="I80" s="16">
        <v>52</v>
      </c>
      <c r="J80" s="16">
        <v>43</v>
      </c>
      <c r="K80" s="16">
        <v>14</v>
      </c>
      <c r="L80" s="16">
        <v>4</v>
      </c>
      <c r="M80" s="81">
        <v>7.8259999999999996</v>
      </c>
      <c r="N80" s="96">
        <v>7.8259999999999996</v>
      </c>
      <c r="O80" s="64">
        <v>2530</v>
      </c>
      <c r="P80" s="65">
        <f>Table22457891011234567891011121314151617181920212223242526272829303132333412353637383940414243444546[[#This Row],[PEMBULATAN]]*O80</f>
        <v>19799.78</v>
      </c>
    </row>
    <row r="81" spans="1:16" ht="23.25" customHeight="1" x14ac:dyDescent="0.2">
      <c r="A81" s="14"/>
      <c r="B81" s="75"/>
      <c r="C81" s="73" t="s">
        <v>4961</v>
      </c>
      <c r="D81" s="78" t="s">
        <v>126</v>
      </c>
      <c r="E81" s="13">
        <v>44545</v>
      </c>
      <c r="F81" s="76" t="s">
        <v>127</v>
      </c>
      <c r="G81" s="13">
        <v>44549</v>
      </c>
      <c r="H81" s="77" t="s">
        <v>5006</v>
      </c>
      <c r="I81" s="16">
        <v>90</v>
      </c>
      <c r="J81" s="16">
        <v>56</v>
      </c>
      <c r="K81" s="16">
        <v>15</v>
      </c>
      <c r="L81" s="16">
        <v>14</v>
      </c>
      <c r="M81" s="81">
        <v>18.899999999999999</v>
      </c>
      <c r="N81" s="96">
        <v>18.899999999999999</v>
      </c>
      <c r="O81" s="64">
        <v>2530</v>
      </c>
      <c r="P81" s="65">
        <f>Table22457891011234567891011121314151617181920212223242526272829303132333412353637383940414243444546[[#This Row],[PEMBULATAN]]*O81</f>
        <v>47817</v>
      </c>
    </row>
    <row r="82" spans="1:16" ht="23.25" customHeight="1" x14ac:dyDescent="0.2">
      <c r="A82" s="14"/>
      <c r="B82" s="75"/>
      <c r="C82" s="73" t="s">
        <v>4962</v>
      </c>
      <c r="D82" s="78" t="s">
        <v>126</v>
      </c>
      <c r="E82" s="13">
        <v>44545</v>
      </c>
      <c r="F82" s="76" t="s">
        <v>127</v>
      </c>
      <c r="G82" s="13">
        <v>44549</v>
      </c>
      <c r="H82" s="77" t="s">
        <v>5006</v>
      </c>
      <c r="I82" s="16">
        <v>87</v>
      </c>
      <c r="J82" s="16">
        <v>54</v>
      </c>
      <c r="K82" s="16">
        <v>23</v>
      </c>
      <c r="L82" s="16">
        <v>10</v>
      </c>
      <c r="M82" s="81">
        <v>27.013500000000001</v>
      </c>
      <c r="N82" s="96">
        <v>27.013500000000001</v>
      </c>
      <c r="O82" s="64">
        <v>2530</v>
      </c>
      <c r="P82" s="65">
        <f>Table22457891011234567891011121314151617181920212223242526272829303132333412353637383940414243444546[[#This Row],[PEMBULATAN]]*O82</f>
        <v>68344.154999999999</v>
      </c>
    </row>
    <row r="83" spans="1:16" ht="23.25" customHeight="1" x14ac:dyDescent="0.2">
      <c r="A83" s="14"/>
      <c r="B83" s="75"/>
      <c r="C83" s="73" t="s">
        <v>4963</v>
      </c>
      <c r="D83" s="78" t="s">
        <v>126</v>
      </c>
      <c r="E83" s="13">
        <v>44545</v>
      </c>
      <c r="F83" s="76" t="s">
        <v>127</v>
      </c>
      <c r="G83" s="13">
        <v>44549</v>
      </c>
      <c r="H83" s="77" t="s">
        <v>5006</v>
      </c>
      <c r="I83" s="16">
        <v>76</v>
      </c>
      <c r="J83" s="16">
        <v>54</v>
      </c>
      <c r="K83" s="16">
        <v>23</v>
      </c>
      <c r="L83" s="16">
        <v>3</v>
      </c>
      <c r="M83" s="81">
        <v>23.597999999999999</v>
      </c>
      <c r="N83" s="96">
        <v>23.597999999999999</v>
      </c>
      <c r="O83" s="64">
        <v>2530</v>
      </c>
      <c r="P83" s="65">
        <f>Table22457891011234567891011121314151617181920212223242526272829303132333412353637383940414243444546[[#This Row],[PEMBULATAN]]*O83</f>
        <v>59702.939999999995</v>
      </c>
    </row>
    <row r="84" spans="1:16" ht="23.25" customHeight="1" x14ac:dyDescent="0.2">
      <c r="A84" s="14"/>
      <c r="B84" s="75"/>
      <c r="C84" s="73" t="s">
        <v>4964</v>
      </c>
      <c r="D84" s="78" t="s">
        <v>126</v>
      </c>
      <c r="E84" s="13">
        <v>44545</v>
      </c>
      <c r="F84" s="76" t="s">
        <v>127</v>
      </c>
      <c r="G84" s="13">
        <v>44549</v>
      </c>
      <c r="H84" s="77" t="s">
        <v>5006</v>
      </c>
      <c r="I84" s="16">
        <v>100</v>
      </c>
      <c r="J84" s="16">
        <v>54</v>
      </c>
      <c r="K84" s="16">
        <v>24</v>
      </c>
      <c r="L84" s="16">
        <v>18</v>
      </c>
      <c r="M84" s="81">
        <v>32.4</v>
      </c>
      <c r="N84" s="96">
        <v>33</v>
      </c>
      <c r="O84" s="64">
        <v>2530</v>
      </c>
      <c r="P84" s="65">
        <f>Table22457891011234567891011121314151617181920212223242526272829303132333412353637383940414243444546[[#This Row],[PEMBULATAN]]*O84</f>
        <v>83490</v>
      </c>
    </row>
    <row r="85" spans="1:16" ht="23.25" customHeight="1" x14ac:dyDescent="0.2">
      <c r="A85" s="14"/>
      <c r="B85" s="75"/>
      <c r="C85" s="73" t="s">
        <v>4965</v>
      </c>
      <c r="D85" s="78" t="s">
        <v>126</v>
      </c>
      <c r="E85" s="13">
        <v>44545</v>
      </c>
      <c r="F85" s="76" t="s">
        <v>127</v>
      </c>
      <c r="G85" s="13">
        <v>44549</v>
      </c>
      <c r="H85" s="77" t="s">
        <v>5006</v>
      </c>
      <c r="I85" s="16">
        <v>87</v>
      </c>
      <c r="J85" s="16">
        <v>45</v>
      </c>
      <c r="K85" s="16">
        <v>23</v>
      </c>
      <c r="L85" s="16">
        <v>9</v>
      </c>
      <c r="M85" s="81">
        <v>22.51125</v>
      </c>
      <c r="N85" s="96">
        <v>22.51125</v>
      </c>
      <c r="O85" s="64">
        <v>2530</v>
      </c>
      <c r="P85" s="65">
        <f>Table22457891011234567891011121314151617181920212223242526272829303132333412353637383940414243444546[[#This Row],[PEMBULATAN]]*O85</f>
        <v>56953.462500000001</v>
      </c>
    </row>
    <row r="86" spans="1:16" ht="23.25" customHeight="1" x14ac:dyDescent="0.2">
      <c r="A86" s="14"/>
      <c r="B86" s="75"/>
      <c r="C86" s="73" t="s">
        <v>4966</v>
      </c>
      <c r="D86" s="78" t="s">
        <v>126</v>
      </c>
      <c r="E86" s="13">
        <v>44545</v>
      </c>
      <c r="F86" s="76" t="s">
        <v>127</v>
      </c>
      <c r="G86" s="13">
        <v>44549</v>
      </c>
      <c r="H86" s="77" t="s">
        <v>5006</v>
      </c>
      <c r="I86" s="16">
        <v>80</v>
      </c>
      <c r="J86" s="16">
        <v>43</v>
      </c>
      <c r="K86" s="16">
        <v>16</v>
      </c>
      <c r="L86" s="16">
        <v>5</v>
      </c>
      <c r="M86" s="81">
        <v>13.76</v>
      </c>
      <c r="N86" s="96">
        <v>13.76</v>
      </c>
      <c r="O86" s="64">
        <v>2530</v>
      </c>
      <c r="P86" s="65">
        <f>Table22457891011234567891011121314151617181920212223242526272829303132333412353637383940414243444546[[#This Row],[PEMBULATAN]]*O86</f>
        <v>34812.800000000003</v>
      </c>
    </row>
    <row r="87" spans="1:16" ht="23.25" customHeight="1" x14ac:dyDescent="0.2">
      <c r="A87" s="14"/>
      <c r="B87" s="75"/>
      <c r="C87" s="73" t="s">
        <v>4967</v>
      </c>
      <c r="D87" s="78" t="s">
        <v>126</v>
      </c>
      <c r="E87" s="13">
        <v>44545</v>
      </c>
      <c r="F87" s="76" t="s">
        <v>127</v>
      </c>
      <c r="G87" s="13">
        <v>44549</v>
      </c>
      <c r="H87" s="77" t="s">
        <v>5006</v>
      </c>
      <c r="I87" s="16">
        <v>85</v>
      </c>
      <c r="J87" s="16">
        <v>46</v>
      </c>
      <c r="K87" s="16">
        <v>17</v>
      </c>
      <c r="L87" s="16">
        <v>17</v>
      </c>
      <c r="M87" s="81">
        <v>16.6175</v>
      </c>
      <c r="N87" s="96">
        <v>17</v>
      </c>
      <c r="O87" s="64">
        <v>2530</v>
      </c>
      <c r="P87" s="65">
        <f>Table22457891011234567891011121314151617181920212223242526272829303132333412353637383940414243444546[[#This Row],[PEMBULATAN]]*O87</f>
        <v>43010</v>
      </c>
    </row>
    <row r="88" spans="1:16" ht="23.25" customHeight="1" x14ac:dyDescent="0.2">
      <c r="A88" s="14"/>
      <c r="B88" s="75"/>
      <c r="C88" s="73" t="s">
        <v>4968</v>
      </c>
      <c r="D88" s="78" t="s">
        <v>126</v>
      </c>
      <c r="E88" s="13">
        <v>44545</v>
      </c>
      <c r="F88" s="76" t="s">
        <v>127</v>
      </c>
      <c r="G88" s="13">
        <v>44549</v>
      </c>
      <c r="H88" s="77" t="s">
        <v>5006</v>
      </c>
      <c r="I88" s="16">
        <v>80</v>
      </c>
      <c r="J88" s="16">
        <v>50</v>
      </c>
      <c r="K88" s="16">
        <v>30</v>
      </c>
      <c r="L88" s="16">
        <v>3</v>
      </c>
      <c r="M88" s="81">
        <v>30</v>
      </c>
      <c r="N88" s="96">
        <v>30</v>
      </c>
      <c r="O88" s="64">
        <v>2530</v>
      </c>
      <c r="P88" s="65">
        <f>Table22457891011234567891011121314151617181920212223242526272829303132333412353637383940414243444546[[#This Row],[PEMBULATAN]]*O88</f>
        <v>75900</v>
      </c>
    </row>
    <row r="89" spans="1:16" ht="23.25" customHeight="1" x14ac:dyDescent="0.2">
      <c r="A89" s="14"/>
      <c r="B89" s="75"/>
      <c r="C89" s="73" t="s">
        <v>4969</v>
      </c>
      <c r="D89" s="78" t="s">
        <v>126</v>
      </c>
      <c r="E89" s="13">
        <v>44545</v>
      </c>
      <c r="F89" s="76" t="s">
        <v>127</v>
      </c>
      <c r="G89" s="13">
        <v>44549</v>
      </c>
      <c r="H89" s="77" t="s">
        <v>5006</v>
      </c>
      <c r="I89" s="16">
        <v>85</v>
      </c>
      <c r="J89" s="16">
        <v>60</v>
      </c>
      <c r="K89" s="16">
        <v>20</v>
      </c>
      <c r="L89" s="16">
        <v>9</v>
      </c>
      <c r="M89" s="81">
        <v>25.5</v>
      </c>
      <c r="N89" s="96">
        <v>26</v>
      </c>
      <c r="O89" s="64">
        <v>2530</v>
      </c>
      <c r="P89" s="65">
        <f>Table22457891011234567891011121314151617181920212223242526272829303132333412353637383940414243444546[[#This Row],[PEMBULATAN]]*O89</f>
        <v>65780</v>
      </c>
    </row>
    <row r="90" spans="1:16" ht="23.25" customHeight="1" x14ac:dyDescent="0.2">
      <c r="A90" s="14"/>
      <c r="B90" s="75"/>
      <c r="C90" s="73" t="s">
        <v>4970</v>
      </c>
      <c r="D90" s="78" t="s">
        <v>126</v>
      </c>
      <c r="E90" s="13">
        <v>44545</v>
      </c>
      <c r="F90" s="76" t="s">
        <v>127</v>
      </c>
      <c r="G90" s="13">
        <v>44549</v>
      </c>
      <c r="H90" s="77" t="s">
        <v>5006</v>
      </c>
      <c r="I90" s="16">
        <v>50</v>
      </c>
      <c r="J90" s="16">
        <v>40</v>
      </c>
      <c r="K90" s="16">
        <v>10</v>
      </c>
      <c r="L90" s="16">
        <v>5</v>
      </c>
      <c r="M90" s="81">
        <v>5</v>
      </c>
      <c r="N90" s="96">
        <v>5</v>
      </c>
      <c r="O90" s="64">
        <v>2530</v>
      </c>
      <c r="P90" s="65">
        <f>Table22457891011234567891011121314151617181920212223242526272829303132333412353637383940414243444546[[#This Row],[PEMBULATAN]]*O90</f>
        <v>12650</v>
      </c>
    </row>
    <row r="91" spans="1:16" ht="23.25" customHeight="1" x14ac:dyDescent="0.2">
      <c r="A91" s="14"/>
      <c r="B91" s="75"/>
      <c r="C91" s="73" t="s">
        <v>4971</v>
      </c>
      <c r="D91" s="78" t="s">
        <v>126</v>
      </c>
      <c r="E91" s="13">
        <v>44545</v>
      </c>
      <c r="F91" s="76" t="s">
        <v>127</v>
      </c>
      <c r="G91" s="13">
        <v>44549</v>
      </c>
      <c r="H91" s="77" t="s">
        <v>5006</v>
      </c>
      <c r="I91" s="16">
        <v>110</v>
      </c>
      <c r="J91" s="16">
        <v>11</v>
      </c>
      <c r="K91" s="16">
        <v>12</v>
      </c>
      <c r="L91" s="16">
        <v>1</v>
      </c>
      <c r="M91" s="81">
        <v>3.63</v>
      </c>
      <c r="N91" s="96">
        <v>3.63</v>
      </c>
      <c r="O91" s="64">
        <v>2530</v>
      </c>
      <c r="P91" s="65">
        <f>Table22457891011234567891011121314151617181920212223242526272829303132333412353637383940414243444546[[#This Row],[PEMBULATAN]]*O91</f>
        <v>9183.9</v>
      </c>
    </row>
    <row r="92" spans="1:16" ht="23.25" customHeight="1" x14ac:dyDescent="0.2">
      <c r="A92" s="14"/>
      <c r="B92" s="75"/>
      <c r="C92" s="73" t="s">
        <v>4972</v>
      </c>
      <c r="D92" s="78" t="s">
        <v>126</v>
      </c>
      <c r="E92" s="13">
        <v>44545</v>
      </c>
      <c r="F92" s="76" t="s">
        <v>127</v>
      </c>
      <c r="G92" s="13">
        <v>44549</v>
      </c>
      <c r="H92" s="77" t="s">
        <v>5006</v>
      </c>
      <c r="I92" s="16">
        <v>70</v>
      </c>
      <c r="J92" s="16">
        <v>45</v>
      </c>
      <c r="K92" s="16">
        <v>14</v>
      </c>
      <c r="L92" s="16">
        <v>16</v>
      </c>
      <c r="M92" s="81">
        <v>11.025</v>
      </c>
      <c r="N92" s="96">
        <v>16</v>
      </c>
      <c r="O92" s="64">
        <v>2530</v>
      </c>
      <c r="P92" s="65">
        <f>Table22457891011234567891011121314151617181920212223242526272829303132333412353637383940414243444546[[#This Row],[PEMBULATAN]]*O92</f>
        <v>40480</v>
      </c>
    </row>
    <row r="93" spans="1:16" ht="23.25" customHeight="1" x14ac:dyDescent="0.2">
      <c r="A93" s="14"/>
      <c r="B93" s="75"/>
      <c r="C93" s="73" t="s">
        <v>4973</v>
      </c>
      <c r="D93" s="78" t="s">
        <v>126</v>
      </c>
      <c r="E93" s="13">
        <v>44545</v>
      </c>
      <c r="F93" s="76" t="s">
        <v>127</v>
      </c>
      <c r="G93" s="13">
        <v>44549</v>
      </c>
      <c r="H93" s="77" t="s">
        <v>5006</v>
      </c>
      <c r="I93" s="16">
        <v>60</v>
      </c>
      <c r="J93" s="16">
        <v>60</v>
      </c>
      <c r="K93" s="16">
        <v>25</v>
      </c>
      <c r="L93" s="16">
        <v>3</v>
      </c>
      <c r="M93" s="81">
        <v>22.5</v>
      </c>
      <c r="N93" s="96">
        <v>23</v>
      </c>
      <c r="O93" s="64">
        <v>2530</v>
      </c>
      <c r="P93" s="65">
        <f>Table22457891011234567891011121314151617181920212223242526272829303132333412353637383940414243444546[[#This Row],[PEMBULATAN]]*O93</f>
        <v>58190</v>
      </c>
    </row>
    <row r="94" spans="1:16" ht="23.25" customHeight="1" x14ac:dyDescent="0.2">
      <c r="A94" s="14"/>
      <c r="B94" s="75"/>
      <c r="C94" s="73" t="s">
        <v>4974</v>
      </c>
      <c r="D94" s="78" t="s">
        <v>126</v>
      </c>
      <c r="E94" s="13">
        <v>44545</v>
      </c>
      <c r="F94" s="76" t="s">
        <v>127</v>
      </c>
      <c r="G94" s="13">
        <v>44549</v>
      </c>
      <c r="H94" s="77" t="s">
        <v>5006</v>
      </c>
      <c r="I94" s="16">
        <v>56</v>
      </c>
      <c r="J94" s="16">
        <v>45</v>
      </c>
      <c r="K94" s="16">
        <v>28</v>
      </c>
      <c r="L94" s="16">
        <v>7</v>
      </c>
      <c r="M94" s="81">
        <v>17.64</v>
      </c>
      <c r="N94" s="96">
        <v>17.64</v>
      </c>
      <c r="O94" s="64">
        <v>2530</v>
      </c>
      <c r="P94" s="65">
        <f>Table22457891011234567891011121314151617181920212223242526272829303132333412353637383940414243444546[[#This Row],[PEMBULATAN]]*O94</f>
        <v>44629.200000000004</v>
      </c>
    </row>
    <row r="95" spans="1:16" ht="23.25" customHeight="1" x14ac:dyDescent="0.2">
      <c r="A95" s="14"/>
      <c r="B95" s="75"/>
      <c r="C95" s="73" t="s">
        <v>4975</v>
      </c>
      <c r="D95" s="78" t="s">
        <v>126</v>
      </c>
      <c r="E95" s="13">
        <v>44545</v>
      </c>
      <c r="F95" s="76" t="s">
        <v>127</v>
      </c>
      <c r="G95" s="13">
        <v>44549</v>
      </c>
      <c r="H95" s="77" t="s">
        <v>5006</v>
      </c>
      <c r="I95" s="16">
        <v>110</v>
      </c>
      <c r="J95" s="16">
        <v>62</v>
      </c>
      <c r="K95" s="16">
        <v>15</v>
      </c>
      <c r="L95" s="16">
        <v>13</v>
      </c>
      <c r="M95" s="81">
        <v>25.574999999999999</v>
      </c>
      <c r="N95" s="96">
        <v>25.574999999999999</v>
      </c>
      <c r="O95" s="64">
        <v>2530</v>
      </c>
      <c r="P95" s="65">
        <f>Table22457891011234567891011121314151617181920212223242526272829303132333412353637383940414243444546[[#This Row],[PEMBULATAN]]*O95</f>
        <v>64704.75</v>
      </c>
    </row>
    <row r="96" spans="1:16" ht="23.25" customHeight="1" x14ac:dyDescent="0.2">
      <c r="A96" s="14"/>
      <c r="B96" s="75"/>
      <c r="C96" s="73" t="s">
        <v>4976</v>
      </c>
      <c r="D96" s="78" t="s">
        <v>126</v>
      </c>
      <c r="E96" s="13">
        <v>44545</v>
      </c>
      <c r="F96" s="76" t="s">
        <v>127</v>
      </c>
      <c r="G96" s="13">
        <v>44549</v>
      </c>
      <c r="H96" s="77" t="s">
        <v>5006</v>
      </c>
      <c r="I96" s="16">
        <v>75</v>
      </c>
      <c r="J96" s="16">
        <v>34</v>
      </c>
      <c r="K96" s="16">
        <v>14</v>
      </c>
      <c r="L96" s="16">
        <v>14</v>
      </c>
      <c r="M96" s="81">
        <v>8.9250000000000007</v>
      </c>
      <c r="N96" s="96">
        <v>14</v>
      </c>
      <c r="O96" s="64">
        <v>2530</v>
      </c>
      <c r="P96" s="65">
        <f>Table22457891011234567891011121314151617181920212223242526272829303132333412353637383940414243444546[[#This Row],[PEMBULATAN]]*O96</f>
        <v>35420</v>
      </c>
    </row>
    <row r="97" spans="1:16" ht="23.25" customHeight="1" x14ac:dyDescent="0.2">
      <c r="A97" s="14"/>
      <c r="B97" s="75"/>
      <c r="C97" s="73" t="s">
        <v>4977</v>
      </c>
      <c r="D97" s="78" t="s">
        <v>126</v>
      </c>
      <c r="E97" s="13">
        <v>44545</v>
      </c>
      <c r="F97" s="76" t="s">
        <v>127</v>
      </c>
      <c r="G97" s="13">
        <v>44549</v>
      </c>
      <c r="H97" s="77" t="s">
        <v>5006</v>
      </c>
      <c r="I97" s="16">
        <v>80</v>
      </c>
      <c r="J97" s="16">
        <v>60</v>
      </c>
      <c r="K97" s="16">
        <v>20</v>
      </c>
      <c r="L97" s="16">
        <v>10</v>
      </c>
      <c r="M97" s="81">
        <v>24</v>
      </c>
      <c r="N97" s="96">
        <v>24</v>
      </c>
      <c r="O97" s="64">
        <v>2530</v>
      </c>
      <c r="P97" s="65">
        <f>Table22457891011234567891011121314151617181920212223242526272829303132333412353637383940414243444546[[#This Row],[PEMBULATAN]]*O97</f>
        <v>60720</v>
      </c>
    </row>
    <row r="98" spans="1:16" ht="23.25" customHeight="1" x14ac:dyDescent="0.2">
      <c r="A98" s="14"/>
      <c r="B98" s="75"/>
      <c r="C98" s="73" t="s">
        <v>4978</v>
      </c>
      <c r="D98" s="78" t="s">
        <v>126</v>
      </c>
      <c r="E98" s="13">
        <v>44545</v>
      </c>
      <c r="F98" s="76" t="s">
        <v>127</v>
      </c>
      <c r="G98" s="13">
        <v>44549</v>
      </c>
      <c r="H98" s="77" t="s">
        <v>5006</v>
      </c>
      <c r="I98" s="16">
        <v>110</v>
      </c>
      <c r="J98" s="16">
        <v>67</v>
      </c>
      <c r="K98" s="16">
        <v>35</v>
      </c>
      <c r="L98" s="16">
        <v>27</v>
      </c>
      <c r="M98" s="81">
        <v>64.487499999999997</v>
      </c>
      <c r="N98" s="96">
        <v>65</v>
      </c>
      <c r="O98" s="64">
        <v>2530</v>
      </c>
      <c r="P98" s="65">
        <f>Table22457891011234567891011121314151617181920212223242526272829303132333412353637383940414243444546[[#This Row],[PEMBULATAN]]*O98</f>
        <v>164450</v>
      </c>
    </row>
    <row r="99" spans="1:16" ht="23.25" customHeight="1" x14ac:dyDescent="0.2">
      <c r="A99" s="14"/>
      <c r="B99" s="75"/>
      <c r="C99" s="73" t="s">
        <v>4979</v>
      </c>
      <c r="D99" s="78" t="s">
        <v>126</v>
      </c>
      <c r="E99" s="13">
        <v>44545</v>
      </c>
      <c r="F99" s="76" t="s">
        <v>127</v>
      </c>
      <c r="G99" s="13">
        <v>44549</v>
      </c>
      <c r="H99" s="77" t="s">
        <v>5006</v>
      </c>
      <c r="I99" s="16">
        <v>87</v>
      </c>
      <c r="J99" s="16">
        <v>48</v>
      </c>
      <c r="K99" s="16">
        <v>29</v>
      </c>
      <c r="L99" s="16">
        <v>9</v>
      </c>
      <c r="M99" s="81">
        <v>30.276</v>
      </c>
      <c r="N99" s="96">
        <v>30.276</v>
      </c>
      <c r="O99" s="64">
        <v>2530</v>
      </c>
      <c r="P99" s="65">
        <f>Table22457891011234567891011121314151617181920212223242526272829303132333412353637383940414243444546[[#This Row],[PEMBULATAN]]*O99</f>
        <v>76598.28</v>
      </c>
    </row>
    <row r="100" spans="1:16" ht="23.25" customHeight="1" x14ac:dyDescent="0.2">
      <c r="A100" s="14"/>
      <c r="B100" s="75"/>
      <c r="C100" s="73" t="s">
        <v>4980</v>
      </c>
      <c r="D100" s="78" t="s">
        <v>126</v>
      </c>
      <c r="E100" s="13">
        <v>44545</v>
      </c>
      <c r="F100" s="76" t="s">
        <v>127</v>
      </c>
      <c r="G100" s="13">
        <v>44549</v>
      </c>
      <c r="H100" s="77" t="s">
        <v>5006</v>
      </c>
      <c r="I100" s="16">
        <v>78</v>
      </c>
      <c r="J100" s="16">
        <v>65</v>
      </c>
      <c r="K100" s="16">
        <v>24</v>
      </c>
      <c r="L100" s="16">
        <v>7</v>
      </c>
      <c r="M100" s="81">
        <v>30.42</v>
      </c>
      <c r="N100" s="96">
        <v>31</v>
      </c>
      <c r="O100" s="64">
        <v>2530</v>
      </c>
      <c r="P100" s="65">
        <f>Table22457891011234567891011121314151617181920212223242526272829303132333412353637383940414243444546[[#This Row],[PEMBULATAN]]*O100</f>
        <v>78430</v>
      </c>
    </row>
    <row r="101" spans="1:16" ht="23.25" customHeight="1" x14ac:dyDescent="0.2">
      <c r="A101" s="14"/>
      <c r="B101" s="75"/>
      <c r="C101" s="73" t="s">
        <v>4981</v>
      </c>
      <c r="D101" s="78" t="s">
        <v>126</v>
      </c>
      <c r="E101" s="13">
        <v>44545</v>
      </c>
      <c r="F101" s="76" t="s">
        <v>127</v>
      </c>
      <c r="G101" s="13">
        <v>44549</v>
      </c>
      <c r="H101" s="77" t="s">
        <v>5006</v>
      </c>
      <c r="I101" s="16">
        <v>90</v>
      </c>
      <c r="J101" s="16">
        <v>50</v>
      </c>
      <c r="K101" s="16">
        <v>18</v>
      </c>
      <c r="L101" s="16">
        <v>7</v>
      </c>
      <c r="M101" s="81">
        <v>20.25</v>
      </c>
      <c r="N101" s="96">
        <v>20.25</v>
      </c>
      <c r="O101" s="64">
        <v>2530</v>
      </c>
      <c r="P101" s="65">
        <f>Table22457891011234567891011121314151617181920212223242526272829303132333412353637383940414243444546[[#This Row],[PEMBULATAN]]*O101</f>
        <v>51232.5</v>
      </c>
    </row>
    <row r="102" spans="1:16" ht="23.25" customHeight="1" x14ac:dyDescent="0.2">
      <c r="A102" s="14"/>
      <c r="B102" s="75"/>
      <c r="C102" s="73" t="s">
        <v>4982</v>
      </c>
      <c r="D102" s="78" t="s">
        <v>126</v>
      </c>
      <c r="E102" s="13">
        <v>44545</v>
      </c>
      <c r="F102" s="76" t="s">
        <v>127</v>
      </c>
      <c r="G102" s="13">
        <v>44549</v>
      </c>
      <c r="H102" s="77" t="s">
        <v>5006</v>
      </c>
      <c r="I102" s="16">
        <v>80</v>
      </c>
      <c r="J102" s="16">
        <v>45</v>
      </c>
      <c r="K102" s="16">
        <v>24</v>
      </c>
      <c r="L102" s="16">
        <v>15</v>
      </c>
      <c r="M102" s="81">
        <v>21.6</v>
      </c>
      <c r="N102" s="96">
        <v>21.6</v>
      </c>
      <c r="O102" s="64">
        <v>2530</v>
      </c>
      <c r="P102" s="65">
        <f>Table22457891011234567891011121314151617181920212223242526272829303132333412353637383940414243444546[[#This Row],[PEMBULATAN]]*O102</f>
        <v>54648</v>
      </c>
    </row>
    <row r="103" spans="1:16" ht="23.25" customHeight="1" x14ac:dyDescent="0.2">
      <c r="A103" s="14"/>
      <c r="B103" s="75"/>
      <c r="C103" s="73" t="s">
        <v>4983</v>
      </c>
      <c r="D103" s="78" t="s">
        <v>126</v>
      </c>
      <c r="E103" s="13">
        <v>44545</v>
      </c>
      <c r="F103" s="76" t="s">
        <v>127</v>
      </c>
      <c r="G103" s="13">
        <v>44549</v>
      </c>
      <c r="H103" s="77" t="s">
        <v>5006</v>
      </c>
      <c r="I103" s="16">
        <v>60</v>
      </c>
      <c r="J103" s="16">
        <v>45</v>
      </c>
      <c r="K103" s="16">
        <v>23</v>
      </c>
      <c r="L103" s="16">
        <v>2</v>
      </c>
      <c r="M103" s="81">
        <v>15.525</v>
      </c>
      <c r="N103" s="96">
        <v>15.525</v>
      </c>
      <c r="O103" s="64">
        <v>2530</v>
      </c>
      <c r="P103" s="65">
        <f>Table22457891011234567891011121314151617181920212223242526272829303132333412353637383940414243444546[[#This Row],[PEMBULATAN]]*O103</f>
        <v>39278.25</v>
      </c>
    </row>
    <row r="104" spans="1:16" ht="23.25" customHeight="1" x14ac:dyDescent="0.2">
      <c r="A104" s="14"/>
      <c r="B104" s="75"/>
      <c r="C104" s="73" t="s">
        <v>4984</v>
      </c>
      <c r="D104" s="78" t="s">
        <v>126</v>
      </c>
      <c r="E104" s="13">
        <v>44545</v>
      </c>
      <c r="F104" s="76" t="s">
        <v>127</v>
      </c>
      <c r="G104" s="13">
        <v>44549</v>
      </c>
      <c r="H104" s="77" t="s">
        <v>5006</v>
      </c>
      <c r="I104" s="16">
        <v>82</v>
      </c>
      <c r="J104" s="16">
        <v>53</v>
      </c>
      <c r="K104" s="16">
        <v>23</v>
      </c>
      <c r="L104" s="16">
        <v>9</v>
      </c>
      <c r="M104" s="81">
        <v>24.9895</v>
      </c>
      <c r="N104" s="96">
        <v>24.9895</v>
      </c>
      <c r="O104" s="64">
        <v>2530</v>
      </c>
      <c r="P104" s="65">
        <f>Table22457891011234567891011121314151617181920212223242526272829303132333412353637383940414243444546[[#This Row],[PEMBULATAN]]*O104</f>
        <v>63223.434999999998</v>
      </c>
    </row>
    <row r="105" spans="1:16" ht="23.25" customHeight="1" x14ac:dyDescent="0.2">
      <c r="A105" s="14"/>
      <c r="B105" s="75"/>
      <c r="C105" s="73" t="s">
        <v>4985</v>
      </c>
      <c r="D105" s="78" t="s">
        <v>126</v>
      </c>
      <c r="E105" s="13">
        <v>44545</v>
      </c>
      <c r="F105" s="76" t="s">
        <v>127</v>
      </c>
      <c r="G105" s="13">
        <v>44549</v>
      </c>
      <c r="H105" s="77" t="s">
        <v>5006</v>
      </c>
      <c r="I105" s="16">
        <v>100</v>
      </c>
      <c r="J105" s="16">
        <v>67</v>
      </c>
      <c r="K105" s="16">
        <v>36</v>
      </c>
      <c r="L105" s="16">
        <v>21</v>
      </c>
      <c r="M105" s="81">
        <v>60.3</v>
      </c>
      <c r="N105" s="96">
        <v>61</v>
      </c>
      <c r="O105" s="64">
        <v>2530</v>
      </c>
      <c r="P105" s="65">
        <f>Table22457891011234567891011121314151617181920212223242526272829303132333412353637383940414243444546[[#This Row],[PEMBULATAN]]*O105</f>
        <v>154330</v>
      </c>
    </row>
    <row r="106" spans="1:16" ht="23.25" customHeight="1" x14ac:dyDescent="0.2">
      <c r="A106" s="14"/>
      <c r="B106" s="75"/>
      <c r="C106" s="73" t="s">
        <v>4986</v>
      </c>
      <c r="D106" s="78" t="s">
        <v>126</v>
      </c>
      <c r="E106" s="13">
        <v>44545</v>
      </c>
      <c r="F106" s="76" t="s">
        <v>127</v>
      </c>
      <c r="G106" s="13">
        <v>44549</v>
      </c>
      <c r="H106" s="77" t="s">
        <v>5006</v>
      </c>
      <c r="I106" s="16">
        <v>95</v>
      </c>
      <c r="J106" s="16">
        <v>10</v>
      </c>
      <c r="K106" s="16">
        <v>10</v>
      </c>
      <c r="L106" s="16">
        <v>2</v>
      </c>
      <c r="M106" s="81">
        <v>2.375</v>
      </c>
      <c r="N106" s="96">
        <v>3</v>
      </c>
      <c r="O106" s="64">
        <v>2530</v>
      </c>
      <c r="P106" s="65">
        <f>Table22457891011234567891011121314151617181920212223242526272829303132333412353637383940414243444546[[#This Row],[PEMBULATAN]]*O106</f>
        <v>7590</v>
      </c>
    </row>
    <row r="107" spans="1:16" ht="23.25" customHeight="1" x14ac:dyDescent="0.2">
      <c r="A107" s="14"/>
      <c r="B107" s="75"/>
      <c r="C107" s="73" t="s">
        <v>4987</v>
      </c>
      <c r="D107" s="78" t="s">
        <v>126</v>
      </c>
      <c r="E107" s="13">
        <v>44545</v>
      </c>
      <c r="F107" s="76" t="s">
        <v>127</v>
      </c>
      <c r="G107" s="13">
        <v>44549</v>
      </c>
      <c r="H107" s="77" t="s">
        <v>5006</v>
      </c>
      <c r="I107" s="16">
        <v>100</v>
      </c>
      <c r="J107" s="16">
        <v>65</v>
      </c>
      <c r="K107" s="16">
        <v>14</v>
      </c>
      <c r="L107" s="16">
        <v>16</v>
      </c>
      <c r="M107" s="81">
        <v>22.75</v>
      </c>
      <c r="N107" s="96">
        <v>22.75</v>
      </c>
      <c r="O107" s="64">
        <v>2530</v>
      </c>
      <c r="P107" s="65">
        <f>Table22457891011234567891011121314151617181920212223242526272829303132333412353637383940414243444546[[#This Row],[PEMBULATAN]]*O107</f>
        <v>57557.5</v>
      </c>
    </row>
    <row r="108" spans="1:16" ht="23.25" customHeight="1" x14ac:dyDescent="0.2">
      <c r="A108" s="14"/>
      <c r="B108" s="75"/>
      <c r="C108" s="73" t="s">
        <v>4988</v>
      </c>
      <c r="D108" s="78" t="s">
        <v>126</v>
      </c>
      <c r="E108" s="13">
        <v>44545</v>
      </c>
      <c r="F108" s="76" t="s">
        <v>127</v>
      </c>
      <c r="G108" s="13">
        <v>44549</v>
      </c>
      <c r="H108" s="77" t="s">
        <v>5006</v>
      </c>
      <c r="I108" s="16">
        <v>76</v>
      </c>
      <c r="J108" s="16">
        <v>46</v>
      </c>
      <c r="K108" s="16">
        <v>17</v>
      </c>
      <c r="L108" s="16">
        <v>5</v>
      </c>
      <c r="M108" s="81">
        <v>14.858000000000001</v>
      </c>
      <c r="N108" s="96">
        <v>14.858000000000001</v>
      </c>
      <c r="O108" s="64">
        <v>2530</v>
      </c>
      <c r="P108" s="65">
        <f>Table22457891011234567891011121314151617181920212223242526272829303132333412353637383940414243444546[[#This Row],[PEMBULATAN]]*O108</f>
        <v>37590.74</v>
      </c>
    </row>
    <row r="109" spans="1:16" ht="23.25" customHeight="1" x14ac:dyDescent="0.2">
      <c r="A109" s="14"/>
      <c r="B109" s="75"/>
      <c r="C109" s="73" t="s">
        <v>4989</v>
      </c>
      <c r="D109" s="78" t="s">
        <v>126</v>
      </c>
      <c r="E109" s="13">
        <v>44545</v>
      </c>
      <c r="F109" s="76" t="s">
        <v>127</v>
      </c>
      <c r="G109" s="13">
        <v>44549</v>
      </c>
      <c r="H109" s="77" t="s">
        <v>5006</v>
      </c>
      <c r="I109" s="16">
        <v>89</v>
      </c>
      <c r="J109" s="16">
        <v>53</v>
      </c>
      <c r="K109" s="16">
        <v>24</v>
      </c>
      <c r="L109" s="16">
        <v>9</v>
      </c>
      <c r="M109" s="81">
        <v>28.302</v>
      </c>
      <c r="N109" s="96">
        <v>29</v>
      </c>
      <c r="O109" s="64">
        <v>2530</v>
      </c>
      <c r="P109" s="65">
        <f>Table22457891011234567891011121314151617181920212223242526272829303132333412353637383940414243444546[[#This Row],[PEMBULATAN]]*O109</f>
        <v>73370</v>
      </c>
    </row>
    <row r="110" spans="1:16" ht="23.25" customHeight="1" x14ac:dyDescent="0.2">
      <c r="A110" s="14"/>
      <c r="B110" s="75"/>
      <c r="C110" s="73" t="s">
        <v>4990</v>
      </c>
      <c r="D110" s="78" t="s">
        <v>126</v>
      </c>
      <c r="E110" s="13">
        <v>44545</v>
      </c>
      <c r="F110" s="76" t="s">
        <v>127</v>
      </c>
      <c r="G110" s="13">
        <v>44549</v>
      </c>
      <c r="H110" s="77" t="s">
        <v>5006</v>
      </c>
      <c r="I110" s="16">
        <v>92</v>
      </c>
      <c r="J110" s="16">
        <v>57</v>
      </c>
      <c r="K110" s="16">
        <v>27</v>
      </c>
      <c r="L110" s="16">
        <v>11</v>
      </c>
      <c r="M110" s="81">
        <v>35.396999999999998</v>
      </c>
      <c r="N110" s="96">
        <v>36</v>
      </c>
      <c r="O110" s="64">
        <v>2530</v>
      </c>
      <c r="P110" s="65">
        <f>Table22457891011234567891011121314151617181920212223242526272829303132333412353637383940414243444546[[#This Row],[PEMBULATAN]]*O110</f>
        <v>91080</v>
      </c>
    </row>
    <row r="111" spans="1:16" ht="23.25" customHeight="1" x14ac:dyDescent="0.2">
      <c r="A111" s="14"/>
      <c r="B111" s="75"/>
      <c r="C111" s="73" t="s">
        <v>4991</v>
      </c>
      <c r="D111" s="78" t="s">
        <v>126</v>
      </c>
      <c r="E111" s="13">
        <v>44545</v>
      </c>
      <c r="F111" s="76" t="s">
        <v>127</v>
      </c>
      <c r="G111" s="13">
        <v>44549</v>
      </c>
      <c r="H111" s="77" t="s">
        <v>5006</v>
      </c>
      <c r="I111" s="16">
        <v>50</v>
      </c>
      <c r="J111" s="16">
        <v>32</v>
      </c>
      <c r="K111" s="16">
        <v>14</v>
      </c>
      <c r="L111" s="16">
        <v>4</v>
      </c>
      <c r="M111" s="81">
        <v>5.6</v>
      </c>
      <c r="N111" s="96">
        <v>5.6</v>
      </c>
      <c r="O111" s="64">
        <v>2530</v>
      </c>
      <c r="P111" s="65">
        <f>Table22457891011234567891011121314151617181920212223242526272829303132333412353637383940414243444546[[#This Row],[PEMBULATAN]]*O111</f>
        <v>14168</v>
      </c>
    </row>
    <row r="112" spans="1:16" ht="23.25" customHeight="1" x14ac:dyDescent="0.2">
      <c r="A112" s="14"/>
      <c r="B112" s="75"/>
      <c r="C112" s="73" t="s">
        <v>4992</v>
      </c>
      <c r="D112" s="78" t="s">
        <v>126</v>
      </c>
      <c r="E112" s="13">
        <v>44545</v>
      </c>
      <c r="F112" s="76" t="s">
        <v>127</v>
      </c>
      <c r="G112" s="13">
        <v>44549</v>
      </c>
      <c r="H112" s="77" t="s">
        <v>5006</v>
      </c>
      <c r="I112" s="16">
        <v>178</v>
      </c>
      <c r="J112" s="16">
        <v>12</v>
      </c>
      <c r="K112" s="16">
        <v>8</v>
      </c>
      <c r="L112" s="16">
        <v>1</v>
      </c>
      <c r="M112" s="81">
        <v>4.2720000000000002</v>
      </c>
      <c r="N112" s="96">
        <v>4.2720000000000002</v>
      </c>
      <c r="O112" s="64">
        <v>2530</v>
      </c>
      <c r="P112" s="65">
        <f>Table22457891011234567891011121314151617181920212223242526272829303132333412353637383940414243444546[[#This Row],[PEMBULATAN]]*O112</f>
        <v>10808.16</v>
      </c>
    </row>
    <row r="113" spans="1:16" ht="23.25" customHeight="1" x14ac:dyDescent="0.2">
      <c r="A113" s="14"/>
      <c r="B113" s="75"/>
      <c r="C113" s="73" t="s">
        <v>4993</v>
      </c>
      <c r="D113" s="78" t="s">
        <v>126</v>
      </c>
      <c r="E113" s="13">
        <v>44545</v>
      </c>
      <c r="F113" s="76" t="s">
        <v>127</v>
      </c>
      <c r="G113" s="13">
        <v>44549</v>
      </c>
      <c r="H113" s="77" t="s">
        <v>5006</v>
      </c>
      <c r="I113" s="16">
        <v>80</v>
      </c>
      <c r="J113" s="16">
        <v>50</v>
      </c>
      <c r="K113" s="16">
        <v>20</v>
      </c>
      <c r="L113" s="16">
        <v>7</v>
      </c>
      <c r="M113" s="81">
        <v>20</v>
      </c>
      <c r="N113" s="96">
        <v>20</v>
      </c>
      <c r="O113" s="64">
        <v>2530</v>
      </c>
      <c r="P113" s="65">
        <f>Table22457891011234567891011121314151617181920212223242526272829303132333412353637383940414243444546[[#This Row],[PEMBULATAN]]*O113</f>
        <v>50600</v>
      </c>
    </row>
    <row r="114" spans="1:16" ht="23.25" customHeight="1" x14ac:dyDescent="0.2">
      <c r="A114" s="14"/>
      <c r="B114" s="75"/>
      <c r="C114" s="73" t="s">
        <v>4994</v>
      </c>
      <c r="D114" s="78" t="s">
        <v>126</v>
      </c>
      <c r="E114" s="13">
        <v>44545</v>
      </c>
      <c r="F114" s="76" t="s">
        <v>127</v>
      </c>
      <c r="G114" s="13">
        <v>44549</v>
      </c>
      <c r="H114" s="77" t="s">
        <v>5006</v>
      </c>
      <c r="I114" s="16">
        <v>60</v>
      </c>
      <c r="J114" s="16">
        <v>53</v>
      </c>
      <c r="K114" s="16">
        <v>24</v>
      </c>
      <c r="L114" s="16">
        <v>1</v>
      </c>
      <c r="M114" s="81">
        <v>19.079999999999998</v>
      </c>
      <c r="N114" s="96">
        <v>19.079999999999998</v>
      </c>
      <c r="O114" s="64">
        <v>2530</v>
      </c>
      <c r="P114" s="65">
        <f>Table22457891011234567891011121314151617181920212223242526272829303132333412353637383940414243444546[[#This Row],[PEMBULATAN]]*O114</f>
        <v>48272.399999999994</v>
      </c>
    </row>
    <row r="115" spans="1:16" ht="23.25" customHeight="1" x14ac:dyDescent="0.2">
      <c r="A115" s="14"/>
      <c r="B115" s="75"/>
      <c r="C115" s="73" t="s">
        <v>4995</v>
      </c>
      <c r="D115" s="78" t="s">
        <v>126</v>
      </c>
      <c r="E115" s="13">
        <v>44545</v>
      </c>
      <c r="F115" s="76" t="s">
        <v>127</v>
      </c>
      <c r="G115" s="13">
        <v>44549</v>
      </c>
      <c r="H115" s="77" t="s">
        <v>5006</v>
      </c>
      <c r="I115" s="16">
        <v>35</v>
      </c>
      <c r="J115" s="16">
        <v>22</v>
      </c>
      <c r="K115" s="16">
        <v>20</v>
      </c>
      <c r="L115" s="16">
        <v>3</v>
      </c>
      <c r="M115" s="81">
        <v>3.85</v>
      </c>
      <c r="N115" s="96">
        <v>3.85</v>
      </c>
      <c r="O115" s="64">
        <v>2530</v>
      </c>
      <c r="P115" s="65">
        <f>Table22457891011234567891011121314151617181920212223242526272829303132333412353637383940414243444546[[#This Row],[PEMBULATAN]]*O115</f>
        <v>9740.5</v>
      </c>
    </row>
    <row r="116" spans="1:16" ht="23.25" customHeight="1" x14ac:dyDescent="0.2">
      <c r="A116" s="14"/>
      <c r="B116" s="75"/>
      <c r="C116" s="73" t="s">
        <v>4996</v>
      </c>
      <c r="D116" s="78" t="s">
        <v>126</v>
      </c>
      <c r="E116" s="13">
        <v>44545</v>
      </c>
      <c r="F116" s="76" t="s">
        <v>127</v>
      </c>
      <c r="G116" s="13">
        <v>44549</v>
      </c>
      <c r="H116" s="77" t="s">
        <v>5006</v>
      </c>
      <c r="I116" s="16">
        <v>50</v>
      </c>
      <c r="J116" s="16">
        <v>30</v>
      </c>
      <c r="K116" s="16">
        <v>30</v>
      </c>
      <c r="L116" s="16">
        <v>22</v>
      </c>
      <c r="M116" s="81">
        <v>11.25</v>
      </c>
      <c r="N116" s="96">
        <v>22</v>
      </c>
      <c r="O116" s="64">
        <v>2530</v>
      </c>
      <c r="P116" s="65">
        <f>Table22457891011234567891011121314151617181920212223242526272829303132333412353637383940414243444546[[#This Row],[PEMBULATAN]]*O116</f>
        <v>55660</v>
      </c>
    </row>
    <row r="117" spans="1:16" ht="23.25" customHeight="1" x14ac:dyDescent="0.2">
      <c r="A117" s="14"/>
      <c r="B117" s="75"/>
      <c r="C117" s="73" t="s">
        <v>4997</v>
      </c>
      <c r="D117" s="78" t="s">
        <v>126</v>
      </c>
      <c r="E117" s="13">
        <v>44545</v>
      </c>
      <c r="F117" s="76" t="s">
        <v>127</v>
      </c>
      <c r="G117" s="13">
        <v>44549</v>
      </c>
      <c r="H117" s="77" t="s">
        <v>5006</v>
      </c>
      <c r="I117" s="16">
        <v>100</v>
      </c>
      <c r="J117" s="16">
        <v>61</v>
      </c>
      <c r="K117" s="16">
        <v>25</v>
      </c>
      <c r="L117" s="16">
        <v>18</v>
      </c>
      <c r="M117" s="81">
        <v>38.125</v>
      </c>
      <c r="N117" s="96">
        <v>38.125</v>
      </c>
      <c r="O117" s="64">
        <v>2530</v>
      </c>
      <c r="P117" s="65">
        <f>Table22457891011234567891011121314151617181920212223242526272829303132333412353637383940414243444546[[#This Row],[PEMBULATAN]]*O117</f>
        <v>96456.25</v>
      </c>
    </row>
    <row r="118" spans="1:16" ht="23.25" customHeight="1" x14ac:dyDescent="0.2">
      <c r="A118" s="14"/>
      <c r="B118" s="75"/>
      <c r="C118" s="73" t="s">
        <v>4998</v>
      </c>
      <c r="D118" s="78" t="s">
        <v>126</v>
      </c>
      <c r="E118" s="13">
        <v>44545</v>
      </c>
      <c r="F118" s="76" t="s">
        <v>127</v>
      </c>
      <c r="G118" s="13">
        <v>44549</v>
      </c>
      <c r="H118" s="77" t="s">
        <v>5006</v>
      </c>
      <c r="I118" s="16">
        <v>55</v>
      </c>
      <c r="J118" s="16">
        <v>42</v>
      </c>
      <c r="K118" s="16">
        <v>35</v>
      </c>
      <c r="L118" s="16">
        <v>15</v>
      </c>
      <c r="M118" s="81">
        <v>20.212499999999999</v>
      </c>
      <c r="N118" s="96">
        <v>20.212499999999999</v>
      </c>
      <c r="O118" s="64">
        <v>2530</v>
      </c>
      <c r="P118" s="65">
        <f>Table22457891011234567891011121314151617181920212223242526272829303132333412353637383940414243444546[[#This Row],[PEMBULATAN]]*O118</f>
        <v>51137.625</v>
      </c>
    </row>
    <row r="119" spans="1:16" ht="23.25" customHeight="1" x14ac:dyDescent="0.2">
      <c r="A119" s="14"/>
      <c r="B119" s="75"/>
      <c r="C119" s="73" t="s">
        <v>4999</v>
      </c>
      <c r="D119" s="78" t="s">
        <v>126</v>
      </c>
      <c r="E119" s="13">
        <v>44545</v>
      </c>
      <c r="F119" s="76" t="s">
        <v>127</v>
      </c>
      <c r="G119" s="13">
        <v>44549</v>
      </c>
      <c r="H119" s="77" t="s">
        <v>5006</v>
      </c>
      <c r="I119" s="16">
        <v>42</v>
      </c>
      <c r="J119" s="16">
        <v>40</v>
      </c>
      <c r="K119" s="16">
        <v>17</v>
      </c>
      <c r="L119" s="16">
        <v>15</v>
      </c>
      <c r="M119" s="81">
        <v>7.14</v>
      </c>
      <c r="N119" s="96">
        <v>15</v>
      </c>
      <c r="O119" s="64">
        <v>2530</v>
      </c>
      <c r="P119" s="65">
        <f>Table22457891011234567891011121314151617181920212223242526272829303132333412353637383940414243444546[[#This Row],[PEMBULATAN]]*O119</f>
        <v>37950</v>
      </c>
    </row>
    <row r="120" spans="1:16" ht="23.25" customHeight="1" x14ac:dyDescent="0.2">
      <c r="A120" s="14"/>
      <c r="B120" s="98"/>
      <c r="C120" s="73" t="s">
        <v>5000</v>
      </c>
      <c r="D120" s="78" t="s">
        <v>126</v>
      </c>
      <c r="E120" s="13">
        <v>44545</v>
      </c>
      <c r="F120" s="76" t="s">
        <v>127</v>
      </c>
      <c r="G120" s="13">
        <v>44549</v>
      </c>
      <c r="H120" s="77" t="s">
        <v>5006</v>
      </c>
      <c r="I120" s="16">
        <v>110</v>
      </c>
      <c r="J120" s="16">
        <v>30</v>
      </c>
      <c r="K120" s="16">
        <v>30</v>
      </c>
      <c r="L120" s="16">
        <v>14</v>
      </c>
      <c r="M120" s="81">
        <v>24.75</v>
      </c>
      <c r="N120" s="96">
        <v>24.75</v>
      </c>
      <c r="O120" s="64">
        <v>2530</v>
      </c>
      <c r="P120" s="65">
        <f>Table22457891011234567891011121314151617181920212223242526272829303132333412353637383940414243444546[[#This Row],[PEMBULATAN]]*O120</f>
        <v>62617.5</v>
      </c>
    </row>
    <row r="121" spans="1:16" ht="23.25" customHeight="1" x14ac:dyDescent="0.2">
      <c r="A121" s="14"/>
      <c r="B121" s="75" t="s">
        <v>5001</v>
      </c>
      <c r="C121" s="73" t="s">
        <v>5002</v>
      </c>
      <c r="D121" s="78" t="s">
        <v>126</v>
      </c>
      <c r="E121" s="13">
        <v>44545</v>
      </c>
      <c r="F121" s="76" t="s">
        <v>127</v>
      </c>
      <c r="G121" s="13">
        <v>44549</v>
      </c>
      <c r="H121" s="77" t="s">
        <v>5006</v>
      </c>
      <c r="I121" s="16">
        <v>50</v>
      </c>
      <c r="J121" s="16">
        <v>44</v>
      </c>
      <c r="K121" s="16">
        <v>18</v>
      </c>
      <c r="L121" s="16">
        <v>8</v>
      </c>
      <c r="M121" s="81">
        <v>9.9</v>
      </c>
      <c r="N121" s="96">
        <v>9.9</v>
      </c>
      <c r="O121" s="64">
        <v>2530</v>
      </c>
      <c r="P121" s="65">
        <f>Table22457891011234567891011121314151617181920212223242526272829303132333412353637383940414243444546[[#This Row],[PEMBULATAN]]*O121</f>
        <v>25047</v>
      </c>
    </row>
    <row r="122" spans="1:16" ht="23.25" customHeight="1" x14ac:dyDescent="0.2">
      <c r="A122" s="14"/>
      <c r="B122" s="75"/>
      <c r="C122" s="73" t="s">
        <v>5003</v>
      </c>
      <c r="D122" s="78" t="s">
        <v>126</v>
      </c>
      <c r="E122" s="13">
        <v>44545</v>
      </c>
      <c r="F122" s="76" t="s">
        <v>127</v>
      </c>
      <c r="G122" s="13">
        <v>44549</v>
      </c>
      <c r="H122" s="77" t="s">
        <v>5006</v>
      </c>
      <c r="I122" s="16">
        <v>50</v>
      </c>
      <c r="J122" s="16">
        <v>25</v>
      </c>
      <c r="K122" s="16">
        <v>12</v>
      </c>
      <c r="L122" s="16">
        <v>4</v>
      </c>
      <c r="M122" s="81">
        <v>3.75</v>
      </c>
      <c r="N122" s="96">
        <v>4</v>
      </c>
      <c r="O122" s="64">
        <v>2530</v>
      </c>
      <c r="P122" s="65">
        <f>Table22457891011234567891011121314151617181920212223242526272829303132333412353637383940414243444546[[#This Row],[PEMBULATAN]]*O122</f>
        <v>10120</v>
      </c>
    </row>
    <row r="123" spans="1:16" ht="23.25" customHeight="1" x14ac:dyDescent="0.2">
      <c r="A123" s="14"/>
      <c r="B123" s="75"/>
      <c r="C123" s="73" t="s">
        <v>5004</v>
      </c>
      <c r="D123" s="78" t="s">
        <v>126</v>
      </c>
      <c r="E123" s="13">
        <v>44545</v>
      </c>
      <c r="F123" s="76" t="s">
        <v>127</v>
      </c>
      <c r="G123" s="13">
        <v>44549</v>
      </c>
      <c r="H123" s="77" t="s">
        <v>5006</v>
      </c>
      <c r="I123" s="16">
        <v>80</v>
      </c>
      <c r="J123" s="16">
        <v>65</v>
      </c>
      <c r="K123" s="16">
        <v>45</v>
      </c>
      <c r="L123" s="16">
        <v>24</v>
      </c>
      <c r="M123" s="81">
        <v>58.5</v>
      </c>
      <c r="N123" s="96">
        <v>59</v>
      </c>
      <c r="O123" s="64">
        <v>2530</v>
      </c>
      <c r="P123" s="65">
        <f>Table22457891011234567891011121314151617181920212223242526272829303132333412353637383940414243444546[[#This Row],[PEMBULATAN]]*O123</f>
        <v>149270</v>
      </c>
    </row>
    <row r="124" spans="1:16" ht="23.25" customHeight="1" x14ac:dyDescent="0.2">
      <c r="A124" s="14"/>
      <c r="B124" s="75"/>
      <c r="C124" s="73" t="s">
        <v>5005</v>
      </c>
      <c r="D124" s="78" t="s">
        <v>126</v>
      </c>
      <c r="E124" s="13">
        <v>44545</v>
      </c>
      <c r="F124" s="76" t="s">
        <v>127</v>
      </c>
      <c r="G124" s="13">
        <v>44549</v>
      </c>
      <c r="H124" s="77" t="s">
        <v>5006</v>
      </c>
      <c r="I124" s="16">
        <v>60</v>
      </c>
      <c r="J124" s="16">
        <v>47</v>
      </c>
      <c r="K124" s="16">
        <v>12</v>
      </c>
      <c r="L124" s="16">
        <v>4</v>
      </c>
      <c r="M124" s="81">
        <v>8.4600000000000009</v>
      </c>
      <c r="N124" s="96">
        <v>9</v>
      </c>
      <c r="O124" s="64">
        <v>2530</v>
      </c>
      <c r="P124" s="65">
        <f>Table22457891011234567891011121314151617181920212223242526272829303132333412353637383940414243444546[[#This Row],[PEMBULATAN]]*O124</f>
        <v>22770</v>
      </c>
    </row>
    <row r="125" spans="1:16" ht="22.5" customHeight="1" x14ac:dyDescent="0.2">
      <c r="A125" s="118" t="s">
        <v>30</v>
      </c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20"/>
      <c r="M125" s="79">
        <f>SUBTOTAL(109,Table22457891011234567891011121314151617181920212223242526272829303132333412353637383940414243444546[KG VOLUME])</f>
        <v>3032.1807500000009</v>
      </c>
      <c r="N125" s="68">
        <f>SUM(N3:N124)</f>
        <v>3089.8852500000003</v>
      </c>
      <c r="O125" s="121">
        <f>SUM(P3:P124)</f>
        <v>7817409.6825000038</v>
      </c>
      <c r="P125" s="122"/>
    </row>
    <row r="126" spans="1:16" ht="18" customHeight="1" x14ac:dyDescent="0.2">
      <c r="A126" s="86"/>
      <c r="B126" s="56" t="s">
        <v>42</v>
      </c>
      <c r="C126" s="55"/>
      <c r="D126" s="57" t="s">
        <v>43</v>
      </c>
      <c r="E126" s="86"/>
      <c r="F126" s="86"/>
      <c r="G126" s="86"/>
      <c r="H126" s="86"/>
      <c r="I126" s="86"/>
      <c r="J126" s="86"/>
      <c r="K126" s="86"/>
      <c r="L126" s="86"/>
      <c r="M126" s="87"/>
      <c r="N126" s="88" t="s">
        <v>51</v>
      </c>
      <c r="O126" s="89"/>
      <c r="P126" s="89">
        <f>O125*10%</f>
        <v>781740.96825000038</v>
      </c>
    </row>
    <row r="127" spans="1:16" ht="18" customHeight="1" thickBot="1" x14ac:dyDescent="0.25">
      <c r="A127" s="86"/>
      <c r="B127" s="56"/>
      <c r="C127" s="55"/>
      <c r="D127" s="57"/>
      <c r="E127" s="86"/>
      <c r="F127" s="86"/>
      <c r="G127" s="86"/>
      <c r="H127" s="86"/>
      <c r="I127" s="86"/>
      <c r="J127" s="86"/>
      <c r="K127" s="86"/>
      <c r="L127" s="86"/>
      <c r="M127" s="87"/>
      <c r="N127" s="90" t="s">
        <v>52</v>
      </c>
      <c r="O127" s="91"/>
      <c r="P127" s="91">
        <f>O125-P126</f>
        <v>7035668.7142500039</v>
      </c>
    </row>
    <row r="128" spans="1:16" ht="18" customHeight="1" x14ac:dyDescent="0.2">
      <c r="A128" s="11"/>
      <c r="H128" s="63"/>
      <c r="N128" s="62" t="s">
        <v>31</v>
      </c>
      <c r="P128" s="69">
        <f>P127*1%</f>
        <v>70356.687142500043</v>
      </c>
    </row>
    <row r="129" spans="1:16" ht="18" customHeight="1" thickBot="1" x14ac:dyDescent="0.25">
      <c r="A129" s="11"/>
      <c r="H129" s="63"/>
      <c r="N129" s="62" t="s">
        <v>53</v>
      </c>
      <c r="P129" s="71">
        <f>P127*2%</f>
        <v>140713.37428500009</v>
      </c>
    </row>
    <row r="130" spans="1:16" ht="18" customHeight="1" x14ac:dyDescent="0.2">
      <c r="A130" s="11"/>
      <c r="H130" s="63"/>
      <c r="N130" s="66" t="s">
        <v>32</v>
      </c>
      <c r="O130" s="67"/>
      <c r="P130" s="70">
        <f>P127+P128-P129</f>
        <v>6965312.0271075033</v>
      </c>
    </row>
    <row r="132" spans="1:16" x14ac:dyDescent="0.2">
      <c r="A132" s="11"/>
      <c r="H132" s="63"/>
      <c r="P132" s="71"/>
    </row>
    <row r="133" spans="1:16" x14ac:dyDescent="0.2">
      <c r="A133" s="11"/>
      <c r="H133" s="63"/>
      <c r="O133" s="58"/>
      <c r="P133" s="71"/>
    </row>
    <row r="134" spans="1:16" s="3" customFormat="1" x14ac:dyDescent="0.25">
      <c r="A134" s="11"/>
      <c r="B134" s="2"/>
      <c r="C134" s="2"/>
      <c r="E134" s="12"/>
      <c r="H134" s="63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3"/>
      <c r="N135" s="15"/>
      <c r="O135" s="15"/>
      <c r="P135" s="15"/>
    </row>
    <row r="136" spans="1:16" s="3" customFormat="1" x14ac:dyDescent="0.25">
      <c r="A136" s="11"/>
      <c r="B136" s="2"/>
      <c r="C136" s="2"/>
      <c r="E136" s="12"/>
      <c r="H136" s="63"/>
      <c r="N136" s="15"/>
      <c r="O136" s="15"/>
      <c r="P136" s="15"/>
    </row>
    <row r="137" spans="1:16" s="3" customFormat="1" x14ac:dyDescent="0.25">
      <c r="A137" s="11"/>
      <c r="B137" s="2"/>
      <c r="C137" s="2"/>
      <c r="E137" s="12"/>
      <c r="H137" s="63"/>
      <c r="N137" s="15"/>
      <c r="O137" s="15"/>
      <c r="P137" s="15"/>
    </row>
    <row r="138" spans="1:16" s="3" customFormat="1" x14ac:dyDescent="0.25">
      <c r="A138" s="11"/>
      <c r="B138" s="2"/>
      <c r="C138" s="2"/>
      <c r="E138" s="12"/>
      <c r="H138" s="63"/>
      <c r="N138" s="15"/>
      <c r="O138" s="15"/>
      <c r="P138" s="15"/>
    </row>
    <row r="139" spans="1:16" s="3" customFormat="1" x14ac:dyDescent="0.25">
      <c r="A139" s="11"/>
      <c r="B139" s="2"/>
      <c r="C139" s="2"/>
      <c r="E139" s="12"/>
      <c r="H139" s="63"/>
      <c r="N139" s="15"/>
      <c r="O139" s="15"/>
      <c r="P139" s="15"/>
    </row>
    <row r="140" spans="1:16" s="3" customFormat="1" x14ac:dyDescent="0.25">
      <c r="A140" s="11"/>
      <c r="B140" s="2"/>
      <c r="C140" s="2"/>
      <c r="E140" s="12"/>
      <c r="H140" s="63"/>
      <c r="N140" s="15"/>
      <c r="O140" s="15"/>
      <c r="P140" s="15"/>
    </row>
    <row r="141" spans="1:16" s="3" customFormat="1" x14ac:dyDescent="0.25">
      <c r="A141" s="11"/>
      <c r="B141" s="2"/>
      <c r="C141" s="2"/>
      <c r="E141" s="12"/>
      <c r="H141" s="63"/>
      <c r="N141" s="15"/>
      <c r="O141" s="15"/>
      <c r="P141" s="15"/>
    </row>
    <row r="142" spans="1:16" s="3" customFormat="1" x14ac:dyDescent="0.25">
      <c r="A142" s="11"/>
      <c r="B142" s="2"/>
      <c r="C142" s="2"/>
      <c r="E142" s="12"/>
      <c r="H142" s="63"/>
      <c r="N142" s="15"/>
      <c r="O142" s="15"/>
      <c r="P142" s="15"/>
    </row>
    <row r="143" spans="1:16" s="3" customFormat="1" x14ac:dyDescent="0.25">
      <c r="A143" s="11"/>
      <c r="B143" s="2"/>
      <c r="C143" s="2"/>
      <c r="E143" s="12"/>
      <c r="H143" s="63"/>
      <c r="N143" s="15"/>
      <c r="O143" s="15"/>
      <c r="P143" s="15"/>
    </row>
    <row r="144" spans="1:16" s="3" customFormat="1" x14ac:dyDescent="0.25">
      <c r="A144" s="11"/>
      <c r="B144" s="2"/>
      <c r="C144" s="2"/>
      <c r="E144" s="12"/>
      <c r="H144" s="63"/>
      <c r="N144" s="15"/>
      <c r="O144" s="15"/>
      <c r="P144" s="15"/>
    </row>
    <row r="145" spans="1:16" s="3" customFormat="1" x14ac:dyDescent="0.25">
      <c r="A145" s="11"/>
      <c r="B145" s="2"/>
      <c r="C145" s="2"/>
      <c r="E145" s="12"/>
      <c r="H145" s="63"/>
      <c r="N145" s="15"/>
      <c r="O145" s="15"/>
      <c r="P145" s="15"/>
    </row>
  </sheetData>
  <mergeCells count="2">
    <mergeCell ref="A125:L125"/>
    <mergeCell ref="O125:P125"/>
  </mergeCells>
  <conditionalFormatting sqref="B3">
    <cfRule type="duplicateValues" dxfId="87" priority="2"/>
  </conditionalFormatting>
  <conditionalFormatting sqref="B4:B124">
    <cfRule type="duplicateValues" dxfId="86" priority="7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>
        <v>403908</v>
      </c>
      <c r="B3" s="74" t="s">
        <v>5007</v>
      </c>
      <c r="C3" s="9" t="s">
        <v>5008</v>
      </c>
      <c r="D3" s="76" t="s">
        <v>126</v>
      </c>
      <c r="E3" s="13">
        <v>44545</v>
      </c>
      <c r="F3" s="76" t="s">
        <v>127</v>
      </c>
      <c r="G3" s="13">
        <v>44549</v>
      </c>
      <c r="H3" s="10" t="s">
        <v>5006</v>
      </c>
      <c r="I3" s="1">
        <v>65</v>
      </c>
      <c r="J3" s="1">
        <v>45</v>
      </c>
      <c r="K3" s="1">
        <v>15</v>
      </c>
      <c r="L3" s="1">
        <v>6</v>
      </c>
      <c r="M3" s="80">
        <v>10.96875</v>
      </c>
      <c r="N3" s="96">
        <v>10.96875</v>
      </c>
      <c r="O3" s="64">
        <v>2530</v>
      </c>
      <c r="P3" s="65">
        <f>Table2245789101123456789101112131415161718192021222324252627282930313233341235363738394041424344454647[[#This Row],[PEMBULATAN]]*O3</f>
        <v>27750.9375</v>
      </c>
    </row>
    <row r="4" spans="1:16" ht="23.25" customHeight="1" x14ac:dyDescent="0.2">
      <c r="A4" s="14"/>
      <c r="B4" s="75"/>
      <c r="C4" s="9" t="s">
        <v>5009</v>
      </c>
      <c r="D4" s="76" t="s">
        <v>126</v>
      </c>
      <c r="E4" s="13">
        <v>44545</v>
      </c>
      <c r="F4" s="76" t="s">
        <v>127</v>
      </c>
      <c r="G4" s="13">
        <v>44549</v>
      </c>
      <c r="H4" s="10" t="s">
        <v>5006</v>
      </c>
      <c r="I4" s="1">
        <v>100</v>
      </c>
      <c r="J4" s="1">
        <v>45</v>
      </c>
      <c r="K4" s="1">
        <v>35</v>
      </c>
      <c r="L4" s="1">
        <v>17</v>
      </c>
      <c r="M4" s="80">
        <v>39.375</v>
      </c>
      <c r="N4" s="96">
        <v>40</v>
      </c>
      <c r="O4" s="64">
        <v>2530</v>
      </c>
      <c r="P4" s="65">
        <f>Table2245789101123456789101112131415161718192021222324252627282930313233341235363738394041424344454647[[#This Row],[PEMBULATAN]]*O4</f>
        <v>101200</v>
      </c>
    </row>
    <row r="5" spans="1:16" ht="23.25" customHeight="1" x14ac:dyDescent="0.2">
      <c r="A5" s="14"/>
      <c r="B5" s="14"/>
      <c r="C5" s="9" t="s">
        <v>5010</v>
      </c>
      <c r="D5" s="76" t="s">
        <v>126</v>
      </c>
      <c r="E5" s="13">
        <v>44545</v>
      </c>
      <c r="F5" s="76" t="s">
        <v>127</v>
      </c>
      <c r="G5" s="13">
        <v>44549</v>
      </c>
      <c r="H5" s="10" t="s">
        <v>5006</v>
      </c>
      <c r="I5" s="1">
        <v>40</v>
      </c>
      <c r="J5" s="1">
        <v>40</v>
      </c>
      <c r="K5" s="1">
        <v>24</v>
      </c>
      <c r="L5" s="1">
        <v>5</v>
      </c>
      <c r="M5" s="80">
        <v>9.6</v>
      </c>
      <c r="N5" s="96">
        <v>9.6</v>
      </c>
      <c r="O5" s="64">
        <v>2530</v>
      </c>
      <c r="P5" s="65">
        <f>Table2245789101123456789101112131415161718192021222324252627282930313233341235363738394041424344454647[[#This Row],[PEMBULATAN]]*O5</f>
        <v>24288</v>
      </c>
    </row>
    <row r="6" spans="1:16" ht="23.25" customHeight="1" x14ac:dyDescent="0.2">
      <c r="A6" s="14"/>
      <c r="B6" s="14"/>
      <c r="C6" s="73" t="s">
        <v>5011</v>
      </c>
      <c r="D6" s="78" t="s">
        <v>126</v>
      </c>
      <c r="E6" s="13">
        <v>44545</v>
      </c>
      <c r="F6" s="76" t="s">
        <v>127</v>
      </c>
      <c r="G6" s="13">
        <v>44549</v>
      </c>
      <c r="H6" s="77" t="s">
        <v>5006</v>
      </c>
      <c r="I6" s="16">
        <v>85</v>
      </c>
      <c r="J6" s="16">
        <v>70</v>
      </c>
      <c r="K6" s="16">
        <v>30</v>
      </c>
      <c r="L6" s="16">
        <v>30</v>
      </c>
      <c r="M6" s="81">
        <v>44.625</v>
      </c>
      <c r="N6" s="96">
        <v>44.625</v>
      </c>
      <c r="O6" s="64">
        <v>2530</v>
      </c>
      <c r="P6" s="65">
        <f>Table2245789101123456789101112131415161718192021222324252627282930313233341235363738394041424344454647[[#This Row],[PEMBULATAN]]*O6</f>
        <v>112901.25</v>
      </c>
    </row>
    <row r="7" spans="1:16" ht="23.25" customHeight="1" x14ac:dyDescent="0.2">
      <c r="A7" s="14"/>
      <c r="B7" s="14"/>
      <c r="C7" s="73" t="s">
        <v>5012</v>
      </c>
      <c r="D7" s="78" t="s">
        <v>126</v>
      </c>
      <c r="E7" s="13">
        <v>44545</v>
      </c>
      <c r="F7" s="76" t="s">
        <v>127</v>
      </c>
      <c r="G7" s="13">
        <v>44549</v>
      </c>
      <c r="H7" s="77" t="s">
        <v>5006</v>
      </c>
      <c r="I7" s="16">
        <v>80</v>
      </c>
      <c r="J7" s="16">
        <v>60</v>
      </c>
      <c r="K7" s="16">
        <v>20</v>
      </c>
      <c r="L7" s="16">
        <v>5</v>
      </c>
      <c r="M7" s="81">
        <v>24</v>
      </c>
      <c r="N7" s="96">
        <v>24</v>
      </c>
      <c r="O7" s="64">
        <v>2530</v>
      </c>
      <c r="P7" s="65">
        <f>Table2245789101123456789101112131415161718192021222324252627282930313233341235363738394041424344454647[[#This Row],[PEMBULATAN]]*O7</f>
        <v>60720</v>
      </c>
    </row>
    <row r="8" spans="1:16" ht="23.25" customHeight="1" x14ac:dyDescent="0.2">
      <c r="A8" s="14"/>
      <c r="B8" s="14"/>
      <c r="C8" s="73" t="s">
        <v>5013</v>
      </c>
      <c r="D8" s="78" t="s">
        <v>126</v>
      </c>
      <c r="E8" s="13">
        <v>44545</v>
      </c>
      <c r="F8" s="76" t="s">
        <v>127</v>
      </c>
      <c r="G8" s="13">
        <v>44549</v>
      </c>
      <c r="H8" s="77" t="s">
        <v>5006</v>
      </c>
      <c r="I8" s="16">
        <v>50</v>
      </c>
      <c r="J8" s="16">
        <v>40</v>
      </c>
      <c r="K8" s="16">
        <v>10</v>
      </c>
      <c r="L8" s="16">
        <v>3</v>
      </c>
      <c r="M8" s="81">
        <v>5</v>
      </c>
      <c r="N8" s="96">
        <v>5</v>
      </c>
      <c r="O8" s="64">
        <v>2530</v>
      </c>
      <c r="P8" s="65">
        <f>Table2245789101123456789101112131415161718192021222324252627282930313233341235363738394041424344454647[[#This Row],[PEMBULATAN]]*O8</f>
        <v>12650</v>
      </c>
    </row>
    <row r="9" spans="1:16" ht="23.25" customHeight="1" x14ac:dyDescent="0.2">
      <c r="A9" s="14"/>
      <c r="B9" s="14"/>
      <c r="C9" s="73" t="s">
        <v>5014</v>
      </c>
      <c r="D9" s="78" t="s">
        <v>126</v>
      </c>
      <c r="E9" s="13">
        <v>44545</v>
      </c>
      <c r="F9" s="76" t="s">
        <v>127</v>
      </c>
      <c r="G9" s="13">
        <v>44549</v>
      </c>
      <c r="H9" s="77" t="s">
        <v>5006</v>
      </c>
      <c r="I9" s="16">
        <v>42</v>
      </c>
      <c r="J9" s="16">
        <v>25</v>
      </c>
      <c r="K9" s="16">
        <v>25</v>
      </c>
      <c r="L9" s="16">
        <v>4</v>
      </c>
      <c r="M9" s="81">
        <v>6.5625</v>
      </c>
      <c r="N9" s="96">
        <v>6.5625</v>
      </c>
      <c r="O9" s="64">
        <v>2530</v>
      </c>
      <c r="P9" s="65">
        <f>Table2245789101123456789101112131415161718192021222324252627282930313233341235363738394041424344454647[[#This Row],[PEMBULATAN]]*O9</f>
        <v>16603.125</v>
      </c>
    </row>
    <row r="10" spans="1:16" ht="23.25" customHeight="1" x14ac:dyDescent="0.2">
      <c r="A10" s="14"/>
      <c r="B10" s="14"/>
      <c r="C10" s="73" t="s">
        <v>5015</v>
      </c>
      <c r="D10" s="78" t="s">
        <v>126</v>
      </c>
      <c r="E10" s="13">
        <v>44545</v>
      </c>
      <c r="F10" s="76" t="s">
        <v>127</v>
      </c>
      <c r="G10" s="13">
        <v>44549</v>
      </c>
      <c r="H10" s="77" t="s">
        <v>5006</v>
      </c>
      <c r="I10" s="16">
        <v>75</v>
      </c>
      <c r="J10" s="16">
        <v>45</v>
      </c>
      <c r="K10" s="16">
        <v>5</v>
      </c>
      <c r="L10" s="16">
        <v>3</v>
      </c>
      <c r="M10" s="81">
        <v>4.21875</v>
      </c>
      <c r="N10" s="96">
        <v>4.21875</v>
      </c>
      <c r="O10" s="64">
        <v>2530</v>
      </c>
      <c r="P10" s="65">
        <f>Table2245789101123456789101112131415161718192021222324252627282930313233341235363738394041424344454647[[#This Row],[PEMBULATAN]]*O10</f>
        <v>10673.4375</v>
      </c>
    </row>
    <row r="11" spans="1:16" ht="23.25" customHeight="1" x14ac:dyDescent="0.2">
      <c r="A11" s="14"/>
      <c r="B11" s="14"/>
      <c r="C11" s="73" t="s">
        <v>5016</v>
      </c>
      <c r="D11" s="78" t="s">
        <v>126</v>
      </c>
      <c r="E11" s="13">
        <v>44545</v>
      </c>
      <c r="F11" s="76" t="s">
        <v>127</v>
      </c>
      <c r="G11" s="13">
        <v>44549</v>
      </c>
      <c r="H11" s="77" t="s">
        <v>5006</v>
      </c>
      <c r="I11" s="16">
        <v>90</v>
      </c>
      <c r="J11" s="16">
        <v>40</v>
      </c>
      <c r="K11" s="16">
        <v>15</v>
      </c>
      <c r="L11" s="16">
        <v>5</v>
      </c>
      <c r="M11" s="81">
        <v>13.5</v>
      </c>
      <c r="N11" s="96">
        <v>14</v>
      </c>
      <c r="O11" s="64">
        <v>2530</v>
      </c>
      <c r="P11" s="65">
        <f>Table2245789101123456789101112131415161718192021222324252627282930313233341235363738394041424344454647[[#This Row],[PEMBULATAN]]*O11</f>
        <v>35420</v>
      </c>
    </row>
    <row r="12" spans="1:16" ht="23.25" customHeight="1" x14ac:dyDescent="0.2">
      <c r="A12" s="14"/>
      <c r="B12" s="14"/>
      <c r="C12" s="73" t="s">
        <v>5017</v>
      </c>
      <c r="D12" s="78" t="s">
        <v>126</v>
      </c>
      <c r="E12" s="13">
        <v>44545</v>
      </c>
      <c r="F12" s="76" t="s">
        <v>127</v>
      </c>
      <c r="G12" s="13">
        <v>44549</v>
      </c>
      <c r="H12" s="77" t="s">
        <v>5006</v>
      </c>
      <c r="I12" s="16">
        <v>70</v>
      </c>
      <c r="J12" s="16">
        <v>45</v>
      </c>
      <c r="K12" s="16">
        <v>15</v>
      </c>
      <c r="L12" s="16">
        <v>6</v>
      </c>
      <c r="M12" s="81">
        <v>11.8125</v>
      </c>
      <c r="N12" s="96">
        <v>11.8125</v>
      </c>
      <c r="O12" s="64">
        <v>2530</v>
      </c>
      <c r="P12" s="65">
        <f>Table2245789101123456789101112131415161718192021222324252627282930313233341235363738394041424344454647[[#This Row],[PEMBULATAN]]*O12</f>
        <v>29885.625</v>
      </c>
    </row>
    <row r="13" spans="1:16" ht="23.25" customHeight="1" x14ac:dyDescent="0.2">
      <c r="A13" s="14"/>
      <c r="B13" s="14"/>
      <c r="C13" s="73" t="s">
        <v>5018</v>
      </c>
      <c r="D13" s="78" t="s">
        <v>126</v>
      </c>
      <c r="E13" s="13">
        <v>44545</v>
      </c>
      <c r="F13" s="76" t="s">
        <v>127</v>
      </c>
      <c r="G13" s="13">
        <v>44549</v>
      </c>
      <c r="H13" s="77" t="s">
        <v>5006</v>
      </c>
      <c r="I13" s="16">
        <v>50</v>
      </c>
      <c r="J13" s="16">
        <v>30</v>
      </c>
      <c r="K13" s="16">
        <v>25</v>
      </c>
      <c r="L13" s="16">
        <v>7</v>
      </c>
      <c r="M13" s="81">
        <v>9.375</v>
      </c>
      <c r="N13" s="96">
        <v>10</v>
      </c>
      <c r="O13" s="64">
        <v>2530</v>
      </c>
      <c r="P13" s="65">
        <f>Table2245789101123456789101112131415161718192021222324252627282930313233341235363738394041424344454647[[#This Row],[PEMBULATAN]]*O13</f>
        <v>25300</v>
      </c>
    </row>
    <row r="14" spans="1:16" ht="23.25" customHeight="1" x14ac:dyDescent="0.2">
      <c r="A14" s="14"/>
      <c r="B14" s="14"/>
      <c r="C14" s="73" t="s">
        <v>5019</v>
      </c>
      <c r="D14" s="78" t="s">
        <v>126</v>
      </c>
      <c r="E14" s="13">
        <v>44545</v>
      </c>
      <c r="F14" s="76" t="s">
        <v>127</v>
      </c>
      <c r="G14" s="13">
        <v>44549</v>
      </c>
      <c r="H14" s="77" t="s">
        <v>5006</v>
      </c>
      <c r="I14" s="16">
        <v>90</v>
      </c>
      <c r="J14" s="16">
        <v>60</v>
      </c>
      <c r="K14" s="16">
        <v>20</v>
      </c>
      <c r="L14" s="16">
        <v>7</v>
      </c>
      <c r="M14" s="81">
        <v>27</v>
      </c>
      <c r="N14" s="96">
        <v>27</v>
      </c>
      <c r="O14" s="64">
        <v>2530</v>
      </c>
      <c r="P14" s="65">
        <f>Table2245789101123456789101112131415161718192021222324252627282930313233341235363738394041424344454647[[#This Row],[PEMBULATAN]]*O14</f>
        <v>68310</v>
      </c>
    </row>
    <row r="15" spans="1:16" ht="23.25" customHeight="1" x14ac:dyDescent="0.2">
      <c r="A15" s="14"/>
      <c r="B15" s="14"/>
      <c r="C15" s="73" t="s">
        <v>5020</v>
      </c>
      <c r="D15" s="78" t="s">
        <v>126</v>
      </c>
      <c r="E15" s="13">
        <v>44545</v>
      </c>
      <c r="F15" s="76" t="s">
        <v>127</v>
      </c>
      <c r="G15" s="13">
        <v>44549</v>
      </c>
      <c r="H15" s="77" t="s">
        <v>5006</v>
      </c>
      <c r="I15" s="16">
        <v>71</v>
      </c>
      <c r="J15" s="16">
        <v>62</v>
      </c>
      <c r="K15" s="16">
        <v>15</v>
      </c>
      <c r="L15" s="16">
        <v>8</v>
      </c>
      <c r="M15" s="81">
        <v>16.5075</v>
      </c>
      <c r="N15" s="96">
        <v>16.5075</v>
      </c>
      <c r="O15" s="64">
        <v>2530</v>
      </c>
      <c r="P15" s="65">
        <f>Table2245789101123456789101112131415161718192021222324252627282930313233341235363738394041424344454647[[#This Row],[PEMBULATAN]]*O15</f>
        <v>41763.974999999999</v>
      </c>
    </row>
    <row r="16" spans="1:16" ht="23.25" customHeight="1" x14ac:dyDescent="0.2">
      <c r="A16" s="14"/>
      <c r="B16" s="14"/>
      <c r="C16" s="73" t="s">
        <v>5021</v>
      </c>
      <c r="D16" s="78" t="s">
        <v>126</v>
      </c>
      <c r="E16" s="13">
        <v>44545</v>
      </c>
      <c r="F16" s="76" t="s">
        <v>127</v>
      </c>
      <c r="G16" s="13">
        <v>44549</v>
      </c>
      <c r="H16" s="77" t="s">
        <v>5006</v>
      </c>
      <c r="I16" s="16">
        <v>85</v>
      </c>
      <c r="J16" s="16">
        <v>55</v>
      </c>
      <c r="K16" s="16">
        <v>19</v>
      </c>
      <c r="L16" s="16">
        <v>15</v>
      </c>
      <c r="M16" s="81">
        <v>22.206250000000001</v>
      </c>
      <c r="N16" s="96">
        <v>22.206250000000001</v>
      </c>
      <c r="O16" s="64">
        <v>2530</v>
      </c>
      <c r="P16" s="65">
        <f>Table2245789101123456789101112131415161718192021222324252627282930313233341235363738394041424344454647[[#This Row],[PEMBULATAN]]*O16</f>
        <v>56181.8125</v>
      </c>
    </row>
    <row r="17" spans="1:16" ht="23.25" customHeight="1" x14ac:dyDescent="0.2">
      <c r="A17" s="14"/>
      <c r="B17" s="14"/>
      <c r="C17" s="73" t="s">
        <v>5022</v>
      </c>
      <c r="D17" s="78" t="s">
        <v>126</v>
      </c>
      <c r="E17" s="13">
        <v>44545</v>
      </c>
      <c r="F17" s="76" t="s">
        <v>127</v>
      </c>
      <c r="G17" s="13">
        <v>44549</v>
      </c>
      <c r="H17" s="77" t="s">
        <v>5006</v>
      </c>
      <c r="I17" s="16">
        <v>74</v>
      </c>
      <c r="J17" s="16">
        <v>42</v>
      </c>
      <c r="K17" s="16">
        <v>25</v>
      </c>
      <c r="L17" s="16">
        <v>13</v>
      </c>
      <c r="M17" s="81">
        <v>19.425000000000001</v>
      </c>
      <c r="N17" s="96">
        <v>20</v>
      </c>
      <c r="O17" s="64">
        <v>2530</v>
      </c>
      <c r="P17" s="65">
        <f>Table2245789101123456789101112131415161718192021222324252627282930313233341235363738394041424344454647[[#This Row],[PEMBULATAN]]*O17</f>
        <v>50600</v>
      </c>
    </row>
    <row r="18" spans="1:16" ht="23.25" customHeight="1" x14ac:dyDescent="0.2">
      <c r="A18" s="14"/>
      <c r="B18" s="14"/>
      <c r="C18" s="73" t="s">
        <v>5023</v>
      </c>
      <c r="D18" s="78" t="s">
        <v>126</v>
      </c>
      <c r="E18" s="13">
        <v>44545</v>
      </c>
      <c r="F18" s="76" t="s">
        <v>127</v>
      </c>
      <c r="G18" s="13">
        <v>44549</v>
      </c>
      <c r="H18" s="77" t="s">
        <v>5006</v>
      </c>
      <c r="I18" s="16">
        <v>142</v>
      </c>
      <c r="J18" s="16">
        <v>40</v>
      </c>
      <c r="K18" s="16">
        <v>10</v>
      </c>
      <c r="L18" s="16">
        <v>8</v>
      </c>
      <c r="M18" s="81">
        <v>14.2</v>
      </c>
      <c r="N18" s="96">
        <v>14.2</v>
      </c>
      <c r="O18" s="64">
        <v>2530</v>
      </c>
      <c r="P18" s="65">
        <f>Table2245789101123456789101112131415161718192021222324252627282930313233341235363738394041424344454647[[#This Row],[PEMBULATAN]]*O18</f>
        <v>35926</v>
      </c>
    </row>
    <row r="19" spans="1:16" ht="23.25" customHeight="1" x14ac:dyDescent="0.2">
      <c r="A19" s="14"/>
      <c r="B19" s="14"/>
      <c r="C19" s="73" t="s">
        <v>5024</v>
      </c>
      <c r="D19" s="78" t="s">
        <v>126</v>
      </c>
      <c r="E19" s="13">
        <v>44545</v>
      </c>
      <c r="F19" s="76" t="s">
        <v>127</v>
      </c>
      <c r="G19" s="13">
        <v>44549</v>
      </c>
      <c r="H19" s="77" t="s">
        <v>5006</v>
      </c>
      <c r="I19" s="16">
        <v>150</v>
      </c>
      <c r="J19" s="16">
        <v>13</v>
      </c>
      <c r="K19" s="16">
        <v>5</v>
      </c>
      <c r="L19" s="16">
        <v>3</v>
      </c>
      <c r="M19" s="81">
        <v>2.4375</v>
      </c>
      <c r="N19" s="96">
        <v>4</v>
      </c>
      <c r="O19" s="64">
        <v>2530</v>
      </c>
      <c r="P19" s="65">
        <f>Table2245789101123456789101112131415161718192021222324252627282930313233341235363738394041424344454647[[#This Row],[PEMBULATAN]]*O19</f>
        <v>10120</v>
      </c>
    </row>
    <row r="20" spans="1:16" ht="23.25" customHeight="1" x14ac:dyDescent="0.2">
      <c r="A20" s="14"/>
      <c r="B20" s="14"/>
      <c r="C20" s="73" t="s">
        <v>5025</v>
      </c>
      <c r="D20" s="78" t="s">
        <v>126</v>
      </c>
      <c r="E20" s="13">
        <v>44545</v>
      </c>
      <c r="F20" s="76" t="s">
        <v>127</v>
      </c>
      <c r="G20" s="13">
        <v>44549</v>
      </c>
      <c r="H20" s="77" t="s">
        <v>5006</v>
      </c>
      <c r="I20" s="16">
        <v>82</v>
      </c>
      <c r="J20" s="16">
        <v>52</v>
      </c>
      <c r="K20" s="16">
        <v>25</v>
      </c>
      <c r="L20" s="16">
        <v>13</v>
      </c>
      <c r="M20" s="81">
        <v>26.65</v>
      </c>
      <c r="N20" s="96">
        <v>26.65</v>
      </c>
      <c r="O20" s="64">
        <v>2530</v>
      </c>
      <c r="P20" s="65">
        <f>Table2245789101123456789101112131415161718192021222324252627282930313233341235363738394041424344454647[[#This Row],[PEMBULATAN]]*O20</f>
        <v>67424.5</v>
      </c>
    </row>
    <row r="21" spans="1:16" ht="23.25" customHeight="1" x14ac:dyDescent="0.2">
      <c r="A21" s="14"/>
      <c r="B21" s="14"/>
      <c r="C21" s="73" t="s">
        <v>5026</v>
      </c>
      <c r="D21" s="78" t="s">
        <v>126</v>
      </c>
      <c r="E21" s="13">
        <v>44545</v>
      </c>
      <c r="F21" s="76" t="s">
        <v>127</v>
      </c>
      <c r="G21" s="13">
        <v>44549</v>
      </c>
      <c r="H21" s="77" t="s">
        <v>5006</v>
      </c>
      <c r="I21" s="16">
        <v>61</v>
      </c>
      <c r="J21" s="16">
        <v>36</v>
      </c>
      <c r="K21" s="16">
        <v>11</v>
      </c>
      <c r="L21" s="16">
        <v>4</v>
      </c>
      <c r="M21" s="81">
        <v>6.0389999999999997</v>
      </c>
      <c r="N21" s="96">
        <v>6.0389999999999997</v>
      </c>
      <c r="O21" s="64">
        <v>2530</v>
      </c>
      <c r="P21" s="65">
        <f>Table2245789101123456789101112131415161718192021222324252627282930313233341235363738394041424344454647[[#This Row],[PEMBULATAN]]*O21</f>
        <v>15278.67</v>
      </c>
    </row>
    <row r="22" spans="1:16" ht="23.25" customHeight="1" x14ac:dyDescent="0.2">
      <c r="A22" s="14"/>
      <c r="B22" s="14"/>
      <c r="C22" s="73" t="s">
        <v>5027</v>
      </c>
      <c r="D22" s="78" t="s">
        <v>126</v>
      </c>
      <c r="E22" s="13">
        <v>44545</v>
      </c>
      <c r="F22" s="76" t="s">
        <v>127</v>
      </c>
      <c r="G22" s="13">
        <v>44549</v>
      </c>
      <c r="H22" s="77" t="s">
        <v>5006</v>
      </c>
      <c r="I22" s="16">
        <v>76</v>
      </c>
      <c r="J22" s="16">
        <v>6</v>
      </c>
      <c r="K22" s="16">
        <v>3</v>
      </c>
      <c r="L22" s="16">
        <v>2</v>
      </c>
      <c r="M22" s="81">
        <v>0.34200000000000003</v>
      </c>
      <c r="N22" s="96">
        <v>3</v>
      </c>
      <c r="O22" s="64">
        <v>2530</v>
      </c>
      <c r="P22" s="65">
        <f>Table2245789101123456789101112131415161718192021222324252627282930313233341235363738394041424344454647[[#This Row],[PEMBULATAN]]*O22</f>
        <v>7590</v>
      </c>
    </row>
    <row r="23" spans="1:16" ht="23.25" customHeight="1" x14ac:dyDescent="0.2">
      <c r="A23" s="14"/>
      <c r="B23" s="14"/>
      <c r="C23" s="73" t="s">
        <v>5028</v>
      </c>
      <c r="D23" s="78" t="s">
        <v>126</v>
      </c>
      <c r="E23" s="13">
        <v>44545</v>
      </c>
      <c r="F23" s="76" t="s">
        <v>127</v>
      </c>
      <c r="G23" s="13">
        <v>44549</v>
      </c>
      <c r="H23" s="77" t="s">
        <v>5006</v>
      </c>
      <c r="I23" s="16">
        <v>100</v>
      </c>
      <c r="J23" s="16">
        <v>50</v>
      </c>
      <c r="K23" s="16">
        <v>15</v>
      </c>
      <c r="L23" s="16">
        <v>18</v>
      </c>
      <c r="M23" s="81">
        <v>18.75</v>
      </c>
      <c r="N23" s="96">
        <v>18.75</v>
      </c>
      <c r="O23" s="64">
        <v>2530</v>
      </c>
      <c r="P23" s="65">
        <f>Table2245789101123456789101112131415161718192021222324252627282930313233341235363738394041424344454647[[#This Row],[PEMBULATAN]]*O23</f>
        <v>47437.5</v>
      </c>
    </row>
    <row r="24" spans="1:16" ht="23.25" customHeight="1" x14ac:dyDescent="0.2">
      <c r="A24" s="14"/>
      <c r="B24" s="14"/>
      <c r="C24" s="73" t="s">
        <v>5029</v>
      </c>
      <c r="D24" s="78" t="s">
        <v>126</v>
      </c>
      <c r="E24" s="13">
        <v>44545</v>
      </c>
      <c r="F24" s="76" t="s">
        <v>127</v>
      </c>
      <c r="G24" s="13">
        <v>44549</v>
      </c>
      <c r="H24" s="77" t="s">
        <v>5006</v>
      </c>
      <c r="I24" s="16">
        <v>60</v>
      </c>
      <c r="J24" s="16">
        <v>52</v>
      </c>
      <c r="K24" s="16">
        <v>52</v>
      </c>
      <c r="L24" s="16">
        <v>11</v>
      </c>
      <c r="M24" s="81">
        <v>40.56</v>
      </c>
      <c r="N24" s="96">
        <v>40.56</v>
      </c>
      <c r="O24" s="64">
        <v>2530</v>
      </c>
      <c r="P24" s="65">
        <f>Table2245789101123456789101112131415161718192021222324252627282930313233341235363738394041424344454647[[#This Row],[PEMBULATAN]]*O24</f>
        <v>102616.8</v>
      </c>
    </row>
    <row r="25" spans="1:16" ht="23.25" customHeight="1" x14ac:dyDescent="0.2">
      <c r="A25" s="14"/>
      <c r="B25" s="14"/>
      <c r="C25" s="73" t="s">
        <v>5030</v>
      </c>
      <c r="D25" s="78" t="s">
        <v>126</v>
      </c>
      <c r="E25" s="13">
        <v>44545</v>
      </c>
      <c r="F25" s="76" t="s">
        <v>127</v>
      </c>
      <c r="G25" s="13">
        <v>44549</v>
      </c>
      <c r="H25" s="77" t="s">
        <v>5006</v>
      </c>
      <c r="I25" s="16">
        <v>100</v>
      </c>
      <c r="J25" s="16">
        <v>61</v>
      </c>
      <c r="K25" s="16">
        <v>15</v>
      </c>
      <c r="L25" s="16">
        <v>18</v>
      </c>
      <c r="M25" s="81">
        <v>22.875</v>
      </c>
      <c r="N25" s="96">
        <v>22.875</v>
      </c>
      <c r="O25" s="64">
        <v>2530</v>
      </c>
      <c r="P25" s="65">
        <f>Table2245789101123456789101112131415161718192021222324252627282930313233341235363738394041424344454647[[#This Row],[PEMBULATAN]]*O25</f>
        <v>57873.75</v>
      </c>
    </row>
    <row r="26" spans="1:16" ht="23.25" customHeight="1" x14ac:dyDescent="0.2">
      <c r="A26" s="14"/>
      <c r="B26" s="14"/>
      <c r="C26" s="73" t="s">
        <v>5031</v>
      </c>
      <c r="D26" s="78" t="s">
        <v>126</v>
      </c>
      <c r="E26" s="13">
        <v>44545</v>
      </c>
      <c r="F26" s="76" t="s">
        <v>127</v>
      </c>
      <c r="G26" s="13">
        <v>44549</v>
      </c>
      <c r="H26" s="77" t="s">
        <v>5006</v>
      </c>
      <c r="I26" s="16">
        <v>94</v>
      </c>
      <c r="J26" s="16">
        <v>44</v>
      </c>
      <c r="K26" s="16">
        <v>35</v>
      </c>
      <c r="L26" s="16">
        <v>17</v>
      </c>
      <c r="M26" s="81">
        <v>36.19</v>
      </c>
      <c r="N26" s="96">
        <v>36.19</v>
      </c>
      <c r="O26" s="64">
        <v>2530</v>
      </c>
      <c r="P26" s="65">
        <f>Table2245789101123456789101112131415161718192021222324252627282930313233341235363738394041424344454647[[#This Row],[PEMBULATAN]]*O26</f>
        <v>91560.7</v>
      </c>
    </row>
    <row r="27" spans="1:16" ht="23.25" customHeight="1" x14ac:dyDescent="0.2">
      <c r="A27" s="14"/>
      <c r="B27" s="14"/>
      <c r="C27" s="73" t="s">
        <v>5032</v>
      </c>
      <c r="D27" s="78" t="s">
        <v>126</v>
      </c>
      <c r="E27" s="13">
        <v>44545</v>
      </c>
      <c r="F27" s="76" t="s">
        <v>127</v>
      </c>
      <c r="G27" s="13">
        <v>44549</v>
      </c>
      <c r="H27" s="77" t="s">
        <v>5006</v>
      </c>
      <c r="I27" s="16">
        <v>87</v>
      </c>
      <c r="J27" s="16">
        <v>39</v>
      </c>
      <c r="K27" s="16">
        <v>15</v>
      </c>
      <c r="L27" s="16">
        <v>5</v>
      </c>
      <c r="M27" s="81">
        <v>12.723750000000001</v>
      </c>
      <c r="N27" s="96">
        <v>12.723750000000001</v>
      </c>
      <c r="O27" s="64">
        <v>2530</v>
      </c>
      <c r="P27" s="65">
        <f>Table2245789101123456789101112131415161718192021222324252627282930313233341235363738394041424344454647[[#This Row],[PEMBULATAN]]*O27</f>
        <v>32191.087500000001</v>
      </c>
    </row>
    <row r="28" spans="1:16" ht="23.25" customHeight="1" x14ac:dyDescent="0.2">
      <c r="A28" s="14"/>
      <c r="B28" s="14"/>
      <c r="C28" s="73" t="s">
        <v>5033</v>
      </c>
      <c r="D28" s="78" t="s">
        <v>126</v>
      </c>
      <c r="E28" s="13">
        <v>44545</v>
      </c>
      <c r="F28" s="76" t="s">
        <v>127</v>
      </c>
      <c r="G28" s="13">
        <v>44549</v>
      </c>
      <c r="H28" s="77" t="s">
        <v>5006</v>
      </c>
      <c r="I28" s="16">
        <v>85</v>
      </c>
      <c r="J28" s="16">
        <v>56</v>
      </c>
      <c r="K28" s="16">
        <v>30</v>
      </c>
      <c r="L28" s="16">
        <v>17</v>
      </c>
      <c r="M28" s="81">
        <v>35.700000000000003</v>
      </c>
      <c r="N28" s="96">
        <v>35.700000000000003</v>
      </c>
      <c r="O28" s="64">
        <v>2530</v>
      </c>
      <c r="P28" s="65">
        <f>Table2245789101123456789101112131415161718192021222324252627282930313233341235363738394041424344454647[[#This Row],[PEMBULATAN]]*O28</f>
        <v>90321</v>
      </c>
    </row>
    <row r="29" spans="1:16" ht="23.25" customHeight="1" x14ac:dyDescent="0.2">
      <c r="A29" s="14"/>
      <c r="B29" s="14"/>
      <c r="C29" s="73" t="s">
        <v>5034</v>
      </c>
      <c r="D29" s="78" t="s">
        <v>126</v>
      </c>
      <c r="E29" s="13">
        <v>44545</v>
      </c>
      <c r="F29" s="76" t="s">
        <v>127</v>
      </c>
      <c r="G29" s="13">
        <v>44549</v>
      </c>
      <c r="H29" s="77" t="s">
        <v>5006</v>
      </c>
      <c r="I29" s="16">
        <v>110</v>
      </c>
      <c r="J29" s="16">
        <v>62</v>
      </c>
      <c r="K29" s="16">
        <v>28</v>
      </c>
      <c r="L29" s="16">
        <v>19</v>
      </c>
      <c r="M29" s="81">
        <v>47.74</v>
      </c>
      <c r="N29" s="96">
        <v>47.74</v>
      </c>
      <c r="O29" s="64">
        <v>2530</v>
      </c>
      <c r="P29" s="65">
        <f>Table2245789101123456789101112131415161718192021222324252627282930313233341235363738394041424344454647[[#This Row],[PEMBULATAN]]*O29</f>
        <v>120782.20000000001</v>
      </c>
    </row>
    <row r="30" spans="1:16" ht="23.25" customHeight="1" x14ac:dyDescent="0.2">
      <c r="A30" s="14"/>
      <c r="B30" s="14"/>
      <c r="C30" s="73" t="s">
        <v>5035</v>
      </c>
      <c r="D30" s="78" t="s">
        <v>126</v>
      </c>
      <c r="E30" s="13">
        <v>44545</v>
      </c>
      <c r="F30" s="76" t="s">
        <v>127</v>
      </c>
      <c r="G30" s="13">
        <v>44549</v>
      </c>
      <c r="H30" s="77" t="s">
        <v>5006</v>
      </c>
      <c r="I30" s="16">
        <v>42</v>
      </c>
      <c r="J30" s="16">
        <v>31</v>
      </c>
      <c r="K30" s="16">
        <v>28</v>
      </c>
      <c r="L30" s="16">
        <v>6</v>
      </c>
      <c r="M30" s="81">
        <v>9.1140000000000008</v>
      </c>
      <c r="N30" s="96">
        <v>9.1140000000000008</v>
      </c>
      <c r="O30" s="64">
        <v>2530</v>
      </c>
      <c r="P30" s="65">
        <f>Table2245789101123456789101112131415161718192021222324252627282930313233341235363738394041424344454647[[#This Row],[PEMBULATAN]]*O30</f>
        <v>23058.420000000002</v>
      </c>
    </row>
    <row r="31" spans="1:16" ht="23.25" customHeight="1" x14ac:dyDescent="0.2">
      <c r="A31" s="14"/>
      <c r="B31" s="14"/>
      <c r="C31" s="73" t="s">
        <v>5036</v>
      </c>
      <c r="D31" s="78" t="s">
        <v>126</v>
      </c>
      <c r="E31" s="13">
        <v>44545</v>
      </c>
      <c r="F31" s="76" t="s">
        <v>127</v>
      </c>
      <c r="G31" s="13">
        <v>44549</v>
      </c>
      <c r="H31" s="77" t="s">
        <v>5006</v>
      </c>
      <c r="I31" s="16">
        <v>74</v>
      </c>
      <c r="J31" s="16">
        <v>39</v>
      </c>
      <c r="K31" s="16">
        <v>20</v>
      </c>
      <c r="L31" s="16">
        <v>13</v>
      </c>
      <c r="M31" s="81">
        <v>14.43</v>
      </c>
      <c r="N31" s="96">
        <v>15</v>
      </c>
      <c r="O31" s="64">
        <v>2530</v>
      </c>
      <c r="P31" s="65">
        <f>Table2245789101123456789101112131415161718192021222324252627282930313233341235363738394041424344454647[[#This Row],[PEMBULATAN]]*O31</f>
        <v>37950</v>
      </c>
    </row>
    <row r="32" spans="1:16" ht="23.25" customHeight="1" x14ac:dyDescent="0.2">
      <c r="A32" s="14"/>
      <c r="B32" s="14"/>
      <c r="C32" s="73" t="s">
        <v>5037</v>
      </c>
      <c r="D32" s="78" t="s">
        <v>126</v>
      </c>
      <c r="E32" s="13">
        <v>44545</v>
      </c>
      <c r="F32" s="76" t="s">
        <v>127</v>
      </c>
      <c r="G32" s="13">
        <v>44549</v>
      </c>
      <c r="H32" s="77" t="s">
        <v>5006</v>
      </c>
      <c r="I32" s="16">
        <v>75</v>
      </c>
      <c r="J32" s="16">
        <v>37</v>
      </c>
      <c r="K32" s="16">
        <v>7</v>
      </c>
      <c r="L32" s="16">
        <v>3</v>
      </c>
      <c r="M32" s="81">
        <v>4.8562500000000002</v>
      </c>
      <c r="N32" s="96">
        <v>4.8562500000000002</v>
      </c>
      <c r="O32" s="64">
        <v>2530</v>
      </c>
      <c r="P32" s="65">
        <f>Table2245789101123456789101112131415161718192021222324252627282930313233341235363738394041424344454647[[#This Row],[PEMBULATAN]]*O32</f>
        <v>12286.3125</v>
      </c>
    </row>
    <row r="33" spans="1:16" ht="23.25" customHeight="1" x14ac:dyDescent="0.2">
      <c r="A33" s="14"/>
      <c r="B33" s="14"/>
      <c r="C33" s="73" t="s">
        <v>5038</v>
      </c>
      <c r="D33" s="78" t="s">
        <v>126</v>
      </c>
      <c r="E33" s="13">
        <v>44545</v>
      </c>
      <c r="F33" s="76" t="s">
        <v>127</v>
      </c>
      <c r="G33" s="13">
        <v>44549</v>
      </c>
      <c r="H33" s="77" t="s">
        <v>5006</v>
      </c>
      <c r="I33" s="16">
        <v>90</v>
      </c>
      <c r="J33" s="16">
        <v>61</v>
      </c>
      <c r="K33" s="16">
        <v>15</v>
      </c>
      <c r="L33" s="16">
        <v>11</v>
      </c>
      <c r="M33" s="81">
        <v>20.587499999999999</v>
      </c>
      <c r="N33" s="96">
        <v>20.587499999999999</v>
      </c>
      <c r="O33" s="64">
        <v>2530</v>
      </c>
      <c r="P33" s="65">
        <f>Table2245789101123456789101112131415161718192021222324252627282930313233341235363738394041424344454647[[#This Row],[PEMBULATAN]]*O33</f>
        <v>52086.375</v>
      </c>
    </row>
    <row r="34" spans="1:16" ht="23.25" customHeight="1" x14ac:dyDescent="0.2">
      <c r="A34" s="14"/>
      <c r="B34" s="14"/>
      <c r="C34" s="73" t="s">
        <v>5039</v>
      </c>
      <c r="D34" s="78" t="s">
        <v>126</v>
      </c>
      <c r="E34" s="13">
        <v>44545</v>
      </c>
      <c r="F34" s="76" t="s">
        <v>127</v>
      </c>
      <c r="G34" s="13">
        <v>44549</v>
      </c>
      <c r="H34" s="77" t="s">
        <v>5006</v>
      </c>
      <c r="I34" s="16">
        <v>75</v>
      </c>
      <c r="J34" s="16">
        <v>60</v>
      </c>
      <c r="K34" s="16">
        <v>12</v>
      </c>
      <c r="L34" s="16">
        <v>14</v>
      </c>
      <c r="M34" s="81">
        <v>13.5</v>
      </c>
      <c r="N34" s="96">
        <v>15</v>
      </c>
      <c r="O34" s="64">
        <v>2530</v>
      </c>
      <c r="P34" s="65">
        <f>Table2245789101123456789101112131415161718192021222324252627282930313233341235363738394041424344454647[[#This Row],[PEMBULATAN]]*O34</f>
        <v>37950</v>
      </c>
    </row>
    <row r="35" spans="1:16" ht="23.25" customHeight="1" x14ac:dyDescent="0.2">
      <c r="A35" s="14"/>
      <c r="B35" s="14"/>
      <c r="C35" s="73" t="s">
        <v>5040</v>
      </c>
      <c r="D35" s="78" t="s">
        <v>126</v>
      </c>
      <c r="E35" s="13">
        <v>44545</v>
      </c>
      <c r="F35" s="76" t="s">
        <v>127</v>
      </c>
      <c r="G35" s="13">
        <v>44549</v>
      </c>
      <c r="H35" s="77" t="s">
        <v>5006</v>
      </c>
      <c r="I35" s="16">
        <v>142</v>
      </c>
      <c r="J35" s="16">
        <v>40</v>
      </c>
      <c r="K35" s="16">
        <v>8</v>
      </c>
      <c r="L35" s="16">
        <v>5</v>
      </c>
      <c r="M35" s="81">
        <v>11.36</v>
      </c>
      <c r="N35" s="96">
        <v>12</v>
      </c>
      <c r="O35" s="64">
        <v>2530</v>
      </c>
      <c r="P35" s="65">
        <f>Table2245789101123456789101112131415161718192021222324252627282930313233341235363738394041424344454647[[#This Row],[PEMBULATAN]]*O35</f>
        <v>30360</v>
      </c>
    </row>
    <row r="36" spans="1:16" ht="23.25" customHeight="1" x14ac:dyDescent="0.2">
      <c r="A36" s="14"/>
      <c r="B36" s="14"/>
      <c r="C36" s="73" t="s">
        <v>5041</v>
      </c>
      <c r="D36" s="78" t="s">
        <v>126</v>
      </c>
      <c r="E36" s="13">
        <v>44545</v>
      </c>
      <c r="F36" s="76" t="s">
        <v>127</v>
      </c>
      <c r="G36" s="13">
        <v>44549</v>
      </c>
      <c r="H36" s="77" t="s">
        <v>5006</v>
      </c>
      <c r="I36" s="16">
        <v>66</v>
      </c>
      <c r="J36" s="16">
        <v>44</v>
      </c>
      <c r="K36" s="16">
        <v>7</v>
      </c>
      <c r="L36" s="16">
        <v>2</v>
      </c>
      <c r="M36" s="81">
        <v>5.0819999999999999</v>
      </c>
      <c r="N36" s="96">
        <v>5.0819999999999999</v>
      </c>
      <c r="O36" s="64">
        <v>2530</v>
      </c>
      <c r="P36" s="65">
        <f>Table2245789101123456789101112131415161718192021222324252627282930313233341235363738394041424344454647[[#This Row],[PEMBULATAN]]*O36</f>
        <v>12857.46</v>
      </c>
    </row>
    <row r="37" spans="1:16" ht="23.25" customHeight="1" x14ac:dyDescent="0.2">
      <c r="A37" s="14"/>
      <c r="B37" s="14"/>
      <c r="C37" s="73" t="s">
        <v>5042</v>
      </c>
      <c r="D37" s="78" t="s">
        <v>126</v>
      </c>
      <c r="E37" s="13">
        <v>44545</v>
      </c>
      <c r="F37" s="76" t="s">
        <v>127</v>
      </c>
      <c r="G37" s="13">
        <v>44549</v>
      </c>
      <c r="H37" s="77" t="s">
        <v>5006</v>
      </c>
      <c r="I37" s="16">
        <v>82</v>
      </c>
      <c r="J37" s="16">
        <v>59</v>
      </c>
      <c r="K37" s="16">
        <v>19</v>
      </c>
      <c r="L37" s="16">
        <v>13</v>
      </c>
      <c r="M37" s="81">
        <v>22.980499999999999</v>
      </c>
      <c r="N37" s="96">
        <v>22.980499999999999</v>
      </c>
      <c r="O37" s="64">
        <v>2530</v>
      </c>
      <c r="P37" s="65">
        <f>Table2245789101123456789101112131415161718192021222324252627282930313233341235363738394041424344454647[[#This Row],[PEMBULATAN]]*O37</f>
        <v>58140.665000000001</v>
      </c>
    </row>
    <row r="38" spans="1:16" ht="23.25" customHeight="1" x14ac:dyDescent="0.2">
      <c r="A38" s="14"/>
      <c r="B38" s="14"/>
      <c r="C38" s="73" t="s">
        <v>5043</v>
      </c>
      <c r="D38" s="78" t="s">
        <v>126</v>
      </c>
      <c r="E38" s="13">
        <v>44545</v>
      </c>
      <c r="F38" s="76" t="s">
        <v>127</v>
      </c>
      <c r="G38" s="13">
        <v>44549</v>
      </c>
      <c r="H38" s="77" t="s">
        <v>5006</v>
      </c>
      <c r="I38" s="16">
        <v>75</v>
      </c>
      <c r="J38" s="16">
        <v>51</v>
      </c>
      <c r="K38" s="16">
        <v>18</v>
      </c>
      <c r="L38" s="16">
        <v>11</v>
      </c>
      <c r="M38" s="81">
        <v>17.212499999999999</v>
      </c>
      <c r="N38" s="96">
        <v>17.212499999999999</v>
      </c>
      <c r="O38" s="64">
        <v>2530</v>
      </c>
      <c r="P38" s="65">
        <f>Table2245789101123456789101112131415161718192021222324252627282930313233341235363738394041424344454647[[#This Row],[PEMBULATAN]]*O38</f>
        <v>43547.625</v>
      </c>
    </row>
    <row r="39" spans="1:16" ht="23.25" customHeight="1" x14ac:dyDescent="0.2">
      <c r="A39" s="14"/>
      <c r="B39" s="14"/>
      <c r="C39" s="73" t="s">
        <v>5044</v>
      </c>
      <c r="D39" s="78" t="s">
        <v>126</v>
      </c>
      <c r="E39" s="13">
        <v>44545</v>
      </c>
      <c r="F39" s="76" t="s">
        <v>127</v>
      </c>
      <c r="G39" s="13">
        <v>44549</v>
      </c>
      <c r="H39" s="77" t="s">
        <v>5006</v>
      </c>
      <c r="I39" s="16">
        <v>72</v>
      </c>
      <c r="J39" s="16">
        <v>52</v>
      </c>
      <c r="K39" s="16">
        <v>16</v>
      </c>
      <c r="L39" s="16">
        <v>24</v>
      </c>
      <c r="M39" s="81">
        <v>14.976000000000001</v>
      </c>
      <c r="N39" s="96">
        <v>24</v>
      </c>
      <c r="O39" s="64">
        <v>2530</v>
      </c>
      <c r="P39" s="65">
        <f>Table2245789101123456789101112131415161718192021222324252627282930313233341235363738394041424344454647[[#This Row],[PEMBULATAN]]*O39</f>
        <v>60720</v>
      </c>
    </row>
    <row r="40" spans="1:16" ht="23.25" customHeight="1" x14ac:dyDescent="0.2">
      <c r="A40" s="14"/>
      <c r="B40" s="14"/>
      <c r="C40" s="73" t="s">
        <v>5045</v>
      </c>
      <c r="D40" s="78" t="s">
        <v>126</v>
      </c>
      <c r="E40" s="13">
        <v>44545</v>
      </c>
      <c r="F40" s="76" t="s">
        <v>127</v>
      </c>
      <c r="G40" s="13">
        <v>44549</v>
      </c>
      <c r="H40" s="77" t="s">
        <v>5006</v>
      </c>
      <c r="I40" s="16">
        <v>100</v>
      </c>
      <c r="J40" s="16">
        <v>58</v>
      </c>
      <c r="K40" s="16">
        <v>20</v>
      </c>
      <c r="L40" s="16">
        <v>19</v>
      </c>
      <c r="M40" s="81">
        <v>29</v>
      </c>
      <c r="N40" s="96">
        <v>29</v>
      </c>
      <c r="O40" s="64">
        <v>2530</v>
      </c>
      <c r="P40" s="65">
        <f>Table2245789101123456789101112131415161718192021222324252627282930313233341235363738394041424344454647[[#This Row],[PEMBULATAN]]*O40</f>
        <v>73370</v>
      </c>
    </row>
    <row r="41" spans="1:16" ht="23.25" customHeight="1" x14ac:dyDescent="0.2">
      <c r="A41" s="14"/>
      <c r="B41" s="14"/>
      <c r="C41" s="73" t="s">
        <v>5046</v>
      </c>
      <c r="D41" s="78" t="s">
        <v>126</v>
      </c>
      <c r="E41" s="13">
        <v>44545</v>
      </c>
      <c r="F41" s="76" t="s">
        <v>127</v>
      </c>
      <c r="G41" s="13">
        <v>44549</v>
      </c>
      <c r="H41" s="77" t="s">
        <v>5006</v>
      </c>
      <c r="I41" s="16">
        <v>44</v>
      </c>
      <c r="J41" s="16">
        <v>32</v>
      </c>
      <c r="K41" s="16">
        <v>25</v>
      </c>
      <c r="L41" s="16">
        <v>11</v>
      </c>
      <c r="M41" s="81">
        <v>8.8000000000000007</v>
      </c>
      <c r="N41" s="96">
        <v>11</v>
      </c>
      <c r="O41" s="64">
        <v>2530</v>
      </c>
      <c r="P41" s="65">
        <f>Table2245789101123456789101112131415161718192021222324252627282930313233341235363738394041424344454647[[#This Row],[PEMBULATAN]]*O41</f>
        <v>27830</v>
      </c>
    </row>
    <row r="42" spans="1:16" ht="23.25" customHeight="1" x14ac:dyDescent="0.2">
      <c r="A42" s="14"/>
      <c r="B42" s="14"/>
      <c r="C42" s="73" t="s">
        <v>5047</v>
      </c>
      <c r="D42" s="78" t="s">
        <v>126</v>
      </c>
      <c r="E42" s="13">
        <v>44545</v>
      </c>
      <c r="F42" s="76" t="s">
        <v>127</v>
      </c>
      <c r="G42" s="13">
        <v>44549</v>
      </c>
      <c r="H42" s="77" t="s">
        <v>5006</v>
      </c>
      <c r="I42" s="16">
        <v>82</v>
      </c>
      <c r="J42" s="16">
        <v>51</v>
      </c>
      <c r="K42" s="16">
        <v>32</v>
      </c>
      <c r="L42" s="16">
        <v>18</v>
      </c>
      <c r="M42" s="81">
        <v>33.456000000000003</v>
      </c>
      <c r="N42" s="96">
        <v>34</v>
      </c>
      <c r="O42" s="64">
        <v>2530</v>
      </c>
      <c r="P42" s="65">
        <f>Table2245789101123456789101112131415161718192021222324252627282930313233341235363738394041424344454647[[#This Row],[PEMBULATAN]]*O42</f>
        <v>86020</v>
      </c>
    </row>
    <row r="43" spans="1:16" ht="23.25" customHeight="1" x14ac:dyDescent="0.2">
      <c r="A43" s="14"/>
      <c r="B43" s="14"/>
      <c r="C43" s="73" t="s">
        <v>5048</v>
      </c>
      <c r="D43" s="78" t="s">
        <v>126</v>
      </c>
      <c r="E43" s="13">
        <v>44545</v>
      </c>
      <c r="F43" s="76" t="s">
        <v>127</v>
      </c>
      <c r="G43" s="13">
        <v>44549</v>
      </c>
      <c r="H43" s="77" t="s">
        <v>5006</v>
      </c>
      <c r="I43" s="16">
        <v>99</v>
      </c>
      <c r="J43" s="16">
        <v>62</v>
      </c>
      <c r="K43" s="16">
        <v>20</v>
      </c>
      <c r="L43" s="16">
        <v>16</v>
      </c>
      <c r="M43" s="81">
        <v>30.69</v>
      </c>
      <c r="N43" s="96">
        <v>30.69</v>
      </c>
      <c r="O43" s="64">
        <v>2530</v>
      </c>
      <c r="P43" s="65">
        <f>Table2245789101123456789101112131415161718192021222324252627282930313233341235363738394041424344454647[[#This Row],[PEMBULATAN]]*O43</f>
        <v>77645.7</v>
      </c>
    </row>
    <row r="44" spans="1:16" ht="23.25" customHeight="1" x14ac:dyDescent="0.2">
      <c r="A44" s="14"/>
      <c r="B44" s="14"/>
      <c r="C44" s="73" t="s">
        <v>5049</v>
      </c>
      <c r="D44" s="78" t="s">
        <v>126</v>
      </c>
      <c r="E44" s="13">
        <v>44545</v>
      </c>
      <c r="F44" s="76" t="s">
        <v>127</v>
      </c>
      <c r="G44" s="13">
        <v>44549</v>
      </c>
      <c r="H44" s="77" t="s">
        <v>5006</v>
      </c>
      <c r="I44" s="16">
        <v>96</v>
      </c>
      <c r="J44" s="16">
        <v>60</v>
      </c>
      <c r="K44" s="16">
        <v>20</v>
      </c>
      <c r="L44" s="16">
        <v>17</v>
      </c>
      <c r="M44" s="81">
        <v>28.8</v>
      </c>
      <c r="N44" s="96">
        <v>28.8</v>
      </c>
      <c r="O44" s="64">
        <v>2530</v>
      </c>
      <c r="P44" s="65">
        <f>Table2245789101123456789101112131415161718192021222324252627282930313233341235363738394041424344454647[[#This Row],[PEMBULATAN]]*O44</f>
        <v>72864</v>
      </c>
    </row>
    <row r="45" spans="1:16" ht="23.25" customHeight="1" x14ac:dyDescent="0.2">
      <c r="A45" s="14"/>
      <c r="B45" s="97"/>
      <c r="C45" s="73" t="s">
        <v>5050</v>
      </c>
      <c r="D45" s="78" t="s">
        <v>126</v>
      </c>
      <c r="E45" s="13">
        <v>44545</v>
      </c>
      <c r="F45" s="76" t="s">
        <v>127</v>
      </c>
      <c r="G45" s="13">
        <v>44549</v>
      </c>
      <c r="H45" s="77" t="s">
        <v>5006</v>
      </c>
      <c r="I45" s="16">
        <v>82</v>
      </c>
      <c r="J45" s="16">
        <v>54</v>
      </c>
      <c r="K45" s="16">
        <v>26</v>
      </c>
      <c r="L45" s="16">
        <v>27</v>
      </c>
      <c r="M45" s="81">
        <v>28.782</v>
      </c>
      <c r="N45" s="96">
        <v>28.782</v>
      </c>
      <c r="O45" s="64">
        <v>2530</v>
      </c>
      <c r="P45" s="65">
        <f>Table2245789101123456789101112131415161718192021222324252627282930313233341235363738394041424344454647[[#This Row],[PEMBULATAN]]*O45</f>
        <v>72818.460000000006</v>
      </c>
    </row>
    <row r="46" spans="1:16" ht="23.25" customHeight="1" x14ac:dyDescent="0.2">
      <c r="A46" s="14"/>
      <c r="B46" s="14" t="s">
        <v>5051</v>
      </c>
      <c r="C46" s="73" t="s">
        <v>5052</v>
      </c>
      <c r="D46" s="78" t="s">
        <v>126</v>
      </c>
      <c r="E46" s="13">
        <v>44545</v>
      </c>
      <c r="F46" s="76" t="s">
        <v>127</v>
      </c>
      <c r="G46" s="13">
        <v>44549</v>
      </c>
      <c r="H46" s="77" t="s">
        <v>5006</v>
      </c>
      <c r="I46" s="16">
        <v>65</v>
      </c>
      <c r="J46" s="16">
        <v>65</v>
      </c>
      <c r="K46" s="16">
        <v>15</v>
      </c>
      <c r="L46" s="16">
        <v>5</v>
      </c>
      <c r="M46" s="81">
        <v>15.84375</v>
      </c>
      <c r="N46" s="96">
        <v>15.84375</v>
      </c>
      <c r="O46" s="64">
        <v>2530</v>
      </c>
      <c r="P46" s="65">
        <f>Table2245789101123456789101112131415161718192021222324252627282930313233341235363738394041424344454647[[#This Row],[PEMBULATAN]]*O46</f>
        <v>40084.6875</v>
      </c>
    </row>
    <row r="47" spans="1:16" ht="22.5" customHeight="1" x14ac:dyDescent="0.2">
      <c r="A47" s="118" t="s">
        <v>30</v>
      </c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20"/>
      <c r="M47" s="79">
        <f>SUBTOTAL(109,Table2245789101123456789101112131415161718192021222324252627282930313233341235363738394041424344454647[KG VOLUME])</f>
        <v>837.85399999999993</v>
      </c>
      <c r="N47" s="68">
        <f>SUM(N3:N46)</f>
        <v>858.87750000000005</v>
      </c>
      <c r="O47" s="121">
        <f>SUM(P3:P46)</f>
        <v>2172960.0749999997</v>
      </c>
      <c r="P47" s="122"/>
    </row>
    <row r="48" spans="1:16" ht="18" customHeight="1" x14ac:dyDescent="0.2">
      <c r="A48" s="86"/>
      <c r="B48" s="56" t="s">
        <v>42</v>
      </c>
      <c r="C48" s="55"/>
      <c r="D48" s="57" t="s">
        <v>43</v>
      </c>
      <c r="E48" s="86"/>
      <c r="F48" s="86"/>
      <c r="G48" s="86"/>
      <c r="H48" s="86"/>
      <c r="I48" s="86"/>
      <c r="J48" s="86"/>
      <c r="K48" s="86"/>
      <c r="L48" s="86"/>
      <c r="M48" s="87"/>
      <c r="N48" s="88" t="s">
        <v>51</v>
      </c>
      <c r="O48" s="89"/>
      <c r="P48" s="89">
        <f>O47*10%</f>
        <v>217296.00749999998</v>
      </c>
    </row>
    <row r="49" spans="1:16" ht="18" customHeight="1" thickBot="1" x14ac:dyDescent="0.25">
      <c r="A49" s="86"/>
      <c r="B49" s="56"/>
      <c r="C49" s="55"/>
      <c r="D49" s="57"/>
      <c r="E49" s="86"/>
      <c r="F49" s="86"/>
      <c r="G49" s="86"/>
      <c r="H49" s="86"/>
      <c r="I49" s="86"/>
      <c r="J49" s="86"/>
      <c r="K49" s="86"/>
      <c r="L49" s="86"/>
      <c r="M49" s="87"/>
      <c r="N49" s="90" t="s">
        <v>52</v>
      </c>
      <c r="O49" s="91"/>
      <c r="P49" s="91">
        <f>O47-P48</f>
        <v>1955664.0674999997</v>
      </c>
    </row>
    <row r="50" spans="1:16" ht="18" customHeight="1" x14ac:dyDescent="0.2">
      <c r="A50" s="11"/>
      <c r="H50" s="63"/>
      <c r="N50" s="62" t="s">
        <v>31</v>
      </c>
      <c r="P50" s="69">
        <f>P49*1%</f>
        <v>19556.640674999999</v>
      </c>
    </row>
    <row r="51" spans="1:16" ht="18" customHeight="1" thickBot="1" x14ac:dyDescent="0.25">
      <c r="A51" s="11"/>
      <c r="H51" s="63"/>
      <c r="N51" s="62" t="s">
        <v>53</v>
      </c>
      <c r="P51" s="71">
        <f>P49*2%</f>
        <v>39113.281349999997</v>
      </c>
    </row>
    <row r="52" spans="1:16" ht="18" customHeight="1" x14ac:dyDescent="0.2">
      <c r="A52" s="11"/>
      <c r="H52" s="63"/>
      <c r="N52" s="66" t="s">
        <v>32</v>
      </c>
      <c r="O52" s="67"/>
      <c r="P52" s="70">
        <f>P49+P50-P51</f>
        <v>1936107.4268249995</v>
      </c>
    </row>
    <row r="54" spans="1:16" x14ac:dyDescent="0.2">
      <c r="A54" s="11"/>
      <c r="H54" s="63"/>
      <c r="P54" s="71"/>
    </row>
    <row r="55" spans="1:16" x14ac:dyDescent="0.2">
      <c r="A55" s="11"/>
      <c r="H55" s="63"/>
      <c r="O55" s="58"/>
      <c r="P55" s="71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</sheetData>
  <mergeCells count="2">
    <mergeCell ref="A47:L47"/>
    <mergeCell ref="O47:P47"/>
  </mergeCells>
  <conditionalFormatting sqref="B3">
    <cfRule type="duplicateValues" dxfId="70" priority="2"/>
  </conditionalFormatting>
  <conditionalFormatting sqref="B4">
    <cfRule type="duplicateValues" dxfId="69" priority="1"/>
  </conditionalFormatting>
  <conditionalFormatting sqref="B5:B46">
    <cfRule type="duplicateValues" dxfId="68" priority="7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8"/>
  <sheetViews>
    <sheetView zoomScale="110" zoomScaleNormal="110" workbookViewId="0">
      <pane xSplit="3" ySplit="2" topLeftCell="D70" activePane="bottomRight" state="frozen"/>
      <selection pane="topRight" activeCell="B1" sqref="B1"/>
      <selection pane="bottomLeft" activeCell="A3" sqref="A3"/>
      <selection pane="bottomRight" activeCell="N82" sqref="N8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>
        <v>403910</v>
      </c>
      <c r="B3" s="74" t="s">
        <v>5053</v>
      </c>
      <c r="C3" s="9" t="s">
        <v>5054</v>
      </c>
      <c r="D3" s="76" t="s">
        <v>126</v>
      </c>
      <c r="E3" s="13">
        <v>44545</v>
      </c>
      <c r="F3" s="76" t="s">
        <v>127</v>
      </c>
      <c r="G3" s="13">
        <v>44549</v>
      </c>
      <c r="H3" s="10" t="s">
        <v>5006</v>
      </c>
      <c r="I3" s="1">
        <v>93</v>
      </c>
      <c r="J3" s="1">
        <v>50</v>
      </c>
      <c r="K3" s="1">
        <v>28</v>
      </c>
      <c r="L3" s="1">
        <v>16</v>
      </c>
      <c r="M3" s="80">
        <v>32.549999999999997</v>
      </c>
      <c r="N3" s="96">
        <v>32.549999999999997</v>
      </c>
      <c r="O3" s="64">
        <v>2530</v>
      </c>
      <c r="P3" s="65">
        <f>Table224578910112345678910111213141516171819202122232425262728293031323334123536373839404142434445464748[[#This Row],[PEMBULATAN]]*O3</f>
        <v>82351.5</v>
      </c>
    </row>
    <row r="4" spans="1:16" ht="23.25" customHeight="1" x14ac:dyDescent="0.2">
      <c r="A4" s="14"/>
      <c r="B4" s="75"/>
      <c r="C4" s="9" t="s">
        <v>5055</v>
      </c>
      <c r="D4" s="76" t="s">
        <v>126</v>
      </c>
      <c r="E4" s="13">
        <v>44545</v>
      </c>
      <c r="F4" s="76" t="s">
        <v>127</v>
      </c>
      <c r="G4" s="13">
        <v>44549</v>
      </c>
      <c r="H4" s="10" t="s">
        <v>5006</v>
      </c>
      <c r="I4" s="1">
        <v>80</v>
      </c>
      <c r="J4" s="1">
        <v>49</v>
      </c>
      <c r="K4" s="1">
        <v>20</v>
      </c>
      <c r="L4" s="1">
        <v>14</v>
      </c>
      <c r="M4" s="80">
        <v>19.600000000000001</v>
      </c>
      <c r="N4" s="96">
        <v>19.600000000000001</v>
      </c>
      <c r="O4" s="64">
        <v>2530</v>
      </c>
      <c r="P4" s="65">
        <f>Table224578910112345678910111213141516171819202122232425262728293031323334123536373839404142434445464748[[#This Row],[PEMBULATAN]]*O4</f>
        <v>49588</v>
      </c>
    </row>
    <row r="5" spans="1:16" ht="23.25" customHeight="1" x14ac:dyDescent="0.2">
      <c r="A5" s="14"/>
      <c r="B5" s="14"/>
      <c r="C5" s="9" t="s">
        <v>5056</v>
      </c>
      <c r="D5" s="76" t="s">
        <v>126</v>
      </c>
      <c r="E5" s="13">
        <v>44545</v>
      </c>
      <c r="F5" s="76" t="s">
        <v>127</v>
      </c>
      <c r="G5" s="13">
        <v>44549</v>
      </c>
      <c r="H5" s="10" t="s">
        <v>5006</v>
      </c>
      <c r="I5" s="1">
        <v>80</v>
      </c>
      <c r="J5" s="1">
        <v>60</v>
      </c>
      <c r="K5" s="1">
        <v>18</v>
      </c>
      <c r="L5" s="1">
        <v>16</v>
      </c>
      <c r="M5" s="80">
        <v>21.6</v>
      </c>
      <c r="N5" s="96">
        <v>21.6</v>
      </c>
      <c r="O5" s="64">
        <v>2530</v>
      </c>
      <c r="P5" s="65">
        <f>Table224578910112345678910111213141516171819202122232425262728293031323334123536373839404142434445464748[[#This Row],[PEMBULATAN]]*O5</f>
        <v>54648</v>
      </c>
    </row>
    <row r="6" spans="1:16" ht="23.25" customHeight="1" x14ac:dyDescent="0.2">
      <c r="A6" s="14"/>
      <c r="B6" s="14"/>
      <c r="C6" s="73" t="s">
        <v>5057</v>
      </c>
      <c r="D6" s="78" t="s">
        <v>126</v>
      </c>
      <c r="E6" s="13">
        <v>44545</v>
      </c>
      <c r="F6" s="76" t="s">
        <v>127</v>
      </c>
      <c r="G6" s="13">
        <v>44549</v>
      </c>
      <c r="H6" s="77" t="s">
        <v>5006</v>
      </c>
      <c r="I6" s="16">
        <v>30</v>
      </c>
      <c r="J6" s="16">
        <v>16</v>
      </c>
      <c r="K6" s="16">
        <v>12</v>
      </c>
      <c r="L6" s="16">
        <v>3</v>
      </c>
      <c r="M6" s="81">
        <v>1.44</v>
      </c>
      <c r="N6" s="96">
        <v>4</v>
      </c>
      <c r="O6" s="64">
        <v>2530</v>
      </c>
      <c r="P6" s="65">
        <f>Table224578910112345678910111213141516171819202122232425262728293031323334123536373839404142434445464748[[#This Row],[PEMBULATAN]]*O6</f>
        <v>10120</v>
      </c>
    </row>
    <row r="7" spans="1:16" ht="23.25" customHeight="1" x14ac:dyDescent="0.2">
      <c r="A7" s="14"/>
      <c r="B7" s="14"/>
      <c r="C7" s="73" t="s">
        <v>5058</v>
      </c>
      <c r="D7" s="78" t="s">
        <v>126</v>
      </c>
      <c r="E7" s="13">
        <v>44545</v>
      </c>
      <c r="F7" s="76" t="s">
        <v>127</v>
      </c>
      <c r="G7" s="13">
        <v>44549</v>
      </c>
      <c r="H7" s="77" t="s">
        <v>5006</v>
      </c>
      <c r="I7" s="16">
        <v>70</v>
      </c>
      <c r="J7" s="16">
        <v>30</v>
      </c>
      <c r="K7" s="16">
        <v>19</v>
      </c>
      <c r="L7" s="16">
        <v>2</v>
      </c>
      <c r="M7" s="81">
        <v>9.9749999999999996</v>
      </c>
      <c r="N7" s="96">
        <v>9.9749999999999996</v>
      </c>
      <c r="O7" s="64">
        <v>2530</v>
      </c>
      <c r="P7" s="65">
        <f>Table224578910112345678910111213141516171819202122232425262728293031323334123536373839404142434445464748[[#This Row],[PEMBULATAN]]*O7</f>
        <v>25236.75</v>
      </c>
    </row>
    <row r="8" spans="1:16" ht="23.25" customHeight="1" x14ac:dyDescent="0.2">
      <c r="A8" s="14"/>
      <c r="B8" s="14"/>
      <c r="C8" s="73" t="s">
        <v>5059</v>
      </c>
      <c r="D8" s="78" t="s">
        <v>126</v>
      </c>
      <c r="E8" s="13">
        <v>44545</v>
      </c>
      <c r="F8" s="76" t="s">
        <v>127</v>
      </c>
      <c r="G8" s="13">
        <v>44549</v>
      </c>
      <c r="H8" s="77" t="s">
        <v>5006</v>
      </c>
      <c r="I8" s="16">
        <v>60</v>
      </c>
      <c r="J8" s="16">
        <v>45</v>
      </c>
      <c r="K8" s="16">
        <v>12</v>
      </c>
      <c r="L8" s="16">
        <v>2</v>
      </c>
      <c r="M8" s="81">
        <v>8.1</v>
      </c>
      <c r="N8" s="96">
        <v>8.1</v>
      </c>
      <c r="O8" s="64">
        <v>2530</v>
      </c>
      <c r="P8" s="65">
        <f>Table224578910112345678910111213141516171819202122232425262728293031323334123536373839404142434445464748[[#This Row],[PEMBULATAN]]*O8</f>
        <v>20493</v>
      </c>
    </row>
    <row r="9" spans="1:16" ht="23.25" customHeight="1" x14ac:dyDescent="0.2">
      <c r="A9" s="14"/>
      <c r="B9" s="14"/>
      <c r="C9" s="73" t="s">
        <v>5060</v>
      </c>
      <c r="D9" s="78" t="s">
        <v>126</v>
      </c>
      <c r="E9" s="13">
        <v>44545</v>
      </c>
      <c r="F9" s="76" t="s">
        <v>127</v>
      </c>
      <c r="G9" s="13">
        <v>44549</v>
      </c>
      <c r="H9" s="77" t="s">
        <v>5006</v>
      </c>
      <c r="I9" s="16">
        <v>75</v>
      </c>
      <c r="J9" s="16">
        <v>50</v>
      </c>
      <c r="K9" s="16">
        <v>12</v>
      </c>
      <c r="L9" s="16">
        <v>2</v>
      </c>
      <c r="M9" s="81">
        <v>11.25</v>
      </c>
      <c r="N9" s="96">
        <v>11.25</v>
      </c>
      <c r="O9" s="64">
        <v>2530</v>
      </c>
      <c r="P9" s="65">
        <f>Table224578910112345678910111213141516171819202122232425262728293031323334123536373839404142434445464748[[#This Row],[PEMBULATAN]]*O9</f>
        <v>28462.5</v>
      </c>
    </row>
    <row r="10" spans="1:16" ht="23.25" customHeight="1" x14ac:dyDescent="0.2">
      <c r="A10" s="14"/>
      <c r="B10" s="14"/>
      <c r="C10" s="73" t="s">
        <v>5061</v>
      </c>
      <c r="D10" s="78" t="s">
        <v>126</v>
      </c>
      <c r="E10" s="13">
        <v>44545</v>
      </c>
      <c r="F10" s="76" t="s">
        <v>127</v>
      </c>
      <c r="G10" s="13">
        <v>44549</v>
      </c>
      <c r="H10" s="77" t="s">
        <v>5006</v>
      </c>
      <c r="I10" s="16">
        <v>62</v>
      </c>
      <c r="J10" s="16">
        <v>30</v>
      </c>
      <c r="K10" s="16">
        <v>11</v>
      </c>
      <c r="L10" s="16">
        <v>2</v>
      </c>
      <c r="M10" s="81">
        <v>5.1150000000000002</v>
      </c>
      <c r="N10" s="96">
        <v>5.1150000000000002</v>
      </c>
      <c r="O10" s="64">
        <v>2530</v>
      </c>
      <c r="P10" s="65">
        <f>Table224578910112345678910111213141516171819202122232425262728293031323334123536373839404142434445464748[[#This Row],[PEMBULATAN]]*O10</f>
        <v>12940.95</v>
      </c>
    </row>
    <row r="11" spans="1:16" ht="23.25" customHeight="1" x14ac:dyDescent="0.2">
      <c r="A11" s="14"/>
      <c r="B11" s="14"/>
      <c r="C11" s="73" t="s">
        <v>5062</v>
      </c>
      <c r="D11" s="78" t="s">
        <v>126</v>
      </c>
      <c r="E11" s="13">
        <v>44545</v>
      </c>
      <c r="F11" s="76" t="s">
        <v>127</v>
      </c>
      <c r="G11" s="13">
        <v>44549</v>
      </c>
      <c r="H11" s="77" t="s">
        <v>5006</v>
      </c>
      <c r="I11" s="16">
        <v>63</v>
      </c>
      <c r="J11" s="16">
        <v>43</v>
      </c>
      <c r="K11" s="16">
        <v>7</v>
      </c>
      <c r="L11" s="16">
        <v>4</v>
      </c>
      <c r="M11" s="81">
        <v>4.7407500000000002</v>
      </c>
      <c r="N11" s="96">
        <v>4.7407500000000002</v>
      </c>
      <c r="O11" s="64">
        <v>2530</v>
      </c>
      <c r="P11" s="65">
        <f>Table224578910112345678910111213141516171819202122232425262728293031323334123536373839404142434445464748[[#This Row],[PEMBULATAN]]*O11</f>
        <v>11994.0975</v>
      </c>
    </row>
    <row r="12" spans="1:16" ht="23.25" customHeight="1" x14ac:dyDescent="0.2">
      <c r="A12" s="14"/>
      <c r="B12" s="14"/>
      <c r="C12" s="73" t="s">
        <v>5063</v>
      </c>
      <c r="D12" s="78" t="s">
        <v>126</v>
      </c>
      <c r="E12" s="13">
        <v>44545</v>
      </c>
      <c r="F12" s="76" t="s">
        <v>127</v>
      </c>
      <c r="G12" s="13">
        <v>44549</v>
      </c>
      <c r="H12" s="77" t="s">
        <v>5006</v>
      </c>
      <c r="I12" s="16">
        <v>50</v>
      </c>
      <c r="J12" s="16">
        <v>28</v>
      </c>
      <c r="K12" s="16">
        <v>21</v>
      </c>
      <c r="L12" s="16">
        <v>4</v>
      </c>
      <c r="M12" s="81">
        <v>7.35</v>
      </c>
      <c r="N12" s="96">
        <v>8</v>
      </c>
      <c r="O12" s="64">
        <v>2530</v>
      </c>
      <c r="P12" s="65">
        <f>Table224578910112345678910111213141516171819202122232425262728293031323334123536373839404142434445464748[[#This Row],[PEMBULATAN]]*O12</f>
        <v>20240</v>
      </c>
    </row>
    <row r="13" spans="1:16" ht="23.25" customHeight="1" x14ac:dyDescent="0.2">
      <c r="A13" s="14"/>
      <c r="B13" s="14"/>
      <c r="C13" s="73" t="s">
        <v>5064</v>
      </c>
      <c r="D13" s="78" t="s">
        <v>126</v>
      </c>
      <c r="E13" s="13">
        <v>44545</v>
      </c>
      <c r="F13" s="76" t="s">
        <v>127</v>
      </c>
      <c r="G13" s="13">
        <v>44549</v>
      </c>
      <c r="H13" s="77" t="s">
        <v>5006</v>
      </c>
      <c r="I13" s="16">
        <v>35</v>
      </c>
      <c r="J13" s="16">
        <v>34</v>
      </c>
      <c r="K13" s="16">
        <v>28</v>
      </c>
      <c r="L13" s="16">
        <v>5</v>
      </c>
      <c r="M13" s="81">
        <v>8.33</v>
      </c>
      <c r="N13" s="96">
        <v>9</v>
      </c>
      <c r="O13" s="64">
        <v>2530</v>
      </c>
      <c r="P13" s="65">
        <f>Table224578910112345678910111213141516171819202122232425262728293031323334123536373839404142434445464748[[#This Row],[PEMBULATAN]]*O13</f>
        <v>22770</v>
      </c>
    </row>
    <row r="14" spans="1:16" ht="23.25" customHeight="1" x14ac:dyDescent="0.2">
      <c r="A14" s="14"/>
      <c r="B14" s="14"/>
      <c r="C14" s="73" t="s">
        <v>5065</v>
      </c>
      <c r="D14" s="78" t="s">
        <v>126</v>
      </c>
      <c r="E14" s="13">
        <v>44545</v>
      </c>
      <c r="F14" s="76" t="s">
        <v>127</v>
      </c>
      <c r="G14" s="13">
        <v>44549</v>
      </c>
      <c r="H14" s="77" t="s">
        <v>5006</v>
      </c>
      <c r="I14" s="16">
        <v>50</v>
      </c>
      <c r="J14" s="16">
        <v>45</v>
      </c>
      <c r="K14" s="16">
        <v>11</v>
      </c>
      <c r="L14" s="16">
        <v>3</v>
      </c>
      <c r="M14" s="81">
        <v>6.1875</v>
      </c>
      <c r="N14" s="96">
        <v>6.1875</v>
      </c>
      <c r="O14" s="64">
        <v>2530</v>
      </c>
      <c r="P14" s="65">
        <f>Table224578910112345678910111213141516171819202122232425262728293031323334123536373839404142434445464748[[#This Row],[PEMBULATAN]]*O14</f>
        <v>15654.375</v>
      </c>
    </row>
    <row r="15" spans="1:16" ht="23.25" customHeight="1" x14ac:dyDescent="0.2">
      <c r="A15" s="14"/>
      <c r="B15" s="14"/>
      <c r="C15" s="73" t="s">
        <v>5066</v>
      </c>
      <c r="D15" s="78" t="s">
        <v>126</v>
      </c>
      <c r="E15" s="13">
        <v>44545</v>
      </c>
      <c r="F15" s="76" t="s">
        <v>127</v>
      </c>
      <c r="G15" s="13">
        <v>44549</v>
      </c>
      <c r="H15" s="77" t="s">
        <v>5006</v>
      </c>
      <c r="I15" s="16">
        <v>34</v>
      </c>
      <c r="J15" s="16">
        <v>34</v>
      </c>
      <c r="K15" s="16">
        <v>35</v>
      </c>
      <c r="L15" s="16">
        <v>9</v>
      </c>
      <c r="M15" s="81">
        <v>10.115</v>
      </c>
      <c r="N15" s="96">
        <v>10.115</v>
      </c>
      <c r="O15" s="64">
        <v>2530</v>
      </c>
      <c r="P15" s="65">
        <f>Table224578910112345678910111213141516171819202122232425262728293031323334123536373839404142434445464748[[#This Row],[PEMBULATAN]]*O15</f>
        <v>25590.95</v>
      </c>
    </row>
    <row r="16" spans="1:16" ht="23.25" customHeight="1" x14ac:dyDescent="0.2">
      <c r="A16" s="14"/>
      <c r="B16" s="14"/>
      <c r="C16" s="73" t="s">
        <v>5067</v>
      </c>
      <c r="D16" s="78" t="s">
        <v>126</v>
      </c>
      <c r="E16" s="13">
        <v>44545</v>
      </c>
      <c r="F16" s="76" t="s">
        <v>127</v>
      </c>
      <c r="G16" s="13">
        <v>44549</v>
      </c>
      <c r="H16" s="77" t="s">
        <v>5006</v>
      </c>
      <c r="I16" s="16">
        <v>27</v>
      </c>
      <c r="J16" s="16">
        <v>27</v>
      </c>
      <c r="K16" s="16">
        <v>23</v>
      </c>
      <c r="L16" s="16">
        <v>3</v>
      </c>
      <c r="M16" s="81">
        <v>4.1917499999999999</v>
      </c>
      <c r="N16" s="96">
        <v>4.1917499999999999</v>
      </c>
      <c r="O16" s="64">
        <v>2530</v>
      </c>
      <c r="P16" s="65">
        <f>Table224578910112345678910111213141516171819202122232425262728293031323334123536373839404142434445464748[[#This Row],[PEMBULATAN]]*O16</f>
        <v>10605.127500000001</v>
      </c>
    </row>
    <row r="17" spans="1:16" ht="23.25" customHeight="1" x14ac:dyDescent="0.2">
      <c r="A17" s="14"/>
      <c r="B17" s="14"/>
      <c r="C17" s="73" t="s">
        <v>5068</v>
      </c>
      <c r="D17" s="78" t="s">
        <v>126</v>
      </c>
      <c r="E17" s="13">
        <v>44545</v>
      </c>
      <c r="F17" s="76" t="s">
        <v>127</v>
      </c>
      <c r="G17" s="13">
        <v>44549</v>
      </c>
      <c r="H17" s="77" t="s">
        <v>5006</v>
      </c>
      <c r="I17" s="16">
        <v>40</v>
      </c>
      <c r="J17" s="16">
        <v>28</v>
      </c>
      <c r="K17" s="16">
        <v>21</v>
      </c>
      <c r="L17" s="16">
        <v>1</v>
      </c>
      <c r="M17" s="81">
        <v>5.88</v>
      </c>
      <c r="N17" s="96">
        <v>5.88</v>
      </c>
      <c r="O17" s="64">
        <v>2530</v>
      </c>
      <c r="P17" s="65">
        <f>Table224578910112345678910111213141516171819202122232425262728293031323334123536373839404142434445464748[[#This Row],[PEMBULATAN]]*O17</f>
        <v>14876.4</v>
      </c>
    </row>
    <row r="18" spans="1:16" ht="23.25" customHeight="1" x14ac:dyDescent="0.2">
      <c r="A18" s="14"/>
      <c r="B18" s="14"/>
      <c r="C18" s="73" t="s">
        <v>5069</v>
      </c>
      <c r="D18" s="78" t="s">
        <v>126</v>
      </c>
      <c r="E18" s="13">
        <v>44545</v>
      </c>
      <c r="F18" s="76" t="s">
        <v>127</v>
      </c>
      <c r="G18" s="13">
        <v>44549</v>
      </c>
      <c r="H18" s="77" t="s">
        <v>5006</v>
      </c>
      <c r="I18" s="16">
        <v>60</v>
      </c>
      <c r="J18" s="16">
        <v>57</v>
      </c>
      <c r="K18" s="16">
        <v>14</v>
      </c>
      <c r="L18" s="16">
        <v>6</v>
      </c>
      <c r="M18" s="81">
        <v>11.97</v>
      </c>
      <c r="N18" s="96">
        <v>11.97</v>
      </c>
      <c r="O18" s="64">
        <v>2530</v>
      </c>
      <c r="P18" s="65">
        <f>Table224578910112345678910111213141516171819202122232425262728293031323334123536373839404142434445464748[[#This Row],[PEMBULATAN]]*O18</f>
        <v>30284.100000000002</v>
      </c>
    </row>
    <row r="19" spans="1:16" ht="23.25" customHeight="1" x14ac:dyDescent="0.2">
      <c r="A19" s="14"/>
      <c r="B19" s="14"/>
      <c r="C19" s="73" t="s">
        <v>5070</v>
      </c>
      <c r="D19" s="78" t="s">
        <v>126</v>
      </c>
      <c r="E19" s="13">
        <v>44545</v>
      </c>
      <c r="F19" s="76" t="s">
        <v>127</v>
      </c>
      <c r="G19" s="13">
        <v>44549</v>
      </c>
      <c r="H19" s="77" t="s">
        <v>5006</v>
      </c>
      <c r="I19" s="16">
        <v>40</v>
      </c>
      <c r="J19" s="16">
        <v>30</v>
      </c>
      <c r="K19" s="16">
        <v>15</v>
      </c>
      <c r="L19" s="16">
        <v>1</v>
      </c>
      <c r="M19" s="81">
        <v>4.5</v>
      </c>
      <c r="N19" s="96">
        <v>5</v>
      </c>
      <c r="O19" s="64">
        <v>2530</v>
      </c>
      <c r="P19" s="65">
        <f>Table224578910112345678910111213141516171819202122232425262728293031323334123536373839404142434445464748[[#This Row],[PEMBULATAN]]*O19</f>
        <v>12650</v>
      </c>
    </row>
    <row r="20" spans="1:16" ht="23.25" customHeight="1" x14ac:dyDescent="0.2">
      <c r="A20" s="14"/>
      <c r="B20" s="14"/>
      <c r="C20" s="73" t="s">
        <v>5071</v>
      </c>
      <c r="D20" s="78" t="s">
        <v>126</v>
      </c>
      <c r="E20" s="13">
        <v>44545</v>
      </c>
      <c r="F20" s="76" t="s">
        <v>127</v>
      </c>
      <c r="G20" s="13">
        <v>44549</v>
      </c>
      <c r="H20" s="77" t="s">
        <v>5006</v>
      </c>
      <c r="I20" s="16">
        <v>72</v>
      </c>
      <c r="J20" s="16">
        <v>32</v>
      </c>
      <c r="K20" s="16">
        <v>13</v>
      </c>
      <c r="L20" s="16">
        <v>1</v>
      </c>
      <c r="M20" s="81">
        <v>7.4880000000000004</v>
      </c>
      <c r="N20" s="96">
        <v>8</v>
      </c>
      <c r="O20" s="64">
        <v>2530</v>
      </c>
      <c r="P20" s="65">
        <f>Table224578910112345678910111213141516171819202122232425262728293031323334123536373839404142434445464748[[#This Row],[PEMBULATAN]]*O20</f>
        <v>20240</v>
      </c>
    </row>
    <row r="21" spans="1:16" ht="23.25" customHeight="1" x14ac:dyDescent="0.2">
      <c r="A21" s="14"/>
      <c r="B21" s="14"/>
      <c r="C21" s="73" t="s">
        <v>5072</v>
      </c>
      <c r="D21" s="78" t="s">
        <v>126</v>
      </c>
      <c r="E21" s="13">
        <v>44545</v>
      </c>
      <c r="F21" s="76" t="s">
        <v>127</v>
      </c>
      <c r="G21" s="13">
        <v>44549</v>
      </c>
      <c r="H21" s="77" t="s">
        <v>5006</v>
      </c>
      <c r="I21" s="16">
        <v>55</v>
      </c>
      <c r="J21" s="16">
        <v>38</v>
      </c>
      <c r="K21" s="16">
        <v>11</v>
      </c>
      <c r="L21" s="16">
        <v>4</v>
      </c>
      <c r="M21" s="81">
        <v>5.7474999999999996</v>
      </c>
      <c r="N21" s="96">
        <v>5.7474999999999996</v>
      </c>
      <c r="O21" s="64">
        <v>2530</v>
      </c>
      <c r="P21" s="65">
        <f>Table224578910112345678910111213141516171819202122232425262728293031323334123536373839404142434445464748[[#This Row],[PEMBULATAN]]*O21</f>
        <v>14541.174999999999</v>
      </c>
    </row>
    <row r="22" spans="1:16" ht="23.25" customHeight="1" x14ac:dyDescent="0.2">
      <c r="A22" s="14"/>
      <c r="B22" s="14"/>
      <c r="C22" s="73" t="s">
        <v>5073</v>
      </c>
      <c r="D22" s="78" t="s">
        <v>126</v>
      </c>
      <c r="E22" s="13">
        <v>44545</v>
      </c>
      <c r="F22" s="76" t="s">
        <v>127</v>
      </c>
      <c r="G22" s="13">
        <v>44549</v>
      </c>
      <c r="H22" s="77" t="s">
        <v>5006</v>
      </c>
      <c r="I22" s="16">
        <v>35</v>
      </c>
      <c r="J22" s="16">
        <v>35</v>
      </c>
      <c r="K22" s="16">
        <v>28</v>
      </c>
      <c r="L22" s="16">
        <v>5</v>
      </c>
      <c r="M22" s="81">
        <v>8.5749999999999993</v>
      </c>
      <c r="N22" s="96">
        <v>8.5749999999999993</v>
      </c>
      <c r="O22" s="64">
        <v>2530</v>
      </c>
      <c r="P22" s="65">
        <f>Table224578910112345678910111213141516171819202122232425262728293031323334123536373839404142434445464748[[#This Row],[PEMBULATAN]]*O22</f>
        <v>21694.75</v>
      </c>
    </row>
    <row r="23" spans="1:16" ht="23.25" customHeight="1" x14ac:dyDescent="0.2">
      <c r="A23" s="14"/>
      <c r="B23" s="14"/>
      <c r="C23" s="73" t="s">
        <v>5074</v>
      </c>
      <c r="D23" s="78" t="s">
        <v>126</v>
      </c>
      <c r="E23" s="13">
        <v>44545</v>
      </c>
      <c r="F23" s="76" t="s">
        <v>127</v>
      </c>
      <c r="G23" s="13">
        <v>44549</v>
      </c>
      <c r="H23" s="77" t="s">
        <v>5006</v>
      </c>
      <c r="I23" s="16">
        <v>40</v>
      </c>
      <c r="J23" s="16">
        <v>30</v>
      </c>
      <c r="K23" s="16">
        <v>22</v>
      </c>
      <c r="L23" s="16">
        <v>4</v>
      </c>
      <c r="M23" s="81">
        <v>6.6</v>
      </c>
      <c r="N23" s="96">
        <v>6.6</v>
      </c>
      <c r="O23" s="64">
        <v>2530</v>
      </c>
      <c r="P23" s="65">
        <f>Table224578910112345678910111213141516171819202122232425262728293031323334123536373839404142434445464748[[#This Row],[PEMBULATAN]]*O23</f>
        <v>16698</v>
      </c>
    </row>
    <row r="24" spans="1:16" ht="23.25" customHeight="1" x14ac:dyDescent="0.2">
      <c r="A24" s="14"/>
      <c r="B24" s="14"/>
      <c r="C24" s="73" t="s">
        <v>5075</v>
      </c>
      <c r="D24" s="78" t="s">
        <v>126</v>
      </c>
      <c r="E24" s="13">
        <v>44545</v>
      </c>
      <c r="F24" s="76" t="s">
        <v>127</v>
      </c>
      <c r="G24" s="13">
        <v>44549</v>
      </c>
      <c r="H24" s="77" t="s">
        <v>5006</v>
      </c>
      <c r="I24" s="16">
        <v>80</v>
      </c>
      <c r="J24" s="16">
        <v>60</v>
      </c>
      <c r="K24" s="16">
        <v>21</v>
      </c>
      <c r="L24" s="16">
        <v>7</v>
      </c>
      <c r="M24" s="81">
        <v>25.2</v>
      </c>
      <c r="N24" s="96">
        <v>25.2</v>
      </c>
      <c r="O24" s="64">
        <v>2530</v>
      </c>
      <c r="P24" s="65">
        <f>Table224578910112345678910111213141516171819202122232425262728293031323334123536373839404142434445464748[[#This Row],[PEMBULATAN]]*O24</f>
        <v>63756</v>
      </c>
    </row>
    <row r="25" spans="1:16" ht="23.25" customHeight="1" x14ac:dyDescent="0.2">
      <c r="A25" s="14"/>
      <c r="B25" s="14"/>
      <c r="C25" s="73" t="s">
        <v>5076</v>
      </c>
      <c r="D25" s="78" t="s">
        <v>126</v>
      </c>
      <c r="E25" s="13">
        <v>44545</v>
      </c>
      <c r="F25" s="76" t="s">
        <v>127</v>
      </c>
      <c r="G25" s="13">
        <v>44549</v>
      </c>
      <c r="H25" s="77" t="s">
        <v>5006</v>
      </c>
      <c r="I25" s="16">
        <v>41</v>
      </c>
      <c r="J25" s="16">
        <v>29</v>
      </c>
      <c r="K25" s="16">
        <v>25</v>
      </c>
      <c r="L25" s="16">
        <v>4</v>
      </c>
      <c r="M25" s="81">
        <v>7.4312500000000004</v>
      </c>
      <c r="N25" s="96">
        <v>8</v>
      </c>
      <c r="O25" s="64">
        <v>2530</v>
      </c>
      <c r="P25" s="65">
        <f>Table224578910112345678910111213141516171819202122232425262728293031323334123536373839404142434445464748[[#This Row],[PEMBULATAN]]*O25</f>
        <v>20240</v>
      </c>
    </row>
    <row r="26" spans="1:16" ht="23.25" customHeight="1" x14ac:dyDescent="0.2">
      <c r="A26" s="14"/>
      <c r="B26" s="14"/>
      <c r="C26" s="73" t="s">
        <v>5077</v>
      </c>
      <c r="D26" s="78" t="s">
        <v>126</v>
      </c>
      <c r="E26" s="13">
        <v>44545</v>
      </c>
      <c r="F26" s="76" t="s">
        <v>127</v>
      </c>
      <c r="G26" s="13">
        <v>44549</v>
      </c>
      <c r="H26" s="77" t="s">
        <v>5006</v>
      </c>
      <c r="I26" s="16">
        <v>72</v>
      </c>
      <c r="J26" s="16">
        <v>17</v>
      </c>
      <c r="K26" s="16">
        <v>17</v>
      </c>
      <c r="L26" s="16">
        <v>1</v>
      </c>
      <c r="M26" s="81">
        <v>5.202</v>
      </c>
      <c r="N26" s="96">
        <v>5.202</v>
      </c>
      <c r="O26" s="64">
        <v>2530</v>
      </c>
      <c r="P26" s="65">
        <f>Table224578910112345678910111213141516171819202122232425262728293031323334123536373839404142434445464748[[#This Row],[PEMBULATAN]]*O26</f>
        <v>13161.06</v>
      </c>
    </row>
    <row r="27" spans="1:16" ht="23.25" customHeight="1" x14ac:dyDescent="0.2">
      <c r="A27" s="14"/>
      <c r="B27" s="14"/>
      <c r="C27" s="73" t="s">
        <v>5078</v>
      </c>
      <c r="D27" s="78" t="s">
        <v>126</v>
      </c>
      <c r="E27" s="13">
        <v>44545</v>
      </c>
      <c r="F27" s="76" t="s">
        <v>127</v>
      </c>
      <c r="G27" s="13">
        <v>44549</v>
      </c>
      <c r="H27" s="77" t="s">
        <v>5006</v>
      </c>
      <c r="I27" s="16">
        <v>50</v>
      </c>
      <c r="J27" s="16">
        <v>35</v>
      </c>
      <c r="K27" s="16">
        <v>15</v>
      </c>
      <c r="L27" s="16">
        <v>4</v>
      </c>
      <c r="M27" s="81">
        <v>6.5625</v>
      </c>
      <c r="N27" s="96">
        <v>6.5625</v>
      </c>
      <c r="O27" s="64">
        <v>2530</v>
      </c>
      <c r="P27" s="65">
        <f>Table224578910112345678910111213141516171819202122232425262728293031323334123536373839404142434445464748[[#This Row],[PEMBULATAN]]*O27</f>
        <v>16603.125</v>
      </c>
    </row>
    <row r="28" spans="1:16" ht="23.25" customHeight="1" x14ac:dyDescent="0.2">
      <c r="A28" s="14"/>
      <c r="B28" s="14"/>
      <c r="C28" s="73" t="s">
        <v>5079</v>
      </c>
      <c r="D28" s="78" t="s">
        <v>126</v>
      </c>
      <c r="E28" s="13">
        <v>44545</v>
      </c>
      <c r="F28" s="76" t="s">
        <v>127</v>
      </c>
      <c r="G28" s="13">
        <v>44549</v>
      </c>
      <c r="H28" s="77" t="s">
        <v>5006</v>
      </c>
      <c r="I28" s="16">
        <v>42</v>
      </c>
      <c r="J28" s="16">
        <v>34</v>
      </c>
      <c r="K28" s="16">
        <v>11</v>
      </c>
      <c r="L28" s="16">
        <v>5</v>
      </c>
      <c r="M28" s="81">
        <v>3.927</v>
      </c>
      <c r="N28" s="96">
        <v>5</v>
      </c>
      <c r="O28" s="64">
        <v>2530</v>
      </c>
      <c r="P28" s="65">
        <f>Table224578910112345678910111213141516171819202122232425262728293031323334123536373839404142434445464748[[#This Row],[PEMBULATAN]]*O28</f>
        <v>12650</v>
      </c>
    </row>
    <row r="29" spans="1:16" ht="23.25" customHeight="1" x14ac:dyDescent="0.2">
      <c r="A29" s="14"/>
      <c r="B29" s="14"/>
      <c r="C29" s="73" t="s">
        <v>5080</v>
      </c>
      <c r="D29" s="78" t="s">
        <v>126</v>
      </c>
      <c r="E29" s="13">
        <v>44545</v>
      </c>
      <c r="F29" s="76" t="s">
        <v>127</v>
      </c>
      <c r="G29" s="13">
        <v>44549</v>
      </c>
      <c r="H29" s="77" t="s">
        <v>5006</v>
      </c>
      <c r="I29" s="16">
        <v>60</v>
      </c>
      <c r="J29" s="16">
        <v>55</v>
      </c>
      <c r="K29" s="16">
        <v>17</v>
      </c>
      <c r="L29" s="16">
        <v>5</v>
      </c>
      <c r="M29" s="81">
        <v>14.025</v>
      </c>
      <c r="N29" s="96">
        <v>14.025</v>
      </c>
      <c r="O29" s="64">
        <v>2530</v>
      </c>
      <c r="P29" s="65">
        <f>Table224578910112345678910111213141516171819202122232425262728293031323334123536373839404142434445464748[[#This Row],[PEMBULATAN]]*O29</f>
        <v>35483.25</v>
      </c>
    </row>
    <row r="30" spans="1:16" ht="23.25" customHeight="1" x14ac:dyDescent="0.2">
      <c r="A30" s="14"/>
      <c r="B30" s="14"/>
      <c r="C30" s="73" t="s">
        <v>5081</v>
      </c>
      <c r="D30" s="78" t="s">
        <v>126</v>
      </c>
      <c r="E30" s="13">
        <v>44545</v>
      </c>
      <c r="F30" s="76" t="s">
        <v>127</v>
      </c>
      <c r="G30" s="13">
        <v>44549</v>
      </c>
      <c r="H30" s="77" t="s">
        <v>5006</v>
      </c>
      <c r="I30" s="16">
        <v>70</v>
      </c>
      <c r="J30" s="16">
        <v>55</v>
      </c>
      <c r="K30" s="16">
        <v>23</v>
      </c>
      <c r="L30" s="16">
        <v>8</v>
      </c>
      <c r="M30" s="81">
        <v>22.137499999999999</v>
      </c>
      <c r="N30" s="96">
        <v>22.137499999999999</v>
      </c>
      <c r="O30" s="64">
        <v>2530</v>
      </c>
      <c r="P30" s="65">
        <f>Table224578910112345678910111213141516171819202122232425262728293031323334123536373839404142434445464748[[#This Row],[PEMBULATAN]]*O30</f>
        <v>56007.875</v>
      </c>
    </row>
    <row r="31" spans="1:16" ht="23.25" customHeight="1" x14ac:dyDescent="0.2">
      <c r="A31" s="14"/>
      <c r="B31" s="14"/>
      <c r="C31" s="73" t="s">
        <v>5082</v>
      </c>
      <c r="D31" s="78" t="s">
        <v>126</v>
      </c>
      <c r="E31" s="13">
        <v>44545</v>
      </c>
      <c r="F31" s="76" t="s">
        <v>127</v>
      </c>
      <c r="G31" s="13">
        <v>44549</v>
      </c>
      <c r="H31" s="77" t="s">
        <v>5006</v>
      </c>
      <c r="I31" s="16">
        <v>40</v>
      </c>
      <c r="J31" s="16">
        <v>30</v>
      </c>
      <c r="K31" s="16">
        <v>23</v>
      </c>
      <c r="L31" s="16">
        <v>7</v>
      </c>
      <c r="M31" s="81">
        <v>6.9</v>
      </c>
      <c r="N31" s="96">
        <v>7</v>
      </c>
      <c r="O31" s="64">
        <v>2530</v>
      </c>
      <c r="P31" s="65">
        <f>Table224578910112345678910111213141516171819202122232425262728293031323334123536373839404142434445464748[[#This Row],[PEMBULATAN]]*O31</f>
        <v>17710</v>
      </c>
    </row>
    <row r="32" spans="1:16" ht="23.25" customHeight="1" x14ac:dyDescent="0.2">
      <c r="A32" s="14"/>
      <c r="B32" s="14"/>
      <c r="C32" s="73" t="s">
        <v>5083</v>
      </c>
      <c r="D32" s="78" t="s">
        <v>126</v>
      </c>
      <c r="E32" s="13">
        <v>44545</v>
      </c>
      <c r="F32" s="76" t="s">
        <v>127</v>
      </c>
      <c r="G32" s="13">
        <v>44549</v>
      </c>
      <c r="H32" s="77" t="s">
        <v>5006</v>
      </c>
      <c r="I32" s="16">
        <v>40</v>
      </c>
      <c r="J32" s="16">
        <v>13</v>
      </c>
      <c r="K32" s="16">
        <v>12</v>
      </c>
      <c r="L32" s="16">
        <v>1</v>
      </c>
      <c r="M32" s="81">
        <v>1.56</v>
      </c>
      <c r="N32" s="96">
        <v>1.56</v>
      </c>
      <c r="O32" s="64">
        <v>2530</v>
      </c>
      <c r="P32" s="65">
        <f>Table224578910112345678910111213141516171819202122232425262728293031323334123536373839404142434445464748[[#This Row],[PEMBULATAN]]*O32</f>
        <v>3946.8</v>
      </c>
    </row>
    <row r="33" spans="1:16" ht="23.25" customHeight="1" x14ac:dyDescent="0.2">
      <c r="A33" s="14"/>
      <c r="B33" s="14"/>
      <c r="C33" s="73" t="s">
        <v>5084</v>
      </c>
      <c r="D33" s="78" t="s">
        <v>126</v>
      </c>
      <c r="E33" s="13">
        <v>44545</v>
      </c>
      <c r="F33" s="76" t="s">
        <v>127</v>
      </c>
      <c r="G33" s="13">
        <v>44549</v>
      </c>
      <c r="H33" s="77" t="s">
        <v>5006</v>
      </c>
      <c r="I33" s="16">
        <v>40</v>
      </c>
      <c r="J33" s="16">
        <v>40</v>
      </c>
      <c r="K33" s="16">
        <v>11</v>
      </c>
      <c r="L33" s="16">
        <v>2</v>
      </c>
      <c r="M33" s="81">
        <v>4.4000000000000004</v>
      </c>
      <c r="N33" s="96">
        <v>5</v>
      </c>
      <c r="O33" s="64">
        <v>2530</v>
      </c>
      <c r="P33" s="65">
        <f>Table224578910112345678910111213141516171819202122232425262728293031323334123536373839404142434445464748[[#This Row],[PEMBULATAN]]*O33</f>
        <v>12650</v>
      </c>
    </row>
    <row r="34" spans="1:16" ht="23.25" customHeight="1" x14ac:dyDescent="0.2">
      <c r="A34" s="14"/>
      <c r="B34" s="14"/>
      <c r="C34" s="73" t="s">
        <v>5085</v>
      </c>
      <c r="D34" s="78" t="s">
        <v>126</v>
      </c>
      <c r="E34" s="13">
        <v>44545</v>
      </c>
      <c r="F34" s="76" t="s">
        <v>127</v>
      </c>
      <c r="G34" s="13">
        <v>44549</v>
      </c>
      <c r="H34" s="77" t="s">
        <v>5006</v>
      </c>
      <c r="I34" s="16">
        <v>41</v>
      </c>
      <c r="J34" s="16">
        <v>42</v>
      </c>
      <c r="K34" s="16">
        <v>14</v>
      </c>
      <c r="L34" s="16">
        <v>3</v>
      </c>
      <c r="M34" s="81">
        <v>6.0270000000000001</v>
      </c>
      <c r="N34" s="96">
        <v>6.0270000000000001</v>
      </c>
      <c r="O34" s="64">
        <v>2530</v>
      </c>
      <c r="P34" s="65">
        <f>Table224578910112345678910111213141516171819202122232425262728293031323334123536373839404142434445464748[[#This Row],[PEMBULATAN]]*O34</f>
        <v>15248.31</v>
      </c>
    </row>
    <row r="35" spans="1:16" ht="23.25" customHeight="1" x14ac:dyDescent="0.2">
      <c r="A35" s="14"/>
      <c r="B35" s="14"/>
      <c r="C35" s="73" t="s">
        <v>5086</v>
      </c>
      <c r="D35" s="78" t="s">
        <v>126</v>
      </c>
      <c r="E35" s="13">
        <v>44545</v>
      </c>
      <c r="F35" s="76" t="s">
        <v>127</v>
      </c>
      <c r="G35" s="13">
        <v>44549</v>
      </c>
      <c r="H35" s="77" t="s">
        <v>5006</v>
      </c>
      <c r="I35" s="16">
        <v>43</v>
      </c>
      <c r="J35" s="16">
        <v>31</v>
      </c>
      <c r="K35" s="16">
        <v>14</v>
      </c>
      <c r="L35" s="16">
        <v>11</v>
      </c>
      <c r="M35" s="81">
        <v>4.6654999999999998</v>
      </c>
      <c r="N35" s="96">
        <v>11</v>
      </c>
      <c r="O35" s="64">
        <v>2530</v>
      </c>
      <c r="P35" s="65">
        <f>Table224578910112345678910111213141516171819202122232425262728293031323334123536373839404142434445464748[[#This Row],[PEMBULATAN]]*O35</f>
        <v>27830</v>
      </c>
    </row>
    <row r="36" spans="1:16" ht="23.25" customHeight="1" x14ac:dyDescent="0.2">
      <c r="A36" s="14"/>
      <c r="B36" s="14"/>
      <c r="C36" s="73" t="s">
        <v>5087</v>
      </c>
      <c r="D36" s="78" t="s">
        <v>126</v>
      </c>
      <c r="E36" s="13">
        <v>44545</v>
      </c>
      <c r="F36" s="76" t="s">
        <v>127</v>
      </c>
      <c r="G36" s="13">
        <v>44549</v>
      </c>
      <c r="H36" s="77" t="s">
        <v>5006</v>
      </c>
      <c r="I36" s="16">
        <v>70</v>
      </c>
      <c r="J36" s="16">
        <v>60</v>
      </c>
      <c r="K36" s="16">
        <v>23</v>
      </c>
      <c r="L36" s="16">
        <v>11</v>
      </c>
      <c r="M36" s="81">
        <v>24.15</v>
      </c>
      <c r="N36" s="96">
        <v>24.15</v>
      </c>
      <c r="O36" s="64">
        <v>2530</v>
      </c>
      <c r="P36" s="65">
        <f>Table224578910112345678910111213141516171819202122232425262728293031323334123536373839404142434445464748[[#This Row],[PEMBULATAN]]*O36</f>
        <v>61099.5</v>
      </c>
    </row>
    <row r="37" spans="1:16" ht="23.25" customHeight="1" x14ac:dyDescent="0.2">
      <c r="A37" s="14"/>
      <c r="B37" s="14"/>
      <c r="C37" s="73" t="s">
        <v>5088</v>
      </c>
      <c r="D37" s="78" t="s">
        <v>126</v>
      </c>
      <c r="E37" s="13">
        <v>44545</v>
      </c>
      <c r="F37" s="76" t="s">
        <v>127</v>
      </c>
      <c r="G37" s="13">
        <v>44549</v>
      </c>
      <c r="H37" s="77" t="s">
        <v>5006</v>
      </c>
      <c r="I37" s="16">
        <v>93</v>
      </c>
      <c r="J37" s="16">
        <v>32</v>
      </c>
      <c r="K37" s="16">
        <v>12</v>
      </c>
      <c r="L37" s="16">
        <v>3</v>
      </c>
      <c r="M37" s="81">
        <v>8.9280000000000008</v>
      </c>
      <c r="N37" s="96">
        <v>8.9280000000000008</v>
      </c>
      <c r="O37" s="64">
        <v>2530</v>
      </c>
      <c r="P37" s="65">
        <f>Table224578910112345678910111213141516171819202122232425262728293031323334123536373839404142434445464748[[#This Row],[PEMBULATAN]]*O37</f>
        <v>22587.840000000004</v>
      </c>
    </row>
    <row r="38" spans="1:16" ht="23.25" customHeight="1" x14ac:dyDescent="0.2">
      <c r="A38" s="14"/>
      <c r="B38" s="14"/>
      <c r="C38" s="73" t="s">
        <v>5089</v>
      </c>
      <c r="D38" s="78" t="s">
        <v>126</v>
      </c>
      <c r="E38" s="13">
        <v>44545</v>
      </c>
      <c r="F38" s="76" t="s">
        <v>127</v>
      </c>
      <c r="G38" s="13">
        <v>44549</v>
      </c>
      <c r="H38" s="77" t="s">
        <v>5006</v>
      </c>
      <c r="I38" s="16">
        <v>46</v>
      </c>
      <c r="J38" s="16">
        <v>32</v>
      </c>
      <c r="K38" s="16">
        <v>32</v>
      </c>
      <c r="L38" s="16">
        <v>6</v>
      </c>
      <c r="M38" s="81">
        <v>11.776</v>
      </c>
      <c r="N38" s="96">
        <v>11.776</v>
      </c>
      <c r="O38" s="64">
        <v>2530</v>
      </c>
      <c r="P38" s="65">
        <f>Table224578910112345678910111213141516171819202122232425262728293031323334123536373839404142434445464748[[#This Row],[PEMBULATAN]]*O38</f>
        <v>29793.279999999999</v>
      </c>
    </row>
    <row r="39" spans="1:16" ht="23.25" customHeight="1" x14ac:dyDescent="0.2">
      <c r="A39" s="14"/>
      <c r="B39" s="14"/>
      <c r="C39" s="73" t="s">
        <v>5090</v>
      </c>
      <c r="D39" s="78" t="s">
        <v>126</v>
      </c>
      <c r="E39" s="13">
        <v>44545</v>
      </c>
      <c r="F39" s="76" t="s">
        <v>127</v>
      </c>
      <c r="G39" s="13">
        <v>44549</v>
      </c>
      <c r="H39" s="77" t="s">
        <v>5006</v>
      </c>
      <c r="I39" s="16">
        <v>85</v>
      </c>
      <c r="J39" s="16">
        <v>35</v>
      </c>
      <c r="K39" s="16">
        <v>35</v>
      </c>
      <c r="L39" s="16">
        <v>8</v>
      </c>
      <c r="M39" s="81">
        <v>26.03125</v>
      </c>
      <c r="N39" s="96">
        <v>26.03125</v>
      </c>
      <c r="O39" s="64">
        <v>2530</v>
      </c>
      <c r="P39" s="65">
        <f>Table224578910112345678910111213141516171819202122232425262728293031323334123536373839404142434445464748[[#This Row],[PEMBULATAN]]*O39</f>
        <v>65859.0625</v>
      </c>
    </row>
    <row r="40" spans="1:16" ht="23.25" customHeight="1" x14ac:dyDescent="0.2">
      <c r="A40" s="14"/>
      <c r="B40" s="14"/>
      <c r="C40" s="73" t="s">
        <v>5091</v>
      </c>
      <c r="D40" s="78" t="s">
        <v>126</v>
      </c>
      <c r="E40" s="13">
        <v>44545</v>
      </c>
      <c r="F40" s="76" t="s">
        <v>127</v>
      </c>
      <c r="G40" s="13">
        <v>44549</v>
      </c>
      <c r="H40" s="77" t="s">
        <v>5006</v>
      </c>
      <c r="I40" s="16">
        <v>110</v>
      </c>
      <c r="J40" s="16">
        <v>20</v>
      </c>
      <c r="K40" s="16">
        <v>8</v>
      </c>
      <c r="L40" s="16">
        <v>3</v>
      </c>
      <c r="M40" s="81">
        <v>4.4000000000000004</v>
      </c>
      <c r="N40" s="96">
        <v>5</v>
      </c>
      <c r="O40" s="64">
        <v>2530</v>
      </c>
      <c r="P40" s="65">
        <f>Table224578910112345678910111213141516171819202122232425262728293031323334123536373839404142434445464748[[#This Row],[PEMBULATAN]]*O40</f>
        <v>12650</v>
      </c>
    </row>
    <row r="41" spans="1:16" ht="23.25" customHeight="1" x14ac:dyDescent="0.2">
      <c r="A41" s="14"/>
      <c r="B41" s="14"/>
      <c r="C41" s="73" t="s">
        <v>5092</v>
      </c>
      <c r="D41" s="78" t="s">
        <v>126</v>
      </c>
      <c r="E41" s="13">
        <v>44545</v>
      </c>
      <c r="F41" s="76" t="s">
        <v>127</v>
      </c>
      <c r="G41" s="13">
        <v>44549</v>
      </c>
      <c r="H41" s="77" t="s">
        <v>5006</v>
      </c>
      <c r="I41" s="16">
        <v>42</v>
      </c>
      <c r="J41" s="16">
        <v>34</v>
      </c>
      <c r="K41" s="16">
        <v>15</v>
      </c>
      <c r="L41" s="16">
        <v>4</v>
      </c>
      <c r="M41" s="81">
        <v>5.3550000000000004</v>
      </c>
      <c r="N41" s="96">
        <v>6</v>
      </c>
      <c r="O41" s="64">
        <v>2530</v>
      </c>
      <c r="P41" s="65">
        <f>Table224578910112345678910111213141516171819202122232425262728293031323334123536373839404142434445464748[[#This Row],[PEMBULATAN]]*O41</f>
        <v>15180</v>
      </c>
    </row>
    <row r="42" spans="1:16" ht="23.25" customHeight="1" x14ac:dyDescent="0.2">
      <c r="A42" s="14"/>
      <c r="B42" s="14"/>
      <c r="C42" s="73" t="s">
        <v>5093</v>
      </c>
      <c r="D42" s="78" t="s">
        <v>126</v>
      </c>
      <c r="E42" s="13">
        <v>44545</v>
      </c>
      <c r="F42" s="76" t="s">
        <v>127</v>
      </c>
      <c r="G42" s="13">
        <v>44549</v>
      </c>
      <c r="H42" s="77" t="s">
        <v>5006</v>
      </c>
      <c r="I42" s="16">
        <v>35</v>
      </c>
      <c r="J42" s="16">
        <v>30</v>
      </c>
      <c r="K42" s="16">
        <v>18</v>
      </c>
      <c r="L42" s="16">
        <v>5</v>
      </c>
      <c r="M42" s="81">
        <v>4.7249999999999996</v>
      </c>
      <c r="N42" s="96">
        <v>5</v>
      </c>
      <c r="O42" s="64">
        <v>2530</v>
      </c>
      <c r="P42" s="65">
        <f>Table224578910112345678910111213141516171819202122232425262728293031323334123536373839404142434445464748[[#This Row],[PEMBULATAN]]*O42</f>
        <v>12650</v>
      </c>
    </row>
    <row r="43" spans="1:16" ht="23.25" customHeight="1" x14ac:dyDescent="0.2">
      <c r="A43" s="14"/>
      <c r="B43" s="14"/>
      <c r="C43" s="73" t="s">
        <v>5094</v>
      </c>
      <c r="D43" s="78" t="s">
        <v>126</v>
      </c>
      <c r="E43" s="13">
        <v>44545</v>
      </c>
      <c r="F43" s="76" t="s">
        <v>127</v>
      </c>
      <c r="G43" s="13">
        <v>44549</v>
      </c>
      <c r="H43" s="77" t="s">
        <v>5006</v>
      </c>
      <c r="I43" s="16">
        <v>35</v>
      </c>
      <c r="J43" s="16">
        <v>30</v>
      </c>
      <c r="K43" s="16">
        <v>18</v>
      </c>
      <c r="L43" s="16">
        <v>5</v>
      </c>
      <c r="M43" s="81">
        <v>4.7249999999999996</v>
      </c>
      <c r="N43" s="96">
        <v>5</v>
      </c>
      <c r="O43" s="64">
        <v>2530</v>
      </c>
      <c r="P43" s="65">
        <f>Table224578910112345678910111213141516171819202122232425262728293031323334123536373839404142434445464748[[#This Row],[PEMBULATAN]]*O43</f>
        <v>12650</v>
      </c>
    </row>
    <row r="44" spans="1:16" ht="23.25" customHeight="1" x14ac:dyDescent="0.2">
      <c r="A44" s="14"/>
      <c r="B44" s="14"/>
      <c r="C44" s="73" t="s">
        <v>5095</v>
      </c>
      <c r="D44" s="78" t="s">
        <v>126</v>
      </c>
      <c r="E44" s="13">
        <v>44545</v>
      </c>
      <c r="F44" s="76" t="s">
        <v>127</v>
      </c>
      <c r="G44" s="13">
        <v>44549</v>
      </c>
      <c r="H44" s="77" t="s">
        <v>5006</v>
      </c>
      <c r="I44" s="16">
        <v>61</v>
      </c>
      <c r="J44" s="16">
        <v>30</v>
      </c>
      <c r="K44" s="16">
        <v>13</v>
      </c>
      <c r="L44" s="16">
        <v>2</v>
      </c>
      <c r="M44" s="81">
        <v>5.9474999999999998</v>
      </c>
      <c r="N44" s="96">
        <v>5.9474999999999998</v>
      </c>
      <c r="O44" s="64">
        <v>2530</v>
      </c>
      <c r="P44" s="65">
        <f>Table224578910112345678910111213141516171819202122232425262728293031323334123536373839404142434445464748[[#This Row],[PEMBULATAN]]*O44</f>
        <v>15047.174999999999</v>
      </c>
    </row>
    <row r="45" spans="1:16" ht="23.25" customHeight="1" x14ac:dyDescent="0.2">
      <c r="A45" s="14"/>
      <c r="B45" s="14"/>
      <c r="C45" s="73" t="s">
        <v>5096</v>
      </c>
      <c r="D45" s="78" t="s">
        <v>126</v>
      </c>
      <c r="E45" s="13">
        <v>44545</v>
      </c>
      <c r="F45" s="76" t="s">
        <v>127</v>
      </c>
      <c r="G45" s="13">
        <v>44549</v>
      </c>
      <c r="H45" s="77" t="s">
        <v>5006</v>
      </c>
      <c r="I45" s="16">
        <v>41</v>
      </c>
      <c r="J45" s="16">
        <v>35</v>
      </c>
      <c r="K45" s="16">
        <v>15</v>
      </c>
      <c r="L45" s="16">
        <v>3</v>
      </c>
      <c r="M45" s="81">
        <v>5.3812499999999996</v>
      </c>
      <c r="N45" s="96">
        <v>6</v>
      </c>
      <c r="O45" s="64">
        <v>2530</v>
      </c>
      <c r="P45" s="65">
        <f>Table224578910112345678910111213141516171819202122232425262728293031323334123536373839404142434445464748[[#This Row],[PEMBULATAN]]*O45</f>
        <v>15180</v>
      </c>
    </row>
    <row r="46" spans="1:16" ht="23.25" customHeight="1" x14ac:dyDescent="0.2">
      <c r="A46" s="14"/>
      <c r="B46" s="14"/>
      <c r="C46" s="73" t="s">
        <v>5097</v>
      </c>
      <c r="D46" s="78" t="s">
        <v>126</v>
      </c>
      <c r="E46" s="13">
        <v>44545</v>
      </c>
      <c r="F46" s="76" t="s">
        <v>127</v>
      </c>
      <c r="G46" s="13">
        <v>44549</v>
      </c>
      <c r="H46" s="77" t="s">
        <v>5006</v>
      </c>
      <c r="I46" s="16">
        <v>30</v>
      </c>
      <c r="J46" s="16">
        <v>30</v>
      </c>
      <c r="K46" s="16">
        <v>18</v>
      </c>
      <c r="L46" s="16">
        <v>5</v>
      </c>
      <c r="M46" s="81">
        <v>4.05</v>
      </c>
      <c r="N46" s="96">
        <v>5</v>
      </c>
      <c r="O46" s="64">
        <v>2530</v>
      </c>
      <c r="P46" s="65">
        <f>Table224578910112345678910111213141516171819202122232425262728293031323334123536373839404142434445464748[[#This Row],[PEMBULATAN]]*O46</f>
        <v>12650</v>
      </c>
    </row>
    <row r="47" spans="1:16" ht="23.25" customHeight="1" x14ac:dyDescent="0.2">
      <c r="A47" s="14"/>
      <c r="B47" s="14"/>
      <c r="C47" s="73" t="s">
        <v>5098</v>
      </c>
      <c r="D47" s="78" t="s">
        <v>126</v>
      </c>
      <c r="E47" s="13">
        <v>44545</v>
      </c>
      <c r="F47" s="76" t="s">
        <v>127</v>
      </c>
      <c r="G47" s="13">
        <v>44549</v>
      </c>
      <c r="H47" s="77" t="s">
        <v>5006</v>
      </c>
      <c r="I47" s="16">
        <v>81</v>
      </c>
      <c r="J47" s="16">
        <v>60</v>
      </c>
      <c r="K47" s="16">
        <v>25</v>
      </c>
      <c r="L47" s="16">
        <v>18</v>
      </c>
      <c r="M47" s="81">
        <v>30.375</v>
      </c>
      <c r="N47" s="96">
        <v>31</v>
      </c>
      <c r="O47" s="64">
        <v>2530</v>
      </c>
      <c r="P47" s="65">
        <f>Table224578910112345678910111213141516171819202122232425262728293031323334123536373839404142434445464748[[#This Row],[PEMBULATAN]]*O47</f>
        <v>78430</v>
      </c>
    </row>
    <row r="48" spans="1:16" ht="23.25" customHeight="1" x14ac:dyDescent="0.2">
      <c r="A48" s="14"/>
      <c r="B48" s="14"/>
      <c r="C48" s="73" t="s">
        <v>5099</v>
      </c>
      <c r="D48" s="78" t="s">
        <v>126</v>
      </c>
      <c r="E48" s="13">
        <v>44545</v>
      </c>
      <c r="F48" s="76" t="s">
        <v>127</v>
      </c>
      <c r="G48" s="13">
        <v>44549</v>
      </c>
      <c r="H48" s="77" t="s">
        <v>5006</v>
      </c>
      <c r="I48" s="16">
        <v>41</v>
      </c>
      <c r="J48" s="16">
        <v>30</v>
      </c>
      <c r="K48" s="16">
        <v>30</v>
      </c>
      <c r="L48" s="16">
        <v>4</v>
      </c>
      <c r="M48" s="81">
        <v>9.2249999999999996</v>
      </c>
      <c r="N48" s="96">
        <v>9.2249999999999996</v>
      </c>
      <c r="O48" s="64">
        <v>2530</v>
      </c>
      <c r="P48" s="65">
        <f>Table224578910112345678910111213141516171819202122232425262728293031323334123536373839404142434445464748[[#This Row],[PEMBULATAN]]*O48</f>
        <v>23339.25</v>
      </c>
    </row>
    <row r="49" spans="1:16" ht="23.25" customHeight="1" x14ac:dyDescent="0.2">
      <c r="A49" s="14"/>
      <c r="B49" s="14"/>
      <c r="C49" s="73" t="s">
        <v>5100</v>
      </c>
      <c r="D49" s="78" t="s">
        <v>126</v>
      </c>
      <c r="E49" s="13">
        <v>44545</v>
      </c>
      <c r="F49" s="76" t="s">
        <v>127</v>
      </c>
      <c r="G49" s="13">
        <v>44549</v>
      </c>
      <c r="H49" s="77" t="s">
        <v>5006</v>
      </c>
      <c r="I49" s="16">
        <v>66</v>
      </c>
      <c r="J49" s="16">
        <v>33</v>
      </c>
      <c r="K49" s="16">
        <v>33</v>
      </c>
      <c r="L49" s="16">
        <v>7</v>
      </c>
      <c r="M49" s="81">
        <v>17.968499999999999</v>
      </c>
      <c r="N49" s="96">
        <v>17.968499999999999</v>
      </c>
      <c r="O49" s="64">
        <v>2530</v>
      </c>
      <c r="P49" s="65">
        <f>Table224578910112345678910111213141516171819202122232425262728293031323334123536373839404142434445464748[[#This Row],[PEMBULATAN]]*O49</f>
        <v>45460.305</v>
      </c>
    </row>
    <row r="50" spans="1:16" ht="23.25" customHeight="1" x14ac:dyDescent="0.2">
      <c r="A50" s="14"/>
      <c r="B50" s="14"/>
      <c r="C50" s="73" t="s">
        <v>5101</v>
      </c>
      <c r="D50" s="78" t="s">
        <v>126</v>
      </c>
      <c r="E50" s="13">
        <v>44545</v>
      </c>
      <c r="F50" s="76" t="s">
        <v>127</v>
      </c>
      <c r="G50" s="13">
        <v>44549</v>
      </c>
      <c r="H50" s="77" t="s">
        <v>5006</v>
      </c>
      <c r="I50" s="16">
        <v>35</v>
      </c>
      <c r="J50" s="16">
        <v>35</v>
      </c>
      <c r="K50" s="16">
        <v>24</v>
      </c>
      <c r="L50" s="16">
        <v>8</v>
      </c>
      <c r="M50" s="81">
        <v>7.35</v>
      </c>
      <c r="N50" s="96">
        <v>9</v>
      </c>
      <c r="O50" s="64">
        <v>2530</v>
      </c>
      <c r="P50" s="65">
        <f>Table224578910112345678910111213141516171819202122232425262728293031323334123536373839404142434445464748[[#This Row],[PEMBULATAN]]*O50</f>
        <v>22770</v>
      </c>
    </row>
    <row r="51" spans="1:16" ht="23.25" customHeight="1" x14ac:dyDescent="0.2">
      <c r="A51" s="14"/>
      <c r="B51" s="14"/>
      <c r="C51" s="73" t="s">
        <v>5102</v>
      </c>
      <c r="D51" s="78" t="s">
        <v>126</v>
      </c>
      <c r="E51" s="13">
        <v>44545</v>
      </c>
      <c r="F51" s="76" t="s">
        <v>127</v>
      </c>
      <c r="G51" s="13">
        <v>44549</v>
      </c>
      <c r="H51" s="77" t="s">
        <v>5006</v>
      </c>
      <c r="I51" s="16">
        <v>28</v>
      </c>
      <c r="J51" s="16">
        <v>28</v>
      </c>
      <c r="K51" s="16">
        <v>17</v>
      </c>
      <c r="L51" s="16">
        <v>5</v>
      </c>
      <c r="M51" s="81">
        <v>3.3319999999999999</v>
      </c>
      <c r="N51" s="96">
        <v>5</v>
      </c>
      <c r="O51" s="64">
        <v>2530</v>
      </c>
      <c r="P51" s="65">
        <f>Table224578910112345678910111213141516171819202122232425262728293031323334123536373839404142434445464748[[#This Row],[PEMBULATAN]]*O51</f>
        <v>12650</v>
      </c>
    </row>
    <row r="52" spans="1:16" ht="23.25" customHeight="1" x14ac:dyDescent="0.2">
      <c r="A52" s="14"/>
      <c r="B52" s="14"/>
      <c r="C52" s="73" t="s">
        <v>5103</v>
      </c>
      <c r="D52" s="78" t="s">
        <v>126</v>
      </c>
      <c r="E52" s="13">
        <v>44545</v>
      </c>
      <c r="F52" s="76" t="s">
        <v>127</v>
      </c>
      <c r="G52" s="13">
        <v>44549</v>
      </c>
      <c r="H52" s="77" t="s">
        <v>5006</v>
      </c>
      <c r="I52" s="16">
        <v>40</v>
      </c>
      <c r="J52" s="16">
        <v>40</v>
      </c>
      <c r="K52" s="16">
        <v>10</v>
      </c>
      <c r="L52" s="16">
        <v>4</v>
      </c>
      <c r="M52" s="81">
        <v>4</v>
      </c>
      <c r="N52" s="96">
        <v>4</v>
      </c>
      <c r="O52" s="64">
        <v>2530</v>
      </c>
      <c r="P52" s="65">
        <f>Table224578910112345678910111213141516171819202122232425262728293031323334123536373839404142434445464748[[#This Row],[PEMBULATAN]]*O52</f>
        <v>10120</v>
      </c>
    </row>
    <row r="53" spans="1:16" ht="23.25" customHeight="1" x14ac:dyDescent="0.2">
      <c r="A53" s="14"/>
      <c r="B53" s="14"/>
      <c r="C53" s="73" t="s">
        <v>5104</v>
      </c>
      <c r="D53" s="78" t="s">
        <v>126</v>
      </c>
      <c r="E53" s="13">
        <v>44545</v>
      </c>
      <c r="F53" s="76" t="s">
        <v>127</v>
      </c>
      <c r="G53" s="13">
        <v>44549</v>
      </c>
      <c r="H53" s="77" t="s">
        <v>5006</v>
      </c>
      <c r="I53" s="16">
        <v>51</v>
      </c>
      <c r="J53" s="16">
        <v>40</v>
      </c>
      <c r="K53" s="16">
        <v>25</v>
      </c>
      <c r="L53" s="16">
        <v>5</v>
      </c>
      <c r="M53" s="81">
        <v>12.75</v>
      </c>
      <c r="N53" s="96">
        <v>12.75</v>
      </c>
      <c r="O53" s="64">
        <v>2530</v>
      </c>
      <c r="P53" s="65">
        <f>Table224578910112345678910111213141516171819202122232425262728293031323334123536373839404142434445464748[[#This Row],[PEMBULATAN]]*O53</f>
        <v>32257.5</v>
      </c>
    </row>
    <row r="54" spans="1:16" ht="23.25" customHeight="1" x14ac:dyDescent="0.2">
      <c r="A54" s="14"/>
      <c r="B54" s="14"/>
      <c r="C54" s="73" t="s">
        <v>5105</v>
      </c>
      <c r="D54" s="78" t="s">
        <v>126</v>
      </c>
      <c r="E54" s="13">
        <v>44545</v>
      </c>
      <c r="F54" s="76" t="s">
        <v>127</v>
      </c>
      <c r="G54" s="13">
        <v>44549</v>
      </c>
      <c r="H54" s="77" t="s">
        <v>5006</v>
      </c>
      <c r="I54" s="16">
        <v>105</v>
      </c>
      <c r="J54" s="16">
        <v>55</v>
      </c>
      <c r="K54" s="16">
        <v>24</v>
      </c>
      <c r="L54" s="16">
        <v>9</v>
      </c>
      <c r="M54" s="81">
        <v>34.65</v>
      </c>
      <c r="N54" s="96">
        <v>34.65</v>
      </c>
      <c r="O54" s="64">
        <v>2530</v>
      </c>
      <c r="P54" s="65">
        <f>Table224578910112345678910111213141516171819202122232425262728293031323334123536373839404142434445464748[[#This Row],[PEMBULATAN]]*O54</f>
        <v>87664.5</v>
      </c>
    </row>
    <row r="55" spans="1:16" ht="23.25" customHeight="1" x14ac:dyDescent="0.2">
      <c r="A55" s="14"/>
      <c r="B55" s="14"/>
      <c r="C55" s="73" t="s">
        <v>5106</v>
      </c>
      <c r="D55" s="78" t="s">
        <v>126</v>
      </c>
      <c r="E55" s="13">
        <v>44545</v>
      </c>
      <c r="F55" s="76" t="s">
        <v>127</v>
      </c>
      <c r="G55" s="13">
        <v>44549</v>
      </c>
      <c r="H55" s="77" t="s">
        <v>5006</v>
      </c>
      <c r="I55" s="16">
        <v>40</v>
      </c>
      <c r="J55" s="16">
        <v>25</v>
      </c>
      <c r="K55" s="16">
        <v>17</v>
      </c>
      <c r="L55" s="16">
        <v>4</v>
      </c>
      <c r="M55" s="81">
        <v>4.25</v>
      </c>
      <c r="N55" s="96">
        <v>4.25</v>
      </c>
      <c r="O55" s="64">
        <v>2530</v>
      </c>
      <c r="P55" s="65">
        <f>Table224578910112345678910111213141516171819202122232425262728293031323334123536373839404142434445464748[[#This Row],[PEMBULATAN]]*O55</f>
        <v>10752.5</v>
      </c>
    </row>
    <row r="56" spans="1:16" ht="23.25" customHeight="1" x14ac:dyDescent="0.2">
      <c r="A56" s="14"/>
      <c r="B56" s="14"/>
      <c r="C56" s="73" t="s">
        <v>5107</v>
      </c>
      <c r="D56" s="78" t="s">
        <v>126</v>
      </c>
      <c r="E56" s="13">
        <v>44545</v>
      </c>
      <c r="F56" s="76" t="s">
        <v>127</v>
      </c>
      <c r="G56" s="13">
        <v>44549</v>
      </c>
      <c r="H56" s="77" t="s">
        <v>5006</v>
      </c>
      <c r="I56" s="16">
        <v>95</v>
      </c>
      <c r="J56" s="16">
        <v>42</v>
      </c>
      <c r="K56" s="16">
        <v>35</v>
      </c>
      <c r="L56" s="16">
        <v>23</v>
      </c>
      <c r="M56" s="81">
        <v>34.912500000000001</v>
      </c>
      <c r="N56" s="96">
        <v>34.912500000000001</v>
      </c>
      <c r="O56" s="64">
        <v>2530</v>
      </c>
      <c r="P56" s="65">
        <f>Table224578910112345678910111213141516171819202122232425262728293031323334123536373839404142434445464748[[#This Row],[PEMBULATAN]]*O56</f>
        <v>88328.625</v>
      </c>
    </row>
    <row r="57" spans="1:16" ht="23.25" customHeight="1" x14ac:dyDescent="0.2">
      <c r="A57" s="14"/>
      <c r="B57" s="14"/>
      <c r="C57" s="73" t="s">
        <v>5108</v>
      </c>
      <c r="D57" s="78" t="s">
        <v>126</v>
      </c>
      <c r="E57" s="13">
        <v>44545</v>
      </c>
      <c r="F57" s="76" t="s">
        <v>127</v>
      </c>
      <c r="G57" s="13">
        <v>44549</v>
      </c>
      <c r="H57" s="77" t="s">
        <v>5006</v>
      </c>
      <c r="I57" s="16">
        <v>87</v>
      </c>
      <c r="J57" s="16">
        <v>45</v>
      </c>
      <c r="K57" s="16">
        <v>12</v>
      </c>
      <c r="L57" s="16">
        <v>5</v>
      </c>
      <c r="M57" s="81">
        <v>11.744999999999999</v>
      </c>
      <c r="N57" s="96">
        <v>11.744999999999999</v>
      </c>
      <c r="O57" s="64">
        <v>2530</v>
      </c>
      <c r="P57" s="65">
        <f>Table224578910112345678910111213141516171819202122232425262728293031323334123536373839404142434445464748[[#This Row],[PEMBULATAN]]*O57</f>
        <v>29714.85</v>
      </c>
    </row>
    <row r="58" spans="1:16" ht="23.25" customHeight="1" x14ac:dyDescent="0.2">
      <c r="A58" s="14"/>
      <c r="B58" s="14"/>
      <c r="C58" s="73" t="s">
        <v>5109</v>
      </c>
      <c r="D58" s="78" t="s">
        <v>126</v>
      </c>
      <c r="E58" s="13">
        <v>44545</v>
      </c>
      <c r="F58" s="76" t="s">
        <v>127</v>
      </c>
      <c r="G58" s="13">
        <v>44549</v>
      </c>
      <c r="H58" s="77" t="s">
        <v>5006</v>
      </c>
      <c r="I58" s="16">
        <v>56</v>
      </c>
      <c r="J58" s="16">
        <v>56</v>
      </c>
      <c r="K58" s="16">
        <v>12</v>
      </c>
      <c r="L58" s="16">
        <v>3</v>
      </c>
      <c r="M58" s="81">
        <v>9.4079999999999995</v>
      </c>
      <c r="N58" s="96">
        <v>10</v>
      </c>
      <c r="O58" s="64">
        <v>2530</v>
      </c>
      <c r="P58" s="65">
        <f>Table224578910112345678910111213141516171819202122232425262728293031323334123536373839404142434445464748[[#This Row],[PEMBULATAN]]*O58</f>
        <v>25300</v>
      </c>
    </row>
    <row r="59" spans="1:16" ht="23.25" customHeight="1" x14ac:dyDescent="0.2">
      <c r="A59" s="14"/>
      <c r="B59" s="14"/>
      <c r="C59" s="73" t="s">
        <v>5110</v>
      </c>
      <c r="D59" s="78" t="s">
        <v>126</v>
      </c>
      <c r="E59" s="13">
        <v>44545</v>
      </c>
      <c r="F59" s="76" t="s">
        <v>127</v>
      </c>
      <c r="G59" s="13">
        <v>44549</v>
      </c>
      <c r="H59" s="77" t="s">
        <v>5006</v>
      </c>
      <c r="I59" s="16">
        <v>90</v>
      </c>
      <c r="J59" s="16">
        <v>35</v>
      </c>
      <c r="K59" s="16">
        <v>12</v>
      </c>
      <c r="L59" s="16">
        <v>6</v>
      </c>
      <c r="M59" s="81">
        <v>9.4499999999999993</v>
      </c>
      <c r="N59" s="96">
        <v>10</v>
      </c>
      <c r="O59" s="64">
        <v>2530</v>
      </c>
      <c r="P59" s="65">
        <f>Table224578910112345678910111213141516171819202122232425262728293031323334123536373839404142434445464748[[#This Row],[PEMBULATAN]]*O59</f>
        <v>25300</v>
      </c>
    </row>
    <row r="60" spans="1:16" ht="23.25" customHeight="1" x14ac:dyDescent="0.2">
      <c r="A60" s="14"/>
      <c r="B60" s="14"/>
      <c r="C60" s="73" t="s">
        <v>5111</v>
      </c>
      <c r="D60" s="78" t="s">
        <v>126</v>
      </c>
      <c r="E60" s="13">
        <v>44545</v>
      </c>
      <c r="F60" s="76" t="s">
        <v>127</v>
      </c>
      <c r="G60" s="13">
        <v>44549</v>
      </c>
      <c r="H60" s="77" t="s">
        <v>5006</v>
      </c>
      <c r="I60" s="16">
        <v>60</v>
      </c>
      <c r="J60" s="16">
        <v>30</v>
      </c>
      <c r="K60" s="16">
        <v>17</v>
      </c>
      <c r="L60" s="16">
        <v>9</v>
      </c>
      <c r="M60" s="81">
        <v>7.65</v>
      </c>
      <c r="N60" s="96">
        <v>9</v>
      </c>
      <c r="O60" s="64">
        <v>2530</v>
      </c>
      <c r="P60" s="65">
        <f>Table224578910112345678910111213141516171819202122232425262728293031323334123536373839404142434445464748[[#This Row],[PEMBULATAN]]*O60</f>
        <v>22770</v>
      </c>
    </row>
    <row r="61" spans="1:16" ht="23.25" customHeight="1" x14ac:dyDescent="0.2">
      <c r="A61" s="14"/>
      <c r="B61" s="14"/>
      <c r="C61" s="73" t="s">
        <v>5112</v>
      </c>
      <c r="D61" s="78" t="s">
        <v>126</v>
      </c>
      <c r="E61" s="13">
        <v>44545</v>
      </c>
      <c r="F61" s="76" t="s">
        <v>127</v>
      </c>
      <c r="G61" s="13">
        <v>44549</v>
      </c>
      <c r="H61" s="77" t="s">
        <v>5006</v>
      </c>
      <c r="I61" s="16">
        <v>90</v>
      </c>
      <c r="J61" s="16">
        <v>65</v>
      </c>
      <c r="K61" s="16">
        <v>32</v>
      </c>
      <c r="L61" s="16">
        <v>13</v>
      </c>
      <c r="M61" s="81">
        <v>46.8</v>
      </c>
      <c r="N61" s="96">
        <v>46.8</v>
      </c>
      <c r="O61" s="64">
        <v>2530</v>
      </c>
      <c r="P61" s="65">
        <f>Table224578910112345678910111213141516171819202122232425262728293031323334123536373839404142434445464748[[#This Row],[PEMBULATAN]]*O61</f>
        <v>118404</v>
      </c>
    </row>
    <row r="62" spans="1:16" ht="23.25" customHeight="1" x14ac:dyDescent="0.2">
      <c r="A62" s="14"/>
      <c r="B62" s="14"/>
      <c r="C62" s="73" t="s">
        <v>5113</v>
      </c>
      <c r="D62" s="78" t="s">
        <v>126</v>
      </c>
      <c r="E62" s="13">
        <v>44545</v>
      </c>
      <c r="F62" s="76" t="s">
        <v>127</v>
      </c>
      <c r="G62" s="13">
        <v>44549</v>
      </c>
      <c r="H62" s="77" t="s">
        <v>5006</v>
      </c>
      <c r="I62" s="16">
        <v>81</v>
      </c>
      <c r="J62" s="16">
        <v>61</v>
      </c>
      <c r="K62" s="16">
        <v>14</v>
      </c>
      <c r="L62" s="16">
        <v>9</v>
      </c>
      <c r="M62" s="81">
        <v>17.293500000000002</v>
      </c>
      <c r="N62" s="96">
        <v>17.293500000000002</v>
      </c>
      <c r="O62" s="64">
        <v>2530</v>
      </c>
      <c r="P62" s="65">
        <f>Table224578910112345678910111213141516171819202122232425262728293031323334123536373839404142434445464748[[#This Row],[PEMBULATAN]]*O62</f>
        <v>43752.555000000008</v>
      </c>
    </row>
    <row r="63" spans="1:16" ht="23.25" customHeight="1" x14ac:dyDescent="0.2">
      <c r="A63" s="14"/>
      <c r="B63" s="14"/>
      <c r="C63" s="73" t="s">
        <v>5114</v>
      </c>
      <c r="D63" s="78" t="s">
        <v>126</v>
      </c>
      <c r="E63" s="13">
        <v>44545</v>
      </c>
      <c r="F63" s="76" t="s">
        <v>127</v>
      </c>
      <c r="G63" s="13">
        <v>44549</v>
      </c>
      <c r="H63" s="77" t="s">
        <v>5006</v>
      </c>
      <c r="I63" s="16">
        <v>34</v>
      </c>
      <c r="J63" s="16">
        <v>34</v>
      </c>
      <c r="K63" s="16">
        <v>35</v>
      </c>
      <c r="L63" s="16">
        <v>4</v>
      </c>
      <c r="M63" s="81">
        <v>10.115</v>
      </c>
      <c r="N63" s="96">
        <v>10.115</v>
      </c>
      <c r="O63" s="64">
        <v>2530</v>
      </c>
      <c r="P63" s="65">
        <f>Table224578910112345678910111213141516171819202122232425262728293031323334123536373839404142434445464748[[#This Row],[PEMBULATAN]]*O63</f>
        <v>25590.95</v>
      </c>
    </row>
    <row r="64" spans="1:16" ht="23.25" customHeight="1" x14ac:dyDescent="0.2">
      <c r="A64" s="14"/>
      <c r="B64" s="14"/>
      <c r="C64" s="73" t="s">
        <v>5115</v>
      </c>
      <c r="D64" s="78" t="s">
        <v>126</v>
      </c>
      <c r="E64" s="13">
        <v>44545</v>
      </c>
      <c r="F64" s="76" t="s">
        <v>127</v>
      </c>
      <c r="G64" s="13">
        <v>44549</v>
      </c>
      <c r="H64" s="77" t="s">
        <v>5006</v>
      </c>
      <c r="I64" s="16">
        <v>110</v>
      </c>
      <c r="J64" s="16">
        <v>65</v>
      </c>
      <c r="K64" s="16">
        <v>25</v>
      </c>
      <c r="L64" s="16">
        <v>11</v>
      </c>
      <c r="M64" s="81">
        <v>44.6875</v>
      </c>
      <c r="N64" s="96">
        <v>44.6875</v>
      </c>
      <c r="O64" s="64">
        <v>2530</v>
      </c>
      <c r="P64" s="65">
        <f>Table224578910112345678910111213141516171819202122232425262728293031323334123536373839404142434445464748[[#This Row],[PEMBULATAN]]*O64</f>
        <v>113059.375</v>
      </c>
    </row>
    <row r="65" spans="1:16" ht="23.25" customHeight="1" x14ac:dyDescent="0.2">
      <c r="A65" s="14"/>
      <c r="B65" s="14"/>
      <c r="C65" s="73" t="s">
        <v>5116</v>
      </c>
      <c r="D65" s="78" t="s">
        <v>126</v>
      </c>
      <c r="E65" s="13">
        <v>44545</v>
      </c>
      <c r="F65" s="76" t="s">
        <v>127</v>
      </c>
      <c r="G65" s="13">
        <v>44549</v>
      </c>
      <c r="H65" s="77" t="s">
        <v>5006</v>
      </c>
      <c r="I65" s="16">
        <v>80</v>
      </c>
      <c r="J65" s="16">
        <v>65</v>
      </c>
      <c r="K65" s="16">
        <v>21</v>
      </c>
      <c r="L65" s="16">
        <v>8</v>
      </c>
      <c r="M65" s="81">
        <v>27.3</v>
      </c>
      <c r="N65" s="96">
        <v>28</v>
      </c>
      <c r="O65" s="64">
        <v>2530</v>
      </c>
      <c r="P65" s="65">
        <f>Table224578910112345678910111213141516171819202122232425262728293031323334123536373839404142434445464748[[#This Row],[PEMBULATAN]]*O65</f>
        <v>70840</v>
      </c>
    </row>
    <row r="66" spans="1:16" ht="23.25" customHeight="1" x14ac:dyDescent="0.2">
      <c r="A66" s="14"/>
      <c r="B66" s="14"/>
      <c r="C66" s="73" t="s">
        <v>5117</v>
      </c>
      <c r="D66" s="78" t="s">
        <v>126</v>
      </c>
      <c r="E66" s="13">
        <v>44545</v>
      </c>
      <c r="F66" s="76" t="s">
        <v>127</v>
      </c>
      <c r="G66" s="13">
        <v>44549</v>
      </c>
      <c r="H66" s="77" t="s">
        <v>5006</v>
      </c>
      <c r="I66" s="16">
        <v>55</v>
      </c>
      <c r="J66" s="16">
        <v>42</v>
      </c>
      <c r="K66" s="16">
        <v>15</v>
      </c>
      <c r="L66" s="16">
        <v>6</v>
      </c>
      <c r="M66" s="81">
        <v>8.6624999999999996</v>
      </c>
      <c r="N66" s="96">
        <v>8.6624999999999996</v>
      </c>
      <c r="O66" s="64">
        <v>2530</v>
      </c>
      <c r="P66" s="65">
        <f>Table224578910112345678910111213141516171819202122232425262728293031323334123536373839404142434445464748[[#This Row],[PEMBULATAN]]*O66</f>
        <v>21916.125</v>
      </c>
    </row>
    <row r="67" spans="1:16" ht="23.25" customHeight="1" x14ac:dyDescent="0.2">
      <c r="A67" s="14"/>
      <c r="B67" s="14"/>
      <c r="C67" s="73" t="s">
        <v>5118</v>
      </c>
      <c r="D67" s="78" t="s">
        <v>126</v>
      </c>
      <c r="E67" s="13">
        <v>44545</v>
      </c>
      <c r="F67" s="76" t="s">
        <v>127</v>
      </c>
      <c r="G67" s="13">
        <v>44549</v>
      </c>
      <c r="H67" s="77" t="s">
        <v>5006</v>
      </c>
      <c r="I67" s="16">
        <v>86</v>
      </c>
      <c r="J67" s="16">
        <v>45</v>
      </c>
      <c r="K67" s="16">
        <v>13</v>
      </c>
      <c r="L67" s="16">
        <v>14</v>
      </c>
      <c r="M67" s="81">
        <v>12.577500000000001</v>
      </c>
      <c r="N67" s="96">
        <v>14</v>
      </c>
      <c r="O67" s="64">
        <v>2530</v>
      </c>
      <c r="P67" s="65">
        <f>Table224578910112345678910111213141516171819202122232425262728293031323334123536373839404142434445464748[[#This Row],[PEMBULATAN]]*O67</f>
        <v>35420</v>
      </c>
    </row>
    <row r="68" spans="1:16" ht="23.25" customHeight="1" x14ac:dyDescent="0.2">
      <c r="A68" s="14"/>
      <c r="B68" s="14"/>
      <c r="C68" s="73" t="s">
        <v>5119</v>
      </c>
      <c r="D68" s="78" t="s">
        <v>126</v>
      </c>
      <c r="E68" s="13">
        <v>44545</v>
      </c>
      <c r="F68" s="76" t="s">
        <v>127</v>
      </c>
      <c r="G68" s="13">
        <v>44549</v>
      </c>
      <c r="H68" s="77" t="s">
        <v>5006</v>
      </c>
      <c r="I68" s="16">
        <v>40</v>
      </c>
      <c r="J68" s="16">
        <v>37</v>
      </c>
      <c r="K68" s="16">
        <v>18</v>
      </c>
      <c r="L68" s="16">
        <v>6</v>
      </c>
      <c r="M68" s="81">
        <v>6.66</v>
      </c>
      <c r="N68" s="96">
        <v>6.66</v>
      </c>
      <c r="O68" s="64">
        <v>2530</v>
      </c>
      <c r="P68" s="65">
        <f>Table224578910112345678910111213141516171819202122232425262728293031323334123536373839404142434445464748[[#This Row],[PEMBULATAN]]*O68</f>
        <v>16849.8</v>
      </c>
    </row>
    <row r="69" spans="1:16" ht="23.25" customHeight="1" x14ac:dyDescent="0.2">
      <c r="A69" s="14"/>
      <c r="B69" s="14"/>
      <c r="C69" s="73" t="s">
        <v>5120</v>
      </c>
      <c r="D69" s="78" t="s">
        <v>126</v>
      </c>
      <c r="E69" s="13">
        <v>44545</v>
      </c>
      <c r="F69" s="76" t="s">
        <v>127</v>
      </c>
      <c r="G69" s="13">
        <v>44549</v>
      </c>
      <c r="H69" s="77" t="s">
        <v>5006</v>
      </c>
      <c r="I69" s="16">
        <v>60</v>
      </c>
      <c r="J69" s="16">
        <v>30</v>
      </c>
      <c r="K69" s="16">
        <v>18</v>
      </c>
      <c r="L69" s="16">
        <v>2</v>
      </c>
      <c r="M69" s="81">
        <v>8.1</v>
      </c>
      <c r="N69" s="96">
        <v>8.1</v>
      </c>
      <c r="O69" s="64">
        <v>2530</v>
      </c>
      <c r="P69" s="65">
        <f>Table224578910112345678910111213141516171819202122232425262728293031323334123536373839404142434445464748[[#This Row],[PEMBULATAN]]*O69</f>
        <v>20493</v>
      </c>
    </row>
    <row r="70" spans="1:16" ht="23.25" customHeight="1" x14ac:dyDescent="0.2">
      <c r="A70" s="14"/>
      <c r="B70" s="14"/>
      <c r="C70" s="73" t="s">
        <v>5121</v>
      </c>
      <c r="D70" s="78" t="s">
        <v>126</v>
      </c>
      <c r="E70" s="13">
        <v>44545</v>
      </c>
      <c r="F70" s="76" t="s">
        <v>127</v>
      </c>
      <c r="G70" s="13">
        <v>44549</v>
      </c>
      <c r="H70" s="77" t="s">
        <v>5006</v>
      </c>
      <c r="I70" s="16">
        <v>80</v>
      </c>
      <c r="J70" s="16">
        <v>54</v>
      </c>
      <c r="K70" s="16">
        <v>22</v>
      </c>
      <c r="L70" s="16">
        <v>8</v>
      </c>
      <c r="M70" s="81">
        <v>23.76</v>
      </c>
      <c r="N70" s="96">
        <v>23.76</v>
      </c>
      <c r="O70" s="64">
        <v>2530</v>
      </c>
      <c r="P70" s="65">
        <f>Table224578910112345678910111213141516171819202122232425262728293031323334123536373839404142434445464748[[#This Row],[PEMBULATAN]]*O70</f>
        <v>60112.800000000003</v>
      </c>
    </row>
    <row r="71" spans="1:16" ht="23.25" customHeight="1" x14ac:dyDescent="0.2">
      <c r="A71" s="14"/>
      <c r="B71" s="14"/>
      <c r="C71" s="73" t="s">
        <v>5122</v>
      </c>
      <c r="D71" s="78" t="s">
        <v>126</v>
      </c>
      <c r="E71" s="13">
        <v>44545</v>
      </c>
      <c r="F71" s="76" t="s">
        <v>127</v>
      </c>
      <c r="G71" s="13">
        <v>44549</v>
      </c>
      <c r="H71" s="77" t="s">
        <v>5006</v>
      </c>
      <c r="I71" s="16">
        <v>40</v>
      </c>
      <c r="J71" s="16">
        <v>40</v>
      </c>
      <c r="K71" s="16">
        <v>20</v>
      </c>
      <c r="L71" s="16">
        <v>5</v>
      </c>
      <c r="M71" s="81">
        <v>8</v>
      </c>
      <c r="N71" s="96">
        <v>8</v>
      </c>
      <c r="O71" s="64">
        <v>2530</v>
      </c>
      <c r="P71" s="65">
        <f>Table224578910112345678910111213141516171819202122232425262728293031323334123536373839404142434445464748[[#This Row],[PEMBULATAN]]*O71</f>
        <v>20240</v>
      </c>
    </row>
    <row r="72" spans="1:16" ht="23.25" customHeight="1" x14ac:dyDescent="0.2">
      <c r="A72" s="14"/>
      <c r="B72" s="14"/>
      <c r="C72" s="73" t="s">
        <v>5123</v>
      </c>
      <c r="D72" s="78" t="s">
        <v>126</v>
      </c>
      <c r="E72" s="13">
        <v>44545</v>
      </c>
      <c r="F72" s="76" t="s">
        <v>127</v>
      </c>
      <c r="G72" s="13">
        <v>44549</v>
      </c>
      <c r="H72" s="77" t="s">
        <v>5006</v>
      </c>
      <c r="I72" s="16">
        <v>45</v>
      </c>
      <c r="J72" s="16">
        <v>35</v>
      </c>
      <c r="K72" s="16">
        <v>15</v>
      </c>
      <c r="L72" s="16">
        <v>7</v>
      </c>
      <c r="M72" s="81">
        <v>5.90625</v>
      </c>
      <c r="N72" s="96">
        <v>7</v>
      </c>
      <c r="O72" s="64">
        <v>2530</v>
      </c>
      <c r="P72" s="65">
        <f>Table224578910112345678910111213141516171819202122232425262728293031323334123536373839404142434445464748[[#This Row],[PEMBULATAN]]*O72</f>
        <v>17710</v>
      </c>
    </row>
    <row r="73" spans="1:16" ht="23.25" customHeight="1" x14ac:dyDescent="0.2">
      <c r="A73" s="14"/>
      <c r="B73" s="14"/>
      <c r="C73" s="73" t="s">
        <v>5124</v>
      </c>
      <c r="D73" s="78" t="s">
        <v>126</v>
      </c>
      <c r="E73" s="13">
        <v>44545</v>
      </c>
      <c r="F73" s="76" t="s">
        <v>127</v>
      </c>
      <c r="G73" s="13">
        <v>44549</v>
      </c>
      <c r="H73" s="77" t="s">
        <v>5006</v>
      </c>
      <c r="I73" s="16">
        <v>95</v>
      </c>
      <c r="J73" s="16">
        <v>35</v>
      </c>
      <c r="K73" s="16">
        <v>22</v>
      </c>
      <c r="L73" s="16">
        <v>3</v>
      </c>
      <c r="M73" s="81">
        <v>18.287500000000001</v>
      </c>
      <c r="N73" s="96">
        <v>18.287500000000001</v>
      </c>
      <c r="O73" s="64">
        <v>2530</v>
      </c>
      <c r="P73" s="65">
        <f>Table224578910112345678910111213141516171819202122232425262728293031323334123536373839404142434445464748[[#This Row],[PEMBULATAN]]*O73</f>
        <v>46267.375</v>
      </c>
    </row>
    <row r="74" spans="1:16" ht="23.25" customHeight="1" x14ac:dyDescent="0.2">
      <c r="A74" s="14"/>
      <c r="B74" s="14"/>
      <c r="C74" s="73" t="s">
        <v>5125</v>
      </c>
      <c r="D74" s="78" t="s">
        <v>126</v>
      </c>
      <c r="E74" s="13">
        <v>44545</v>
      </c>
      <c r="F74" s="76" t="s">
        <v>127</v>
      </c>
      <c r="G74" s="13">
        <v>44549</v>
      </c>
      <c r="H74" s="77" t="s">
        <v>5006</v>
      </c>
      <c r="I74" s="16">
        <v>78</v>
      </c>
      <c r="J74" s="16">
        <v>56</v>
      </c>
      <c r="K74" s="16">
        <v>23</v>
      </c>
      <c r="L74" s="16">
        <v>7</v>
      </c>
      <c r="M74" s="81">
        <v>25.116</v>
      </c>
      <c r="N74" s="96">
        <v>25.116</v>
      </c>
      <c r="O74" s="64">
        <v>2530</v>
      </c>
      <c r="P74" s="65">
        <f>Table224578910112345678910111213141516171819202122232425262728293031323334123536373839404142434445464748[[#This Row],[PEMBULATAN]]*O74</f>
        <v>63543.479999999996</v>
      </c>
    </row>
    <row r="75" spans="1:16" ht="23.25" customHeight="1" x14ac:dyDescent="0.2">
      <c r="A75" s="14"/>
      <c r="B75" s="14"/>
      <c r="C75" s="73" t="s">
        <v>5126</v>
      </c>
      <c r="D75" s="78" t="s">
        <v>126</v>
      </c>
      <c r="E75" s="13">
        <v>44545</v>
      </c>
      <c r="F75" s="76" t="s">
        <v>127</v>
      </c>
      <c r="G75" s="13">
        <v>44549</v>
      </c>
      <c r="H75" s="77" t="s">
        <v>5006</v>
      </c>
      <c r="I75" s="16">
        <v>35</v>
      </c>
      <c r="J75" s="16">
        <v>24</v>
      </c>
      <c r="K75" s="16">
        <v>15</v>
      </c>
      <c r="L75" s="16">
        <v>1</v>
      </c>
      <c r="M75" s="81">
        <v>3.15</v>
      </c>
      <c r="N75" s="96">
        <v>3.15</v>
      </c>
      <c r="O75" s="64">
        <v>2530</v>
      </c>
      <c r="P75" s="65">
        <f>Table224578910112345678910111213141516171819202122232425262728293031323334123536373839404142434445464748[[#This Row],[PEMBULATAN]]*O75</f>
        <v>7969.5</v>
      </c>
    </row>
    <row r="76" spans="1:16" ht="23.25" customHeight="1" x14ac:dyDescent="0.2">
      <c r="A76" s="14"/>
      <c r="B76" s="14"/>
      <c r="C76" s="73" t="s">
        <v>5127</v>
      </c>
      <c r="D76" s="78" t="s">
        <v>126</v>
      </c>
      <c r="E76" s="13">
        <v>44545</v>
      </c>
      <c r="F76" s="76" t="s">
        <v>127</v>
      </c>
      <c r="G76" s="13">
        <v>44549</v>
      </c>
      <c r="H76" s="77" t="s">
        <v>5006</v>
      </c>
      <c r="I76" s="16">
        <v>33</v>
      </c>
      <c r="J76" s="16">
        <v>24</v>
      </c>
      <c r="K76" s="16">
        <v>18</v>
      </c>
      <c r="L76" s="16">
        <v>4</v>
      </c>
      <c r="M76" s="81">
        <v>3.5640000000000001</v>
      </c>
      <c r="N76" s="96">
        <v>4</v>
      </c>
      <c r="O76" s="64">
        <v>2530</v>
      </c>
      <c r="P76" s="65">
        <f>Table224578910112345678910111213141516171819202122232425262728293031323334123536373839404142434445464748[[#This Row],[PEMBULATAN]]*O76</f>
        <v>10120</v>
      </c>
    </row>
    <row r="77" spans="1:16" ht="23.25" customHeight="1" x14ac:dyDescent="0.2">
      <c r="A77" s="14"/>
      <c r="B77" s="14"/>
      <c r="C77" s="73" t="s">
        <v>5128</v>
      </c>
      <c r="D77" s="78" t="s">
        <v>126</v>
      </c>
      <c r="E77" s="13">
        <v>44545</v>
      </c>
      <c r="F77" s="76" t="s">
        <v>127</v>
      </c>
      <c r="G77" s="13">
        <v>44549</v>
      </c>
      <c r="H77" s="77" t="s">
        <v>5006</v>
      </c>
      <c r="I77" s="16">
        <v>51</v>
      </c>
      <c r="J77" s="16">
        <v>35</v>
      </c>
      <c r="K77" s="16">
        <v>19</v>
      </c>
      <c r="L77" s="16">
        <v>10</v>
      </c>
      <c r="M77" s="81">
        <v>8.4787499999999998</v>
      </c>
      <c r="N77" s="96">
        <v>11</v>
      </c>
      <c r="O77" s="64">
        <v>2530</v>
      </c>
      <c r="P77" s="65">
        <f>Table224578910112345678910111213141516171819202122232425262728293031323334123536373839404142434445464748[[#This Row],[PEMBULATAN]]*O77</f>
        <v>27830</v>
      </c>
    </row>
    <row r="78" spans="1:16" ht="22.5" customHeight="1" x14ac:dyDescent="0.2">
      <c r="A78" s="118" t="s">
        <v>30</v>
      </c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20"/>
      <c r="M78" s="79">
        <f>SUBTOTAL(109,Table224578910112345678910111213141516171819202122232425262728293031323334123536373839404142434445464748[KG VOLUME])</f>
        <v>890.33674999999994</v>
      </c>
      <c r="N78" s="68">
        <f>SUM(N3:N77)</f>
        <v>919.87724999999989</v>
      </c>
      <c r="O78" s="121">
        <f>SUM(P3:P77)</f>
        <v>2327289.4425000004</v>
      </c>
      <c r="P78" s="122"/>
    </row>
    <row r="79" spans="1:16" ht="18" customHeight="1" x14ac:dyDescent="0.2">
      <c r="A79" s="86"/>
      <c r="B79" s="56" t="s">
        <v>42</v>
      </c>
      <c r="C79" s="55"/>
      <c r="D79" s="57" t="s">
        <v>43</v>
      </c>
      <c r="E79" s="86"/>
      <c r="F79" s="86"/>
      <c r="G79" s="86"/>
      <c r="H79" s="86"/>
      <c r="I79" s="86"/>
      <c r="J79" s="86"/>
      <c r="K79" s="86"/>
      <c r="L79" s="86"/>
      <c r="M79" s="87"/>
      <c r="N79" s="88" t="s">
        <v>51</v>
      </c>
      <c r="O79" s="89"/>
      <c r="P79" s="89">
        <f>O78*10%</f>
        <v>232728.94425000006</v>
      </c>
    </row>
    <row r="80" spans="1:16" ht="18" customHeight="1" thickBot="1" x14ac:dyDescent="0.25">
      <c r="A80" s="86"/>
      <c r="B80" s="56"/>
      <c r="C80" s="55"/>
      <c r="D80" s="57"/>
      <c r="E80" s="86"/>
      <c r="F80" s="86"/>
      <c r="G80" s="86"/>
      <c r="H80" s="86"/>
      <c r="I80" s="86"/>
      <c r="J80" s="86"/>
      <c r="K80" s="86"/>
      <c r="L80" s="86"/>
      <c r="M80" s="87"/>
      <c r="N80" s="90" t="s">
        <v>52</v>
      </c>
      <c r="O80" s="91"/>
      <c r="P80" s="91">
        <f>O78-P79</f>
        <v>2094560.4982500002</v>
      </c>
    </row>
    <row r="81" spans="1:16" ht="18" customHeight="1" x14ac:dyDescent="0.2">
      <c r="A81" s="11"/>
      <c r="H81" s="63"/>
      <c r="N81" s="62" t="s">
        <v>31</v>
      </c>
      <c r="P81" s="69">
        <f>P80*1%</f>
        <v>20945.604982500001</v>
      </c>
    </row>
    <row r="82" spans="1:16" ht="18" customHeight="1" thickBot="1" x14ac:dyDescent="0.25">
      <c r="A82" s="11"/>
      <c r="H82" s="63"/>
      <c r="N82" s="62" t="s">
        <v>53</v>
      </c>
      <c r="P82" s="71">
        <f>P80*2%</f>
        <v>41891.209965000002</v>
      </c>
    </row>
    <row r="83" spans="1:16" ht="18" customHeight="1" x14ac:dyDescent="0.2">
      <c r="A83" s="11"/>
      <c r="H83" s="63"/>
      <c r="N83" s="66" t="s">
        <v>32</v>
      </c>
      <c r="O83" s="67"/>
      <c r="P83" s="70">
        <f>P80+P81-P82</f>
        <v>2073614.8932675002</v>
      </c>
    </row>
    <row r="85" spans="1:16" x14ac:dyDescent="0.2">
      <c r="A85" s="11"/>
      <c r="H85" s="63"/>
      <c r="P85" s="71"/>
    </row>
    <row r="86" spans="1:16" x14ac:dyDescent="0.2">
      <c r="A86" s="11"/>
      <c r="H86" s="63"/>
      <c r="O86" s="58"/>
      <c r="P86" s="71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3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3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3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3"/>
      <c r="N95" s="15"/>
      <c r="O95" s="15"/>
      <c r="P95" s="15"/>
    </row>
    <row r="96" spans="1:16" s="3" customFormat="1" x14ac:dyDescent="0.25">
      <c r="A96" s="11"/>
      <c r="B96" s="2"/>
      <c r="C96" s="2"/>
      <c r="E96" s="12"/>
      <c r="H96" s="63"/>
      <c r="N96" s="15"/>
      <c r="O96" s="15"/>
      <c r="P96" s="15"/>
    </row>
    <row r="97" spans="1:16" s="3" customFormat="1" x14ac:dyDescent="0.25">
      <c r="A97" s="11"/>
      <c r="B97" s="2"/>
      <c r="C97" s="2"/>
      <c r="E97" s="12"/>
      <c r="H97" s="63"/>
      <c r="N97" s="15"/>
      <c r="O97" s="15"/>
      <c r="P97" s="15"/>
    </row>
    <row r="98" spans="1:16" s="3" customFormat="1" x14ac:dyDescent="0.25">
      <c r="A98" s="11"/>
      <c r="B98" s="2"/>
      <c r="C98" s="2"/>
      <c r="E98" s="12"/>
      <c r="H98" s="63"/>
      <c r="N98" s="15"/>
      <c r="O98" s="15"/>
      <c r="P98" s="15"/>
    </row>
  </sheetData>
  <mergeCells count="2">
    <mergeCell ref="A78:L78"/>
    <mergeCell ref="O78:P78"/>
  </mergeCells>
  <conditionalFormatting sqref="B3">
    <cfRule type="duplicateValues" dxfId="52" priority="2"/>
  </conditionalFormatting>
  <conditionalFormatting sqref="B4">
    <cfRule type="duplicateValues" dxfId="51" priority="1"/>
  </conditionalFormatting>
  <conditionalFormatting sqref="B5:B77">
    <cfRule type="duplicateValues" dxfId="50" priority="7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43"/>
  <sheetViews>
    <sheetView zoomScale="110" zoomScaleNormal="110" workbookViewId="0">
      <pane xSplit="3" ySplit="2" topLeftCell="D421" activePane="bottomRight" state="frozen"/>
      <selection pane="topRight" activeCell="B1" sqref="B1"/>
      <selection pane="bottomLeft" activeCell="A3" sqref="A3"/>
      <selection pane="bottomRight" activeCell="L429" sqref="L4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7" customHeight="1" x14ac:dyDescent="0.2">
      <c r="A3" s="83">
        <v>402660</v>
      </c>
      <c r="B3" s="74" t="s">
        <v>5129</v>
      </c>
      <c r="C3" s="9" t="s">
        <v>5130</v>
      </c>
      <c r="D3" s="76" t="s">
        <v>126</v>
      </c>
      <c r="E3" s="13">
        <v>44545</v>
      </c>
      <c r="F3" s="76" t="s">
        <v>127</v>
      </c>
      <c r="G3" s="13">
        <v>44549</v>
      </c>
      <c r="H3" s="10" t="s">
        <v>5006</v>
      </c>
      <c r="I3" s="1">
        <v>97</v>
      </c>
      <c r="J3" s="1">
        <v>64</v>
      </c>
      <c r="K3" s="1">
        <v>42</v>
      </c>
      <c r="L3" s="1">
        <v>13</v>
      </c>
      <c r="M3" s="80">
        <v>65.183999999999997</v>
      </c>
      <c r="N3" s="96">
        <v>65.183999999999997</v>
      </c>
      <c r="O3" s="64">
        <v>2530</v>
      </c>
      <c r="P3" s="65">
        <f>Table22457891011234567891011121314151617181920212223242526272829303132333412353637383940414243444546474849[[#This Row],[PEMBULATAN]]*O3</f>
        <v>164915.51999999999</v>
      </c>
    </row>
    <row r="4" spans="1:16" ht="27" customHeight="1" x14ac:dyDescent="0.2">
      <c r="A4" s="14"/>
      <c r="B4" s="75"/>
      <c r="C4" s="9" t="s">
        <v>5131</v>
      </c>
      <c r="D4" s="76" t="s">
        <v>126</v>
      </c>
      <c r="E4" s="13">
        <v>44545</v>
      </c>
      <c r="F4" s="76" t="s">
        <v>127</v>
      </c>
      <c r="G4" s="13">
        <v>44549</v>
      </c>
      <c r="H4" s="10" t="s">
        <v>5006</v>
      </c>
      <c r="I4" s="1">
        <v>57</v>
      </c>
      <c r="J4" s="1">
        <v>62</v>
      </c>
      <c r="K4" s="1">
        <v>27</v>
      </c>
      <c r="L4" s="1">
        <v>9</v>
      </c>
      <c r="M4" s="80">
        <v>23.854500000000002</v>
      </c>
      <c r="N4" s="96">
        <v>23.854500000000002</v>
      </c>
      <c r="O4" s="64">
        <v>2530</v>
      </c>
      <c r="P4" s="65">
        <f>Table22457891011234567891011121314151617181920212223242526272829303132333412353637383940414243444546474849[[#This Row],[PEMBULATAN]]*O4</f>
        <v>60351.885000000002</v>
      </c>
    </row>
    <row r="5" spans="1:16" ht="27" customHeight="1" x14ac:dyDescent="0.2">
      <c r="A5" s="14"/>
      <c r="B5" s="75"/>
      <c r="C5" s="73" t="s">
        <v>5132</v>
      </c>
      <c r="D5" s="78" t="s">
        <v>126</v>
      </c>
      <c r="E5" s="13">
        <v>44545</v>
      </c>
      <c r="F5" s="76" t="s">
        <v>127</v>
      </c>
      <c r="G5" s="13">
        <v>44549</v>
      </c>
      <c r="H5" s="77" t="s">
        <v>5006</v>
      </c>
      <c r="I5" s="16">
        <v>67</v>
      </c>
      <c r="J5" s="16">
        <v>41</v>
      </c>
      <c r="K5" s="16">
        <v>30</v>
      </c>
      <c r="L5" s="16">
        <v>6</v>
      </c>
      <c r="M5" s="81">
        <v>20.602499999999999</v>
      </c>
      <c r="N5" s="96">
        <v>20.602499999999999</v>
      </c>
      <c r="O5" s="64">
        <v>2530</v>
      </c>
      <c r="P5" s="65">
        <f>Table22457891011234567891011121314151617181920212223242526272829303132333412353637383940414243444546474849[[#This Row],[PEMBULATAN]]*O5</f>
        <v>52124.324999999997</v>
      </c>
    </row>
    <row r="6" spans="1:16" ht="27" customHeight="1" x14ac:dyDescent="0.2">
      <c r="A6" s="14"/>
      <c r="B6" s="75"/>
      <c r="C6" s="73" t="s">
        <v>5133</v>
      </c>
      <c r="D6" s="78" t="s">
        <v>126</v>
      </c>
      <c r="E6" s="13">
        <v>44545</v>
      </c>
      <c r="F6" s="76" t="s">
        <v>127</v>
      </c>
      <c r="G6" s="13">
        <v>44549</v>
      </c>
      <c r="H6" s="77" t="s">
        <v>5006</v>
      </c>
      <c r="I6" s="16">
        <v>72</v>
      </c>
      <c r="J6" s="16">
        <v>62</v>
      </c>
      <c r="K6" s="16">
        <v>27</v>
      </c>
      <c r="L6" s="16">
        <v>10</v>
      </c>
      <c r="M6" s="81">
        <v>30.132000000000001</v>
      </c>
      <c r="N6" s="96">
        <v>30.132000000000001</v>
      </c>
      <c r="O6" s="64">
        <v>2530</v>
      </c>
      <c r="P6" s="65">
        <f>Table22457891011234567891011121314151617181920212223242526272829303132333412353637383940414243444546474849[[#This Row],[PEMBULATAN]]*O6</f>
        <v>76233.960000000006</v>
      </c>
    </row>
    <row r="7" spans="1:16" ht="27" customHeight="1" x14ac:dyDescent="0.2">
      <c r="A7" s="14"/>
      <c r="B7" s="75"/>
      <c r="C7" s="73" t="s">
        <v>5134</v>
      </c>
      <c r="D7" s="78" t="s">
        <v>126</v>
      </c>
      <c r="E7" s="13">
        <v>44545</v>
      </c>
      <c r="F7" s="76" t="s">
        <v>127</v>
      </c>
      <c r="G7" s="13">
        <v>44549</v>
      </c>
      <c r="H7" s="77" t="s">
        <v>5006</v>
      </c>
      <c r="I7" s="16">
        <v>84</v>
      </c>
      <c r="J7" s="16">
        <v>53</v>
      </c>
      <c r="K7" s="16">
        <v>25</v>
      </c>
      <c r="L7" s="16">
        <v>9</v>
      </c>
      <c r="M7" s="81">
        <v>27.824999999999999</v>
      </c>
      <c r="N7" s="96">
        <v>27.824999999999999</v>
      </c>
      <c r="O7" s="64">
        <v>2530</v>
      </c>
      <c r="P7" s="65">
        <f>Table22457891011234567891011121314151617181920212223242526272829303132333412353637383940414243444546474849[[#This Row],[PEMBULATAN]]*O7</f>
        <v>70397.25</v>
      </c>
    </row>
    <row r="8" spans="1:16" ht="27" customHeight="1" x14ac:dyDescent="0.2">
      <c r="A8" s="14"/>
      <c r="B8" s="75"/>
      <c r="C8" s="73" t="s">
        <v>5135</v>
      </c>
      <c r="D8" s="78" t="s">
        <v>126</v>
      </c>
      <c r="E8" s="13">
        <v>44545</v>
      </c>
      <c r="F8" s="76" t="s">
        <v>127</v>
      </c>
      <c r="G8" s="13">
        <v>44549</v>
      </c>
      <c r="H8" s="77" t="s">
        <v>5006</v>
      </c>
      <c r="I8" s="16">
        <v>70</v>
      </c>
      <c r="J8" s="16">
        <v>53</v>
      </c>
      <c r="K8" s="16">
        <v>26</v>
      </c>
      <c r="L8" s="16">
        <v>5</v>
      </c>
      <c r="M8" s="81">
        <v>24.114999999999998</v>
      </c>
      <c r="N8" s="96">
        <v>24.114999999999998</v>
      </c>
      <c r="O8" s="64">
        <v>2530</v>
      </c>
      <c r="P8" s="65">
        <f>Table22457891011234567891011121314151617181920212223242526272829303132333412353637383940414243444546474849[[#This Row],[PEMBULATAN]]*O8</f>
        <v>61010.95</v>
      </c>
    </row>
    <row r="9" spans="1:16" ht="27" customHeight="1" x14ac:dyDescent="0.2">
      <c r="A9" s="14"/>
      <c r="B9" s="75"/>
      <c r="C9" s="73" t="s">
        <v>5136</v>
      </c>
      <c r="D9" s="78" t="s">
        <v>126</v>
      </c>
      <c r="E9" s="13">
        <v>44545</v>
      </c>
      <c r="F9" s="76" t="s">
        <v>127</v>
      </c>
      <c r="G9" s="13">
        <v>44549</v>
      </c>
      <c r="H9" s="77" t="s">
        <v>5006</v>
      </c>
      <c r="I9" s="16">
        <v>64</v>
      </c>
      <c r="J9" s="16">
        <v>45</v>
      </c>
      <c r="K9" s="16">
        <v>25</v>
      </c>
      <c r="L9" s="16">
        <v>4</v>
      </c>
      <c r="M9" s="81">
        <v>18</v>
      </c>
      <c r="N9" s="96">
        <v>18</v>
      </c>
      <c r="O9" s="64">
        <v>2530</v>
      </c>
      <c r="P9" s="65">
        <f>Table22457891011234567891011121314151617181920212223242526272829303132333412353637383940414243444546474849[[#This Row],[PEMBULATAN]]*O9</f>
        <v>45540</v>
      </c>
    </row>
    <row r="10" spans="1:16" ht="27" customHeight="1" x14ac:dyDescent="0.2">
      <c r="A10" s="14"/>
      <c r="B10" s="75"/>
      <c r="C10" s="73" t="s">
        <v>5137</v>
      </c>
      <c r="D10" s="78" t="s">
        <v>126</v>
      </c>
      <c r="E10" s="13">
        <v>44545</v>
      </c>
      <c r="F10" s="76" t="s">
        <v>127</v>
      </c>
      <c r="G10" s="13">
        <v>44549</v>
      </c>
      <c r="H10" s="77" t="s">
        <v>5006</v>
      </c>
      <c r="I10" s="16">
        <v>80</v>
      </c>
      <c r="J10" s="16">
        <v>64</v>
      </c>
      <c r="K10" s="16">
        <v>22</v>
      </c>
      <c r="L10" s="16">
        <v>11</v>
      </c>
      <c r="M10" s="81">
        <v>28.16</v>
      </c>
      <c r="N10" s="96">
        <v>28.16</v>
      </c>
      <c r="O10" s="64">
        <v>2530</v>
      </c>
      <c r="P10" s="65">
        <f>Table22457891011234567891011121314151617181920212223242526272829303132333412353637383940414243444546474849[[#This Row],[PEMBULATAN]]*O10</f>
        <v>71244.800000000003</v>
      </c>
    </row>
    <row r="11" spans="1:16" ht="27" customHeight="1" x14ac:dyDescent="0.2">
      <c r="A11" s="14"/>
      <c r="B11" s="75"/>
      <c r="C11" s="73" t="s">
        <v>5138</v>
      </c>
      <c r="D11" s="78" t="s">
        <v>126</v>
      </c>
      <c r="E11" s="13">
        <v>44545</v>
      </c>
      <c r="F11" s="76" t="s">
        <v>127</v>
      </c>
      <c r="G11" s="13">
        <v>44549</v>
      </c>
      <c r="H11" s="77" t="s">
        <v>5006</v>
      </c>
      <c r="I11" s="16">
        <v>50</v>
      </c>
      <c r="J11" s="16">
        <v>50</v>
      </c>
      <c r="K11" s="16">
        <v>21</v>
      </c>
      <c r="L11" s="16">
        <v>2</v>
      </c>
      <c r="M11" s="81">
        <v>13.125</v>
      </c>
      <c r="N11" s="96">
        <v>13.125</v>
      </c>
      <c r="O11" s="64">
        <v>2530</v>
      </c>
      <c r="P11" s="65">
        <f>Table22457891011234567891011121314151617181920212223242526272829303132333412353637383940414243444546474849[[#This Row],[PEMBULATAN]]*O11</f>
        <v>33206.25</v>
      </c>
    </row>
    <row r="12" spans="1:16" ht="27" customHeight="1" x14ac:dyDescent="0.2">
      <c r="A12" s="14"/>
      <c r="B12" s="75"/>
      <c r="C12" s="73" t="s">
        <v>5139</v>
      </c>
      <c r="D12" s="78" t="s">
        <v>126</v>
      </c>
      <c r="E12" s="13">
        <v>44545</v>
      </c>
      <c r="F12" s="76" t="s">
        <v>127</v>
      </c>
      <c r="G12" s="13">
        <v>44549</v>
      </c>
      <c r="H12" s="77" t="s">
        <v>5006</v>
      </c>
      <c r="I12" s="16">
        <v>67</v>
      </c>
      <c r="J12" s="16">
        <v>61</v>
      </c>
      <c r="K12" s="16">
        <v>15</v>
      </c>
      <c r="L12" s="16">
        <v>7</v>
      </c>
      <c r="M12" s="81">
        <v>15.32625</v>
      </c>
      <c r="N12" s="96">
        <v>16</v>
      </c>
      <c r="O12" s="64">
        <v>2530</v>
      </c>
      <c r="P12" s="65">
        <f>Table22457891011234567891011121314151617181920212223242526272829303132333412353637383940414243444546474849[[#This Row],[PEMBULATAN]]*O12</f>
        <v>40480</v>
      </c>
    </row>
    <row r="13" spans="1:16" ht="27" customHeight="1" x14ac:dyDescent="0.2">
      <c r="A13" s="14"/>
      <c r="B13" s="75"/>
      <c r="C13" s="73" t="s">
        <v>5140</v>
      </c>
      <c r="D13" s="78" t="s">
        <v>126</v>
      </c>
      <c r="E13" s="13">
        <v>44545</v>
      </c>
      <c r="F13" s="76" t="s">
        <v>127</v>
      </c>
      <c r="G13" s="13">
        <v>44549</v>
      </c>
      <c r="H13" s="77" t="s">
        <v>5006</v>
      </c>
      <c r="I13" s="16">
        <v>87</v>
      </c>
      <c r="J13" s="16">
        <v>62</v>
      </c>
      <c r="K13" s="16">
        <v>15</v>
      </c>
      <c r="L13" s="16">
        <v>10</v>
      </c>
      <c r="M13" s="81">
        <v>20.227499999999999</v>
      </c>
      <c r="N13" s="96">
        <v>20.227499999999999</v>
      </c>
      <c r="O13" s="64">
        <v>2530</v>
      </c>
      <c r="P13" s="65">
        <f>Table22457891011234567891011121314151617181920212223242526272829303132333412353637383940414243444546474849[[#This Row],[PEMBULATAN]]*O13</f>
        <v>51175.574999999997</v>
      </c>
    </row>
    <row r="14" spans="1:16" ht="27" customHeight="1" x14ac:dyDescent="0.2">
      <c r="A14" s="14"/>
      <c r="B14" s="75"/>
      <c r="C14" s="73" t="s">
        <v>5141</v>
      </c>
      <c r="D14" s="78" t="s">
        <v>126</v>
      </c>
      <c r="E14" s="13">
        <v>44545</v>
      </c>
      <c r="F14" s="76" t="s">
        <v>127</v>
      </c>
      <c r="G14" s="13">
        <v>44549</v>
      </c>
      <c r="H14" s="77" t="s">
        <v>5006</v>
      </c>
      <c r="I14" s="16">
        <v>86</v>
      </c>
      <c r="J14" s="16">
        <v>61</v>
      </c>
      <c r="K14" s="16">
        <v>28</v>
      </c>
      <c r="L14" s="16">
        <v>12</v>
      </c>
      <c r="M14" s="81">
        <v>36.722000000000001</v>
      </c>
      <c r="N14" s="96">
        <v>36.722000000000001</v>
      </c>
      <c r="O14" s="64">
        <v>2530</v>
      </c>
      <c r="P14" s="65">
        <f>Table22457891011234567891011121314151617181920212223242526272829303132333412353637383940414243444546474849[[#This Row],[PEMBULATAN]]*O14</f>
        <v>92906.66</v>
      </c>
    </row>
    <row r="15" spans="1:16" ht="27" customHeight="1" x14ac:dyDescent="0.2">
      <c r="A15" s="14"/>
      <c r="B15" s="75"/>
      <c r="C15" s="73" t="s">
        <v>5142</v>
      </c>
      <c r="D15" s="78" t="s">
        <v>126</v>
      </c>
      <c r="E15" s="13">
        <v>44545</v>
      </c>
      <c r="F15" s="76" t="s">
        <v>127</v>
      </c>
      <c r="G15" s="13">
        <v>44549</v>
      </c>
      <c r="H15" s="77" t="s">
        <v>5006</v>
      </c>
      <c r="I15" s="16">
        <v>70</v>
      </c>
      <c r="J15" s="16">
        <v>54</v>
      </c>
      <c r="K15" s="16">
        <v>28</v>
      </c>
      <c r="L15" s="16">
        <v>11</v>
      </c>
      <c r="M15" s="81">
        <v>26.46</v>
      </c>
      <c r="N15" s="96">
        <v>27</v>
      </c>
      <c r="O15" s="64">
        <v>2530</v>
      </c>
      <c r="P15" s="65">
        <f>Table22457891011234567891011121314151617181920212223242526272829303132333412353637383940414243444546474849[[#This Row],[PEMBULATAN]]*O15</f>
        <v>68310</v>
      </c>
    </row>
    <row r="16" spans="1:16" ht="27" customHeight="1" x14ac:dyDescent="0.2">
      <c r="A16" s="14"/>
      <c r="B16" s="75"/>
      <c r="C16" s="73" t="s">
        <v>5143</v>
      </c>
      <c r="D16" s="78" t="s">
        <v>126</v>
      </c>
      <c r="E16" s="13">
        <v>44545</v>
      </c>
      <c r="F16" s="76" t="s">
        <v>127</v>
      </c>
      <c r="G16" s="13">
        <v>44549</v>
      </c>
      <c r="H16" s="77" t="s">
        <v>5006</v>
      </c>
      <c r="I16" s="16">
        <v>94</v>
      </c>
      <c r="J16" s="16">
        <v>57</v>
      </c>
      <c r="K16" s="16">
        <v>27</v>
      </c>
      <c r="L16" s="16">
        <v>22</v>
      </c>
      <c r="M16" s="81">
        <v>36.166499999999999</v>
      </c>
      <c r="N16" s="96">
        <v>36.166499999999999</v>
      </c>
      <c r="O16" s="64">
        <v>2530</v>
      </c>
      <c r="P16" s="65">
        <f>Table22457891011234567891011121314151617181920212223242526272829303132333412353637383940414243444546474849[[#This Row],[PEMBULATAN]]*O16</f>
        <v>91501.244999999995</v>
      </c>
    </row>
    <row r="17" spans="1:16" ht="27" customHeight="1" x14ac:dyDescent="0.2">
      <c r="A17" s="14"/>
      <c r="B17" s="75"/>
      <c r="C17" s="73" t="s">
        <v>5144</v>
      </c>
      <c r="D17" s="78" t="s">
        <v>126</v>
      </c>
      <c r="E17" s="13">
        <v>44545</v>
      </c>
      <c r="F17" s="76" t="s">
        <v>127</v>
      </c>
      <c r="G17" s="13">
        <v>44549</v>
      </c>
      <c r="H17" s="77" t="s">
        <v>5006</v>
      </c>
      <c r="I17" s="16">
        <v>94</v>
      </c>
      <c r="J17" s="16">
        <v>55</v>
      </c>
      <c r="K17" s="16">
        <v>25</v>
      </c>
      <c r="L17" s="16">
        <v>18</v>
      </c>
      <c r="M17" s="81">
        <v>32.3125</v>
      </c>
      <c r="N17" s="96">
        <v>33</v>
      </c>
      <c r="O17" s="64">
        <v>2530</v>
      </c>
      <c r="P17" s="65">
        <f>Table22457891011234567891011121314151617181920212223242526272829303132333412353637383940414243444546474849[[#This Row],[PEMBULATAN]]*O17</f>
        <v>83490</v>
      </c>
    </row>
    <row r="18" spans="1:16" ht="27" customHeight="1" x14ac:dyDescent="0.2">
      <c r="A18" s="14"/>
      <c r="B18" s="75"/>
      <c r="C18" s="73" t="s">
        <v>5145</v>
      </c>
      <c r="D18" s="78" t="s">
        <v>126</v>
      </c>
      <c r="E18" s="13">
        <v>44545</v>
      </c>
      <c r="F18" s="76" t="s">
        <v>127</v>
      </c>
      <c r="G18" s="13">
        <v>44549</v>
      </c>
      <c r="H18" s="77" t="s">
        <v>5006</v>
      </c>
      <c r="I18" s="16">
        <v>64</v>
      </c>
      <c r="J18" s="16">
        <v>57</v>
      </c>
      <c r="K18" s="16">
        <v>27</v>
      </c>
      <c r="L18" s="16">
        <v>15</v>
      </c>
      <c r="M18" s="81">
        <v>24.623999999999999</v>
      </c>
      <c r="N18" s="96">
        <v>24.623999999999999</v>
      </c>
      <c r="O18" s="64">
        <v>2530</v>
      </c>
      <c r="P18" s="65">
        <f>Table22457891011234567891011121314151617181920212223242526272829303132333412353637383940414243444546474849[[#This Row],[PEMBULATAN]]*O18</f>
        <v>62298.719999999994</v>
      </c>
    </row>
    <row r="19" spans="1:16" ht="27" customHeight="1" x14ac:dyDescent="0.2">
      <c r="A19" s="14"/>
      <c r="B19" s="75"/>
      <c r="C19" s="73" t="s">
        <v>5146</v>
      </c>
      <c r="D19" s="78" t="s">
        <v>126</v>
      </c>
      <c r="E19" s="13">
        <v>44545</v>
      </c>
      <c r="F19" s="76" t="s">
        <v>127</v>
      </c>
      <c r="G19" s="13">
        <v>44549</v>
      </c>
      <c r="H19" s="77" t="s">
        <v>5006</v>
      </c>
      <c r="I19" s="16">
        <v>80</v>
      </c>
      <c r="J19" s="16">
        <v>55</v>
      </c>
      <c r="K19" s="16">
        <v>27</v>
      </c>
      <c r="L19" s="16">
        <v>17</v>
      </c>
      <c r="M19" s="81">
        <v>29.7</v>
      </c>
      <c r="N19" s="96">
        <v>29.7</v>
      </c>
      <c r="O19" s="64">
        <v>2530</v>
      </c>
      <c r="P19" s="65">
        <f>Table22457891011234567891011121314151617181920212223242526272829303132333412353637383940414243444546474849[[#This Row],[PEMBULATAN]]*O19</f>
        <v>75141</v>
      </c>
    </row>
    <row r="20" spans="1:16" ht="27" customHeight="1" x14ac:dyDescent="0.2">
      <c r="A20" s="14"/>
      <c r="B20" s="75"/>
      <c r="C20" s="73" t="s">
        <v>5147</v>
      </c>
      <c r="D20" s="78" t="s">
        <v>126</v>
      </c>
      <c r="E20" s="13">
        <v>44545</v>
      </c>
      <c r="F20" s="76" t="s">
        <v>127</v>
      </c>
      <c r="G20" s="13">
        <v>44549</v>
      </c>
      <c r="H20" s="77" t="s">
        <v>5006</v>
      </c>
      <c r="I20" s="16">
        <v>98</v>
      </c>
      <c r="J20" s="16">
        <v>58</v>
      </c>
      <c r="K20" s="16">
        <v>37</v>
      </c>
      <c r="L20" s="16">
        <v>21</v>
      </c>
      <c r="M20" s="81">
        <v>52.576999999999998</v>
      </c>
      <c r="N20" s="96">
        <v>52.576999999999998</v>
      </c>
      <c r="O20" s="64">
        <v>2530</v>
      </c>
      <c r="P20" s="65">
        <f>Table22457891011234567891011121314151617181920212223242526272829303132333412353637383940414243444546474849[[#This Row],[PEMBULATAN]]*O20</f>
        <v>133019.81</v>
      </c>
    </row>
    <row r="21" spans="1:16" ht="27" customHeight="1" x14ac:dyDescent="0.2">
      <c r="A21" s="14"/>
      <c r="B21" s="75"/>
      <c r="C21" s="73" t="s">
        <v>5148</v>
      </c>
      <c r="D21" s="78" t="s">
        <v>126</v>
      </c>
      <c r="E21" s="13">
        <v>44545</v>
      </c>
      <c r="F21" s="76" t="s">
        <v>127</v>
      </c>
      <c r="G21" s="13">
        <v>44549</v>
      </c>
      <c r="H21" s="77" t="s">
        <v>5006</v>
      </c>
      <c r="I21" s="16">
        <v>50</v>
      </c>
      <c r="J21" s="16">
        <v>48</v>
      </c>
      <c r="K21" s="16">
        <v>6</v>
      </c>
      <c r="L21" s="16">
        <v>2</v>
      </c>
      <c r="M21" s="81">
        <v>3.6</v>
      </c>
      <c r="N21" s="96">
        <v>3.6</v>
      </c>
      <c r="O21" s="64">
        <v>2530</v>
      </c>
      <c r="P21" s="65">
        <f>Table22457891011234567891011121314151617181920212223242526272829303132333412353637383940414243444546474849[[#This Row],[PEMBULATAN]]*O21</f>
        <v>9108</v>
      </c>
    </row>
    <row r="22" spans="1:16" ht="27" customHeight="1" x14ac:dyDescent="0.2">
      <c r="A22" s="14"/>
      <c r="B22" s="75"/>
      <c r="C22" s="73" t="s">
        <v>5149</v>
      </c>
      <c r="D22" s="78" t="s">
        <v>126</v>
      </c>
      <c r="E22" s="13">
        <v>44545</v>
      </c>
      <c r="F22" s="76" t="s">
        <v>127</v>
      </c>
      <c r="G22" s="13">
        <v>44549</v>
      </c>
      <c r="H22" s="77" t="s">
        <v>5006</v>
      </c>
      <c r="I22" s="16">
        <v>80</v>
      </c>
      <c r="J22" s="16">
        <v>55</v>
      </c>
      <c r="K22" s="16">
        <v>34</v>
      </c>
      <c r="L22" s="16">
        <v>23</v>
      </c>
      <c r="M22" s="81">
        <v>37.4</v>
      </c>
      <c r="N22" s="96">
        <v>38</v>
      </c>
      <c r="O22" s="64">
        <v>2530</v>
      </c>
      <c r="P22" s="65">
        <f>Table22457891011234567891011121314151617181920212223242526272829303132333412353637383940414243444546474849[[#This Row],[PEMBULATAN]]*O22</f>
        <v>96140</v>
      </c>
    </row>
    <row r="23" spans="1:16" ht="27" customHeight="1" x14ac:dyDescent="0.2">
      <c r="A23" s="14"/>
      <c r="B23" s="75"/>
      <c r="C23" s="73" t="s">
        <v>5150</v>
      </c>
      <c r="D23" s="78" t="s">
        <v>126</v>
      </c>
      <c r="E23" s="13">
        <v>44545</v>
      </c>
      <c r="F23" s="76" t="s">
        <v>127</v>
      </c>
      <c r="G23" s="13">
        <v>44549</v>
      </c>
      <c r="H23" s="77" t="s">
        <v>5006</v>
      </c>
      <c r="I23" s="16">
        <v>66</v>
      </c>
      <c r="J23" s="16">
        <v>38</v>
      </c>
      <c r="K23" s="16">
        <v>20</v>
      </c>
      <c r="L23" s="16">
        <v>18</v>
      </c>
      <c r="M23" s="81">
        <v>12.54</v>
      </c>
      <c r="N23" s="96">
        <v>18</v>
      </c>
      <c r="O23" s="64">
        <v>2530</v>
      </c>
      <c r="P23" s="65">
        <f>Table22457891011234567891011121314151617181920212223242526272829303132333412353637383940414243444546474849[[#This Row],[PEMBULATAN]]*O23</f>
        <v>45540</v>
      </c>
    </row>
    <row r="24" spans="1:16" ht="27" customHeight="1" x14ac:dyDescent="0.2">
      <c r="A24" s="14"/>
      <c r="B24" s="75"/>
      <c r="C24" s="73" t="s">
        <v>5151</v>
      </c>
      <c r="D24" s="78" t="s">
        <v>126</v>
      </c>
      <c r="E24" s="13">
        <v>44545</v>
      </c>
      <c r="F24" s="76" t="s">
        <v>127</v>
      </c>
      <c r="G24" s="13">
        <v>44549</v>
      </c>
      <c r="H24" s="77" t="s">
        <v>5006</v>
      </c>
      <c r="I24" s="16">
        <v>87</v>
      </c>
      <c r="J24" s="16">
        <v>15</v>
      </c>
      <c r="K24" s="16">
        <v>12</v>
      </c>
      <c r="L24" s="16">
        <v>4</v>
      </c>
      <c r="M24" s="81">
        <v>3.915</v>
      </c>
      <c r="N24" s="96">
        <v>4</v>
      </c>
      <c r="O24" s="64">
        <v>2530</v>
      </c>
      <c r="P24" s="65">
        <f>Table22457891011234567891011121314151617181920212223242526272829303132333412353637383940414243444546474849[[#This Row],[PEMBULATAN]]*O24</f>
        <v>10120</v>
      </c>
    </row>
    <row r="25" spans="1:16" ht="27" customHeight="1" x14ac:dyDescent="0.2">
      <c r="A25" s="14"/>
      <c r="B25" s="75"/>
      <c r="C25" s="73" t="s">
        <v>5152</v>
      </c>
      <c r="D25" s="78" t="s">
        <v>126</v>
      </c>
      <c r="E25" s="13">
        <v>44545</v>
      </c>
      <c r="F25" s="76" t="s">
        <v>127</v>
      </c>
      <c r="G25" s="13">
        <v>44549</v>
      </c>
      <c r="H25" s="77" t="s">
        <v>5006</v>
      </c>
      <c r="I25" s="16">
        <v>65</v>
      </c>
      <c r="J25" s="16">
        <v>50</v>
      </c>
      <c r="K25" s="16">
        <v>7</v>
      </c>
      <c r="L25" s="16">
        <v>1</v>
      </c>
      <c r="M25" s="81">
        <v>5.6875</v>
      </c>
      <c r="N25" s="96">
        <v>5.6875</v>
      </c>
      <c r="O25" s="64">
        <v>2530</v>
      </c>
      <c r="P25" s="65">
        <f>Table22457891011234567891011121314151617181920212223242526272829303132333412353637383940414243444546474849[[#This Row],[PEMBULATAN]]*O25</f>
        <v>14389.375</v>
      </c>
    </row>
    <row r="26" spans="1:16" ht="27" customHeight="1" x14ac:dyDescent="0.2">
      <c r="A26" s="14"/>
      <c r="B26" s="75"/>
      <c r="C26" s="73" t="s">
        <v>5153</v>
      </c>
      <c r="D26" s="78" t="s">
        <v>126</v>
      </c>
      <c r="E26" s="13">
        <v>44545</v>
      </c>
      <c r="F26" s="76" t="s">
        <v>127</v>
      </c>
      <c r="G26" s="13">
        <v>44549</v>
      </c>
      <c r="H26" s="77" t="s">
        <v>5006</v>
      </c>
      <c r="I26" s="16">
        <v>80</v>
      </c>
      <c r="J26" s="16">
        <v>58</v>
      </c>
      <c r="K26" s="16">
        <v>25</v>
      </c>
      <c r="L26" s="16">
        <v>8</v>
      </c>
      <c r="M26" s="81">
        <v>29</v>
      </c>
      <c r="N26" s="96">
        <v>29</v>
      </c>
      <c r="O26" s="64">
        <v>2530</v>
      </c>
      <c r="P26" s="65">
        <f>Table22457891011234567891011121314151617181920212223242526272829303132333412353637383940414243444546474849[[#This Row],[PEMBULATAN]]*O26</f>
        <v>73370</v>
      </c>
    </row>
    <row r="27" spans="1:16" ht="27" customHeight="1" x14ac:dyDescent="0.2">
      <c r="A27" s="14"/>
      <c r="B27" s="75"/>
      <c r="C27" s="73" t="s">
        <v>5154</v>
      </c>
      <c r="D27" s="78" t="s">
        <v>126</v>
      </c>
      <c r="E27" s="13">
        <v>44545</v>
      </c>
      <c r="F27" s="76" t="s">
        <v>127</v>
      </c>
      <c r="G27" s="13">
        <v>44549</v>
      </c>
      <c r="H27" s="77" t="s">
        <v>5006</v>
      </c>
      <c r="I27" s="16">
        <v>75</v>
      </c>
      <c r="J27" s="16">
        <v>68</v>
      </c>
      <c r="K27" s="16">
        <v>17</v>
      </c>
      <c r="L27" s="16">
        <v>10</v>
      </c>
      <c r="M27" s="81">
        <v>21.675000000000001</v>
      </c>
      <c r="N27" s="96">
        <v>21.675000000000001</v>
      </c>
      <c r="O27" s="64">
        <v>2530</v>
      </c>
      <c r="P27" s="65">
        <f>Table22457891011234567891011121314151617181920212223242526272829303132333412353637383940414243444546474849[[#This Row],[PEMBULATAN]]*O27</f>
        <v>54837.75</v>
      </c>
    </row>
    <row r="28" spans="1:16" ht="27" customHeight="1" x14ac:dyDescent="0.2">
      <c r="A28" s="14"/>
      <c r="B28" s="75"/>
      <c r="C28" s="73" t="s">
        <v>5155</v>
      </c>
      <c r="D28" s="78" t="s">
        <v>126</v>
      </c>
      <c r="E28" s="13">
        <v>44545</v>
      </c>
      <c r="F28" s="76" t="s">
        <v>127</v>
      </c>
      <c r="G28" s="13">
        <v>44549</v>
      </c>
      <c r="H28" s="77" t="s">
        <v>5006</v>
      </c>
      <c r="I28" s="16">
        <v>17</v>
      </c>
      <c r="J28" s="16">
        <v>17</v>
      </c>
      <c r="K28" s="16">
        <v>7</v>
      </c>
      <c r="L28" s="16">
        <v>1</v>
      </c>
      <c r="M28" s="81">
        <v>0.50575000000000003</v>
      </c>
      <c r="N28" s="96">
        <v>1</v>
      </c>
      <c r="O28" s="64">
        <v>2530</v>
      </c>
      <c r="P28" s="65">
        <f>Table22457891011234567891011121314151617181920212223242526272829303132333412353637383940414243444546474849[[#This Row],[PEMBULATAN]]*O28</f>
        <v>2530</v>
      </c>
    </row>
    <row r="29" spans="1:16" ht="27" customHeight="1" x14ac:dyDescent="0.2">
      <c r="A29" s="14"/>
      <c r="B29" s="75"/>
      <c r="C29" s="73" t="s">
        <v>5156</v>
      </c>
      <c r="D29" s="78" t="s">
        <v>126</v>
      </c>
      <c r="E29" s="13">
        <v>44545</v>
      </c>
      <c r="F29" s="76" t="s">
        <v>127</v>
      </c>
      <c r="G29" s="13">
        <v>44549</v>
      </c>
      <c r="H29" s="77" t="s">
        <v>5006</v>
      </c>
      <c r="I29" s="16">
        <v>80</v>
      </c>
      <c r="J29" s="16">
        <v>61</v>
      </c>
      <c r="K29" s="16">
        <v>28</v>
      </c>
      <c r="L29" s="16">
        <v>14</v>
      </c>
      <c r="M29" s="81">
        <v>34.159999999999997</v>
      </c>
      <c r="N29" s="96">
        <v>34.159999999999997</v>
      </c>
      <c r="O29" s="64">
        <v>2530</v>
      </c>
      <c r="P29" s="65">
        <f>Table22457891011234567891011121314151617181920212223242526272829303132333412353637383940414243444546474849[[#This Row],[PEMBULATAN]]*O29</f>
        <v>86424.799999999988</v>
      </c>
    </row>
    <row r="30" spans="1:16" ht="27" customHeight="1" x14ac:dyDescent="0.2">
      <c r="A30" s="14"/>
      <c r="B30" s="75"/>
      <c r="C30" s="73" t="s">
        <v>5157</v>
      </c>
      <c r="D30" s="78" t="s">
        <v>126</v>
      </c>
      <c r="E30" s="13">
        <v>44545</v>
      </c>
      <c r="F30" s="76" t="s">
        <v>127</v>
      </c>
      <c r="G30" s="13">
        <v>44549</v>
      </c>
      <c r="H30" s="77" t="s">
        <v>5006</v>
      </c>
      <c r="I30" s="16">
        <v>76</v>
      </c>
      <c r="J30" s="16">
        <v>69</v>
      </c>
      <c r="K30" s="16">
        <v>22</v>
      </c>
      <c r="L30" s="16">
        <v>13</v>
      </c>
      <c r="M30" s="81">
        <v>28.841999999999999</v>
      </c>
      <c r="N30" s="96">
        <v>28.841999999999999</v>
      </c>
      <c r="O30" s="64">
        <v>2530</v>
      </c>
      <c r="P30" s="65">
        <f>Table22457891011234567891011121314151617181920212223242526272829303132333412353637383940414243444546474849[[#This Row],[PEMBULATAN]]*O30</f>
        <v>72970.259999999995</v>
      </c>
    </row>
    <row r="31" spans="1:16" ht="27" customHeight="1" x14ac:dyDescent="0.2">
      <c r="A31" s="14"/>
      <c r="B31" s="75"/>
      <c r="C31" s="73" t="s">
        <v>5158</v>
      </c>
      <c r="D31" s="78" t="s">
        <v>126</v>
      </c>
      <c r="E31" s="13">
        <v>44545</v>
      </c>
      <c r="F31" s="76" t="s">
        <v>127</v>
      </c>
      <c r="G31" s="13">
        <v>44549</v>
      </c>
      <c r="H31" s="77" t="s">
        <v>5006</v>
      </c>
      <c r="I31" s="16">
        <v>65</v>
      </c>
      <c r="J31" s="16">
        <v>65</v>
      </c>
      <c r="K31" s="16">
        <v>14</v>
      </c>
      <c r="L31" s="16">
        <v>7</v>
      </c>
      <c r="M31" s="81">
        <v>14.7875</v>
      </c>
      <c r="N31" s="96">
        <v>14.7875</v>
      </c>
      <c r="O31" s="64">
        <v>2530</v>
      </c>
      <c r="P31" s="65">
        <f>Table22457891011234567891011121314151617181920212223242526272829303132333412353637383940414243444546474849[[#This Row],[PEMBULATAN]]*O31</f>
        <v>37412.375</v>
      </c>
    </row>
    <row r="32" spans="1:16" ht="27" customHeight="1" x14ac:dyDescent="0.2">
      <c r="A32" s="14"/>
      <c r="B32" s="75"/>
      <c r="C32" s="73" t="s">
        <v>5159</v>
      </c>
      <c r="D32" s="78" t="s">
        <v>126</v>
      </c>
      <c r="E32" s="13">
        <v>44545</v>
      </c>
      <c r="F32" s="76" t="s">
        <v>127</v>
      </c>
      <c r="G32" s="13">
        <v>44549</v>
      </c>
      <c r="H32" s="77" t="s">
        <v>5006</v>
      </c>
      <c r="I32" s="16">
        <v>74</v>
      </c>
      <c r="J32" s="16">
        <v>61</v>
      </c>
      <c r="K32" s="16">
        <v>21</v>
      </c>
      <c r="L32" s="16">
        <v>13</v>
      </c>
      <c r="M32" s="81">
        <v>23.698499999999999</v>
      </c>
      <c r="N32" s="96">
        <v>23.698499999999999</v>
      </c>
      <c r="O32" s="64">
        <v>2530</v>
      </c>
      <c r="P32" s="65">
        <f>Table22457891011234567891011121314151617181920212223242526272829303132333412353637383940414243444546474849[[#This Row],[PEMBULATAN]]*O32</f>
        <v>59957.204999999994</v>
      </c>
    </row>
    <row r="33" spans="1:16" ht="27" customHeight="1" x14ac:dyDescent="0.2">
      <c r="A33" s="14"/>
      <c r="B33" s="75"/>
      <c r="C33" s="73" t="s">
        <v>5160</v>
      </c>
      <c r="D33" s="78" t="s">
        <v>126</v>
      </c>
      <c r="E33" s="13">
        <v>44545</v>
      </c>
      <c r="F33" s="76" t="s">
        <v>127</v>
      </c>
      <c r="G33" s="13">
        <v>44549</v>
      </c>
      <c r="H33" s="77" t="s">
        <v>5006</v>
      </c>
      <c r="I33" s="16">
        <v>127</v>
      </c>
      <c r="J33" s="16">
        <v>27</v>
      </c>
      <c r="K33" s="16">
        <v>8</v>
      </c>
      <c r="L33" s="16">
        <v>1</v>
      </c>
      <c r="M33" s="81">
        <v>6.8579999999999997</v>
      </c>
      <c r="N33" s="96">
        <v>6.8579999999999997</v>
      </c>
      <c r="O33" s="64">
        <v>2530</v>
      </c>
      <c r="P33" s="65">
        <f>Table22457891011234567891011121314151617181920212223242526272829303132333412353637383940414243444546474849[[#This Row],[PEMBULATAN]]*O33</f>
        <v>17350.739999999998</v>
      </c>
    </row>
    <row r="34" spans="1:16" ht="27" customHeight="1" x14ac:dyDescent="0.2">
      <c r="A34" s="14"/>
      <c r="B34" s="75"/>
      <c r="C34" s="73" t="s">
        <v>5161</v>
      </c>
      <c r="D34" s="78" t="s">
        <v>126</v>
      </c>
      <c r="E34" s="13">
        <v>44545</v>
      </c>
      <c r="F34" s="76" t="s">
        <v>127</v>
      </c>
      <c r="G34" s="13">
        <v>44549</v>
      </c>
      <c r="H34" s="77" t="s">
        <v>5006</v>
      </c>
      <c r="I34" s="16">
        <v>108</v>
      </c>
      <c r="J34" s="16">
        <v>65</v>
      </c>
      <c r="K34" s="16">
        <v>38</v>
      </c>
      <c r="L34" s="16">
        <v>34</v>
      </c>
      <c r="M34" s="81">
        <v>66.69</v>
      </c>
      <c r="N34" s="96">
        <v>66.69</v>
      </c>
      <c r="O34" s="64">
        <v>2530</v>
      </c>
      <c r="P34" s="65">
        <f>Table22457891011234567891011121314151617181920212223242526272829303132333412353637383940414243444546474849[[#This Row],[PEMBULATAN]]*O34</f>
        <v>168725.69999999998</v>
      </c>
    </row>
    <row r="35" spans="1:16" ht="27" customHeight="1" x14ac:dyDescent="0.2">
      <c r="A35" s="14"/>
      <c r="B35" s="75"/>
      <c r="C35" s="73" t="s">
        <v>5162</v>
      </c>
      <c r="D35" s="78" t="s">
        <v>126</v>
      </c>
      <c r="E35" s="13">
        <v>44545</v>
      </c>
      <c r="F35" s="76" t="s">
        <v>127</v>
      </c>
      <c r="G35" s="13">
        <v>44549</v>
      </c>
      <c r="H35" s="77" t="s">
        <v>5006</v>
      </c>
      <c r="I35" s="16">
        <v>92</v>
      </c>
      <c r="J35" s="16">
        <v>62</v>
      </c>
      <c r="K35" s="16">
        <v>32</v>
      </c>
      <c r="L35" s="16">
        <v>14</v>
      </c>
      <c r="M35" s="81">
        <v>45.631999999999998</v>
      </c>
      <c r="N35" s="96">
        <v>45.631999999999998</v>
      </c>
      <c r="O35" s="64">
        <v>2530</v>
      </c>
      <c r="P35" s="65">
        <f>Table22457891011234567891011121314151617181920212223242526272829303132333412353637383940414243444546474849[[#This Row],[PEMBULATAN]]*O35</f>
        <v>115448.95999999999</v>
      </c>
    </row>
    <row r="36" spans="1:16" ht="27" customHeight="1" x14ac:dyDescent="0.2">
      <c r="A36" s="14"/>
      <c r="B36" s="75"/>
      <c r="C36" s="73" t="s">
        <v>5163</v>
      </c>
      <c r="D36" s="78" t="s">
        <v>126</v>
      </c>
      <c r="E36" s="13">
        <v>44545</v>
      </c>
      <c r="F36" s="76" t="s">
        <v>127</v>
      </c>
      <c r="G36" s="13">
        <v>44549</v>
      </c>
      <c r="H36" s="77" t="s">
        <v>5006</v>
      </c>
      <c r="I36" s="16">
        <v>85</v>
      </c>
      <c r="J36" s="16">
        <v>62</v>
      </c>
      <c r="K36" s="16">
        <v>17</v>
      </c>
      <c r="L36" s="16">
        <v>13</v>
      </c>
      <c r="M36" s="81">
        <v>22.397500000000001</v>
      </c>
      <c r="N36" s="96">
        <v>23</v>
      </c>
      <c r="O36" s="64">
        <v>2530</v>
      </c>
      <c r="P36" s="65">
        <f>Table22457891011234567891011121314151617181920212223242526272829303132333412353637383940414243444546474849[[#This Row],[PEMBULATAN]]*O36</f>
        <v>58190</v>
      </c>
    </row>
    <row r="37" spans="1:16" ht="27" customHeight="1" x14ac:dyDescent="0.2">
      <c r="A37" s="14"/>
      <c r="B37" s="75"/>
      <c r="C37" s="73" t="s">
        <v>5164</v>
      </c>
      <c r="D37" s="78" t="s">
        <v>126</v>
      </c>
      <c r="E37" s="13">
        <v>44545</v>
      </c>
      <c r="F37" s="76" t="s">
        <v>127</v>
      </c>
      <c r="G37" s="13">
        <v>44549</v>
      </c>
      <c r="H37" s="77" t="s">
        <v>5006</v>
      </c>
      <c r="I37" s="16">
        <v>68</v>
      </c>
      <c r="J37" s="16">
        <v>66</v>
      </c>
      <c r="K37" s="16">
        <v>21</v>
      </c>
      <c r="L37" s="16">
        <v>10</v>
      </c>
      <c r="M37" s="81">
        <v>23.562000000000001</v>
      </c>
      <c r="N37" s="96">
        <v>23.562000000000001</v>
      </c>
      <c r="O37" s="64">
        <v>2530</v>
      </c>
      <c r="P37" s="65">
        <f>Table22457891011234567891011121314151617181920212223242526272829303132333412353637383940414243444546474849[[#This Row],[PEMBULATAN]]*O37</f>
        <v>59611.86</v>
      </c>
    </row>
    <row r="38" spans="1:16" ht="27" customHeight="1" x14ac:dyDescent="0.2">
      <c r="A38" s="14"/>
      <c r="B38" s="75"/>
      <c r="C38" s="73" t="s">
        <v>5165</v>
      </c>
      <c r="D38" s="78" t="s">
        <v>126</v>
      </c>
      <c r="E38" s="13">
        <v>44545</v>
      </c>
      <c r="F38" s="76" t="s">
        <v>127</v>
      </c>
      <c r="G38" s="13">
        <v>44549</v>
      </c>
      <c r="H38" s="77" t="s">
        <v>5006</v>
      </c>
      <c r="I38" s="16">
        <v>89</v>
      </c>
      <c r="J38" s="16">
        <v>57</v>
      </c>
      <c r="K38" s="16">
        <v>26</v>
      </c>
      <c r="L38" s="16">
        <v>20</v>
      </c>
      <c r="M38" s="81">
        <v>32.974499999999999</v>
      </c>
      <c r="N38" s="96">
        <v>32.974499999999999</v>
      </c>
      <c r="O38" s="64">
        <v>2530</v>
      </c>
      <c r="P38" s="65">
        <f>Table22457891011234567891011121314151617181920212223242526272829303132333412353637383940414243444546474849[[#This Row],[PEMBULATAN]]*O38</f>
        <v>83425.485000000001</v>
      </c>
    </row>
    <row r="39" spans="1:16" ht="27" customHeight="1" x14ac:dyDescent="0.2">
      <c r="A39" s="14"/>
      <c r="B39" s="75"/>
      <c r="C39" s="73" t="s">
        <v>5166</v>
      </c>
      <c r="D39" s="78" t="s">
        <v>126</v>
      </c>
      <c r="E39" s="13">
        <v>44545</v>
      </c>
      <c r="F39" s="76" t="s">
        <v>127</v>
      </c>
      <c r="G39" s="13">
        <v>44549</v>
      </c>
      <c r="H39" s="77" t="s">
        <v>5006</v>
      </c>
      <c r="I39" s="16">
        <v>50</v>
      </c>
      <c r="J39" s="16">
        <v>54</v>
      </c>
      <c r="K39" s="16">
        <v>21</v>
      </c>
      <c r="L39" s="16">
        <v>4</v>
      </c>
      <c r="M39" s="81">
        <v>14.175000000000001</v>
      </c>
      <c r="N39" s="96">
        <v>14.175000000000001</v>
      </c>
      <c r="O39" s="64">
        <v>2530</v>
      </c>
      <c r="P39" s="65">
        <f>Table22457891011234567891011121314151617181920212223242526272829303132333412353637383940414243444546474849[[#This Row],[PEMBULATAN]]*O39</f>
        <v>35862.75</v>
      </c>
    </row>
    <row r="40" spans="1:16" ht="27" customHeight="1" x14ac:dyDescent="0.2">
      <c r="A40" s="14"/>
      <c r="B40" s="75"/>
      <c r="C40" s="73" t="s">
        <v>5167</v>
      </c>
      <c r="D40" s="78" t="s">
        <v>126</v>
      </c>
      <c r="E40" s="13">
        <v>44545</v>
      </c>
      <c r="F40" s="76" t="s">
        <v>127</v>
      </c>
      <c r="G40" s="13">
        <v>44549</v>
      </c>
      <c r="H40" s="77" t="s">
        <v>5006</v>
      </c>
      <c r="I40" s="16">
        <v>44</v>
      </c>
      <c r="J40" s="16">
        <v>42</v>
      </c>
      <c r="K40" s="16">
        <v>15</v>
      </c>
      <c r="L40" s="16">
        <v>4</v>
      </c>
      <c r="M40" s="81">
        <v>6.93</v>
      </c>
      <c r="N40" s="96">
        <v>6.93</v>
      </c>
      <c r="O40" s="64">
        <v>2530</v>
      </c>
      <c r="P40" s="65">
        <f>Table22457891011234567891011121314151617181920212223242526272829303132333412353637383940414243444546474849[[#This Row],[PEMBULATAN]]*O40</f>
        <v>17532.899999999998</v>
      </c>
    </row>
    <row r="41" spans="1:16" ht="27" customHeight="1" x14ac:dyDescent="0.2">
      <c r="A41" s="14"/>
      <c r="B41" s="75"/>
      <c r="C41" s="73" t="s">
        <v>5168</v>
      </c>
      <c r="D41" s="78" t="s">
        <v>126</v>
      </c>
      <c r="E41" s="13">
        <v>44545</v>
      </c>
      <c r="F41" s="76" t="s">
        <v>127</v>
      </c>
      <c r="G41" s="13">
        <v>44549</v>
      </c>
      <c r="H41" s="77" t="s">
        <v>5006</v>
      </c>
      <c r="I41" s="16">
        <v>78</v>
      </c>
      <c r="J41" s="16">
        <v>35</v>
      </c>
      <c r="K41" s="16">
        <v>30</v>
      </c>
      <c r="L41" s="16">
        <v>2</v>
      </c>
      <c r="M41" s="81">
        <v>20.475000000000001</v>
      </c>
      <c r="N41" s="96">
        <v>21</v>
      </c>
      <c r="O41" s="64">
        <v>2530</v>
      </c>
      <c r="P41" s="65">
        <f>Table22457891011234567891011121314151617181920212223242526272829303132333412353637383940414243444546474849[[#This Row],[PEMBULATAN]]*O41</f>
        <v>53130</v>
      </c>
    </row>
    <row r="42" spans="1:16" ht="27" customHeight="1" x14ac:dyDescent="0.2">
      <c r="A42" s="14"/>
      <c r="B42" s="75"/>
      <c r="C42" s="73" t="s">
        <v>5169</v>
      </c>
      <c r="D42" s="78" t="s">
        <v>126</v>
      </c>
      <c r="E42" s="13">
        <v>44545</v>
      </c>
      <c r="F42" s="76" t="s">
        <v>127</v>
      </c>
      <c r="G42" s="13">
        <v>44549</v>
      </c>
      <c r="H42" s="77" t="s">
        <v>5006</v>
      </c>
      <c r="I42" s="16">
        <v>74</v>
      </c>
      <c r="J42" s="16">
        <v>61</v>
      </c>
      <c r="K42" s="16">
        <v>26</v>
      </c>
      <c r="L42" s="16">
        <v>11</v>
      </c>
      <c r="M42" s="81">
        <v>29.341000000000001</v>
      </c>
      <c r="N42" s="96">
        <v>30</v>
      </c>
      <c r="O42" s="64">
        <v>2530</v>
      </c>
      <c r="P42" s="65">
        <f>Table22457891011234567891011121314151617181920212223242526272829303132333412353637383940414243444546474849[[#This Row],[PEMBULATAN]]*O42</f>
        <v>75900</v>
      </c>
    </row>
    <row r="43" spans="1:16" ht="27" customHeight="1" x14ac:dyDescent="0.2">
      <c r="A43" s="14"/>
      <c r="B43" s="75"/>
      <c r="C43" s="73" t="s">
        <v>5170</v>
      </c>
      <c r="D43" s="78" t="s">
        <v>126</v>
      </c>
      <c r="E43" s="13">
        <v>44545</v>
      </c>
      <c r="F43" s="76" t="s">
        <v>127</v>
      </c>
      <c r="G43" s="13">
        <v>44549</v>
      </c>
      <c r="H43" s="77" t="s">
        <v>5006</v>
      </c>
      <c r="I43" s="16">
        <v>82</v>
      </c>
      <c r="J43" s="16">
        <v>59</v>
      </c>
      <c r="K43" s="16">
        <v>37</v>
      </c>
      <c r="L43" s="16">
        <v>22</v>
      </c>
      <c r="M43" s="81">
        <v>44.7515</v>
      </c>
      <c r="N43" s="96">
        <v>44.7515</v>
      </c>
      <c r="O43" s="64">
        <v>2530</v>
      </c>
      <c r="P43" s="65">
        <f>Table22457891011234567891011121314151617181920212223242526272829303132333412353637383940414243444546474849[[#This Row],[PEMBULATAN]]*O43</f>
        <v>113221.295</v>
      </c>
    </row>
    <row r="44" spans="1:16" ht="27" customHeight="1" x14ac:dyDescent="0.2">
      <c r="A44" s="14"/>
      <c r="B44" s="75"/>
      <c r="C44" s="73" t="s">
        <v>5171</v>
      </c>
      <c r="D44" s="78" t="s">
        <v>126</v>
      </c>
      <c r="E44" s="13">
        <v>44545</v>
      </c>
      <c r="F44" s="76" t="s">
        <v>127</v>
      </c>
      <c r="G44" s="13">
        <v>44549</v>
      </c>
      <c r="H44" s="77" t="s">
        <v>5006</v>
      </c>
      <c r="I44" s="16">
        <v>79</v>
      </c>
      <c r="J44" s="16">
        <v>52</v>
      </c>
      <c r="K44" s="16">
        <v>12</v>
      </c>
      <c r="L44" s="16">
        <v>6</v>
      </c>
      <c r="M44" s="81">
        <v>12.324</v>
      </c>
      <c r="N44" s="96">
        <v>13</v>
      </c>
      <c r="O44" s="64">
        <v>2530</v>
      </c>
      <c r="P44" s="65">
        <f>Table22457891011234567891011121314151617181920212223242526272829303132333412353637383940414243444546474849[[#This Row],[PEMBULATAN]]*O44</f>
        <v>32890</v>
      </c>
    </row>
    <row r="45" spans="1:16" ht="27" customHeight="1" x14ac:dyDescent="0.2">
      <c r="A45" s="14"/>
      <c r="B45" s="75"/>
      <c r="C45" s="73" t="s">
        <v>5172</v>
      </c>
      <c r="D45" s="78" t="s">
        <v>126</v>
      </c>
      <c r="E45" s="13">
        <v>44545</v>
      </c>
      <c r="F45" s="76" t="s">
        <v>127</v>
      </c>
      <c r="G45" s="13">
        <v>44549</v>
      </c>
      <c r="H45" s="77" t="s">
        <v>5006</v>
      </c>
      <c r="I45" s="16">
        <v>68</v>
      </c>
      <c r="J45" s="16">
        <v>56</v>
      </c>
      <c r="K45" s="16">
        <v>18</v>
      </c>
      <c r="L45" s="16">
        <v>5</v>
      </c>
      <c r="M45" s="81">
        <v>17.135999999999999</v>
      </c>
      <c r="N45" s="96">
        <v>17.135999999999999</v>
      </c>
      <c r="O45" s="64">
        <v>2530</v>
      </c>
      <c r="P45" s="65">
        <f>Table22457891011234567891011121314151617181920212223242526272829303132333412353637383940414243444546474849[[#This Row],[PEMBULATAN]]*O45</f>
        <v>43354.079999999994</v>
      </c>
    </row>
    <row r="46" spans="1:16" ht="27" customHeight="1" x14ac:dyDescent="0.2">
      <c r="A46" s="14"/>
      <c r="B46" s="75"/>
      <c r="C46" s="73" t="s">
        <v>5173</v>
      </c>
      <c r="D46" s="78" t="s">
        <v>126</v>
      </c>
      <c r="E46" s="13">
        <v>44545</v>
      </c>
      <c r="F46" s="76" t="s">
        <v>127</v>
      </c>
      <c r="G46" s="13">
        <v>44549</v>
      </c>
      <c r="H46" s="77" t="s">
        <v>5006</v>
      </c>
      <c r="I46" s="16">
        <v>27</v>
      </c>
      <c r="J46" s="16">
        <v>23</v>
      </c>
      <c r="K46" s="16">
        <v>7</v>
      </c>
      <c r="L46" s="16">
        <v>1</v>
      </c>
      <c r="M46" s="81">
        <v>1.0867500000000001</v>
      </c>
      <c r="N46" s="96">
        <v>1.0867500000000001</v>
      </c>
      <c r="O46" s="64">
        <v>2530</v>
      </c>
      <c r="P46" s="65">
        <f>Table22457891011234567891011121314151617181920212223242526272829303132333412353637383940414243444546474849[[#This Row],[PEMBULATAN]]*O46</f>
        <v>2749.4775000000004</v>
      </c>
    </row>
    <row r="47" spans="1:16" ht="27" customHeight="1" x14ac:dyDescent="0.2">
      <c r="A47" s="14"/>
      <c r="B47" s="75"/>
      <c r="C47" s="73" t="s">
        <v>5174</v>
      </c>
      <c r="D47" s="78" t="s">
        <v>126</v>
      </c>
      <c r="E47" s="13">
        <v>44545</v>
      </c>
      <c r="F47" s="76" t="s">
        <v>127</v>
      </c>
      <c r="G47" s="13">
        <v>44549</v>
      </c>
      <c r="H47" s="77" t="s">
        <v>5006</v>
      </c>
      <c r="I47" s="16">
        <v>77</v>
      </c>
      <c r="J47" s="16">
        <v>65</v>
      </c>
      <c r="K47" s="16">
        <v>27</v>
      </c>
      <c r="L47" s="16">
        <v>12</v>
      </c>
      <c r="M47" s="81">
        <v>33.783749999999998</v>
      </c>
      <c r="N47" s="96">
        <v>33.783749999999998</v>
      </c>
      <c r="O47" s="64">
        <v>2530</v>
      </c>
      <c r="P47" s="65">
        <f>Table22457891011234567891011121314151617181920212223242526272829303132333412353637383940414243444546474849[[#This Row],[PEMBULATAN]]*O47</f>
        <v>85472.887499999997</v>
      </c>
    </row>
    <row r="48" spans="1:16" ht="27" customHeight="1" x14ac:dyDescent="0.2">
      <c r="A48" s="14"/>
      <c r="B48" s="75"/>
      <c r="C48" s="73" t="s">
        <v>5175</v>
      </c>
      <c r="D48" s="78" t="s">
        <v>126</v>
      </c>
      <c r="E48" s="13">
        <v>44545</v>
      </c>
      <c r="F48" s="76" t="s">
        <v>127</v>
      </c>
      <c r="G48" s="13">
        <v>44549</v>
      </c>
      <c r="H48" s="77" t="s">
        <v>5006</v>
      </c>
      <c r="I48" s="16">
        <v>90</v>
      </c>
      <c r="J48" s="16">
        <v>57</v>
      </c>
      <c r="K48" s="16">
        <v>32</v>
      </c>
      <c r="L48" s="16">
        <v>26</v>
      </c>
      <c r="M48" s="81">
        <v>41.04</v>
      </c>
      <c r="N48" s="96">
        <v>41.04</v>
      </c>
      <c r="O48" s="64">
        <v>2530</v>
      </c>
      <c r="P48" s="65">
        <f>Table22457891011234567891011121314151617181920212223242526272829303132333412353637383940414243444546474849[[#This Row],[PEMBULATAN]]*O48</f>
        <v>103831.2</v>
      </c>
    </row>
    <row r="49" spans="1:16" ht="27" customHeight="1" x14ac:dyDescent="0.2">
      <c r="A49" s="14"/>
      <c r="B49" s="75"/>
      <c r="C49" s="73" t="s">
        <v>5176</v>
      </c>
      <c r="D49" s="78" t="s">
        <v>126</v>
      </c>
      <c r="E49" s="13">
        <v>44545</v>
      </c>
      <c r="F49" s="76" t="s">
        <v>127</v>
      </c>
      <c r="G49" s="13">
        <v>44549</v>
      </c>
      <c r="H49" s="77" t="s">
        <v>5006</v>
      </c>
      <c r="I49" s="16">
        <v>77</v>
      </c>
      <c r="J49" s="16">
        <v>73</v>
      </c>
      <c r="K49" s="16">
        <v>15</v>
      </c>
      <c r="L49" s="16">
        <v>7</v>
      </c>
      <c r="M49" s="81">
        <v>21.078749999999999</v>
      </c>
      <c r="N49" s="96">
        <v>21.078749999999999</v>
      </c>
      <c r="O49" s="64">
        <v>2530</v>
      </c>
      <c r="P49" s="65">
        <f>Table22457891011234567891011121314151617181920212223242526272829303132333412353637383940414243444546474849[[#This Row],[PEMBULATAN]]*O49</f>
        <v>53329.237499999996</v>
      </c>
    </row>
    <row r="50" spans="1:16" ht="27" customHeight="1" x14ac:dyDescent="0.2">
      <c r="A50" s="14"/>
      <c r="B50" s="75"/>
      <c r="C50" s="73" t="s">
        <v>5177</v>
      </c>
      <c r="D50" s="78" t="s">
        <v>126</v>
      </c>
      <c r="E50" s="13">
        <v>44545</v>
      </c>
      <c r="F50" s="76" t="s">
        <v>127</v>
      </c>
      <c r="G50" s="13">
        <v>44549</v>
      </c>
      <c r="H50" s="77" t="s">
        <v>5006</v>
      </c>
      <c r="I50" s="16">
        <v>36</v>
      </c>
      <c r="J50" s="16">
        <v>31</v>
      </c>
      <c r="K50" s="16">
        <v>22</v>
      </c>
      <c r="L50" s="16">
        <v>12</v>
      </c>
      <c r="M50" s="81">
        <v>6.1379999999999999</v>
      </c>
      <c r="N50" s="96">
        <v>12</v>
      </c>
      <c r="O50" s="64">
        <v>2530</v>
      </c>
      <c r="P50" s="65">
        <f>Table22457891011234567891011121314151617181920212223242526272829303132333412353637383940414243444546474849[[#This Row],[PEMBULATAN]]*O50</f>
        <v>30360</v>
      </c>
    </row>
    <row r="51" spans="1:16" ht="27" customHeight="1" x14ac:dyDescent="0.2">
      <c r="A51" s="14"/>
      <c r="B51" s="75"/>
      <c r="C51" s="73" t="s">
        <v>5178</v>
      </c>
      <c r="D51" s="78" t="s">
        <v>126</v>
      </c>
      <c r="E51" s="13">
        <v>44545</v>
      </c>
      <c r="F51" s="76" t="s">
        <v>127</v>
      </c>
      <c r="G51" s="13">
        <v>44549</v>
      </c>
      <c r="H51" s="77" t="s">
        <v>5006</v>
      </c>
      <c r="I51" s="16">
        <v>57</v>
      </c>
      <c r="J51" s="16">
        <v>41</v>
      </c>
      <c r="K51" s="16">
        <v>21</v>
      </c>
      <c r="L51" s="16">
        <v>2</v>
      </c>
      <c r="M51" s="81">
        <v>12.26925</v>
      </c>
      <c r="N51" s="96">
        <v>12.26925</v>
      </c>
      <c r="O51" s="64">
        <v>2530</v>
      </c>
      <c r="P51" s="65">
        <f>Table22457891011234567891011121314151617181920212223242526272829303132333412353637383940414243444546474849[[#This Row],[PEMBULATAN]]*O51</f>
        <v>31041.202499999999</v>
      </c>
    </row>
    <row r="52" spans="1:16" ht="27" customHeight="1" x14ac:dyDescent="0.2">
      <c r="A52" s="14"/>
      <c r="B52" s="75"/>
      <c r="C52" s="73" t="s">
        <v>5179</v>
      </c>
      <c r="D52" s="78" t="s">
        <v>126</v>
      </c>
      <c r="E52" s="13">
        <v>44545</v>
      </c>
      <c r="F52" s="76" t="s">
        <v>127</v>
      </c>
      <c r="G52" s="13">
        <v>44549</v>
      </c>
      <c r="H52" s="77" t="s">
        <v>5006</v>
      </c>
      <c r="I52" s="16">
        <v>70</v>
      </c>
      <c r="J52" s="16">
        <v>55</v>
      </c>
      <c r="K52" s="16">
        <v>23</v>
      </c>
      <c r="L52" s="16">
        <v>8</v>
      </c>
      <c r="M52" s="81">
        <v>22.137499999999999</v>
      </c>
      <c r="N52" s="96">
        <v>22.137499999999999</v>
      </c>
      <c r="O52" s="64">
        <v>2530</v>
      </c>
      <c r="P52" s="65">
        <f>Table22457891011234567891011121314151617181920212223242526272829303132333412353637383940414243444546474849[[#This Row],[PEMBULATAN]]*O52</f>
        <v>56007.875</v>
      </c>
    </row>
    <row r="53" spans="1:16" ht="27" customHeight="1" x14ac:dyDescent="0.2">
      <c r="A53" s="14"/>
      <c r="B53" s="75"/>
      <c r="C53" s="73" t="s">
        <v>5180</v>
      </c>
      <c r="D53" s="78" t="s">
        <v>126</v>
      </c>
      <c r="E53" s="13">
        <v>44545</v>
      </c>
      <c r="F53" s="76" t="s">
        <v>127</v>
      </c>
      <c r="G53" s="13">
        <v>44549</v>
      </c>
      <c r="H53" s="77" t="s">
        <v>5006</v>
      </c>
      <c r="I53" s="16">
        <v>71</v>
      </c>
      <c r="J53" s="16">
        <v>55</v>
      </c>
      <c r="K53" s="16">
        <v>24</v>
      </c>
      <c r="L53" s="16">
        <v>10</v>
      </c>
      <c r="M53" s="81">
        <v>23.43</v>
      </c>
      <c r="N53" s="96">
        <v>24</v>
      </c>
      <c r="O53" s="64">
        <v>2530</v>
      </c>
      <c r="P53" s="65">
        <f>Table22457891011234567891011121314151617181920212223242526272829303132333412353637383940414243444546474849[[#This Row],[PEMBULATAN]]*O53</f>
        <v>60720</v>
      </c>
    </row>
    <row r="54" spans="1:16" ht="27" customHeight="1" x14ac:dyDescent="0.2">
      <c r="A54" s="14"/>
      <c r="B54" s="75"/>
      <c r="C54" s="73" t="s">
        <v>5181</v>
      </c>
      <c r="D54" s="78" t="s">
        <v>126</v>
      </c>
      <c r="E54" s="13">
        <v>44545</v>
      </c>
      <c r="F54" s="76" t="s">
        <v>127</v>
      </c>
      <c r="G54" s="13">
        <v>44549</v>
      </c>
      <c r="H54" s="77" t="s">
        <v>5006</v>
      </c>
      <c r="I54" s="16">
        <v>77</v>
      </c>
      <c r="J54" s="16">
        <v>65</v>
      </c>
      <c r="K54" s="16">
        <v>27</v>
      </c>
      <c r="L54" s="16">
        <v>16</v>
      </c>
      <c r="M54" s="81">
        <v>33.783749999999998</v>
      </c>
      <c r="N54" s="96">
        <v>33.783749999999998</v>
      </c>
      <c r="O54" s="64">
        <v>2530</v>
      </c>
      <c r="P54" s="65">
        <f>Table22457891011234567891011121314151617181920212223242526272829303132333412353637383940414243444546474849[[#This Row],[PEMBULATAN]]*O54</f>
        <v>85472.887499999997</v>
      </c>
    </row>
    <row r="55" spans="1:16" ht="27" customHeight="1" x14ac:dyDescent="0.2">
      <c r="A55" s="14"/>
      <c r="B55" s="75"/>
      <c r="C55" s="73" t="s">
        <v>5182</v>
      </c>
      <c r="D55" s="78" t="s">
        <v>126</v>
      </c>
      <c r="E55" s="13">
        <v>44545</v>
      </c>
      <c r="F55" s="76" t="s">
        <v>127</v>
      </c>
      <c r="G55" s="13">
        <v>44549</v>
      </c>
      <c r="H55" s="77" t="s">
        <v>5006</v>
      </c>
      <c r="I55" s="16">
        <v>92</v>
      </c>
      <c r="J55" s="16">
        <v>56</v>
      </c>
      <c r="K55" s="16">
        <v>31</v>
      </c>
      <c r="L55" s="16">
        <v>26</v>
      </c>
      <c r="M55" s="81">
        <v>39.927999999999997</v>
      </c>
      <c r="N55" s="96">
        <v>39.927999999999997</v>
      </c>
      <c r="O55" s="64">
        <v>2530</v>
      </c>
      <c r="P55" s="65">
        <f>Table22457891011234567891011121314151617181920212223242526272829303132333412353637383940414243444546474849[[#This Row],[PEMBULATAN]]*O55</f>
        <v>101017.84</v>
      </c>
    </row>
    <row r="56" spans="1:16" ht="27" customHeight="1" x14ac:dyDescent="0.2">
      <c r="A56" s="14"/>
      <c r="B56" s="75"/>
      <c r="C56" s="73" t="s">
        <v>5183</v>
      </c>
      <c r="D56" s="78" t="s">
        <v>126</v>
      </c>
      <c r="E56" s="13">
        <v>44545</v>
      </c>
      <c r="F56" s="76" t="s">
        <v>127</v>
      </c>
      <c r="G56" s="13">
        <v>44549</v>
      </c>
      <c r="H56" s="77" t="s">
        <v>5006</v>
      </c>
      <c r="I56" s="16">
        <v>98</v>
      </c>
      <c r="J56" s="16">
        <v>56</v>
      </c>
      <c r="K56" s="16">
        <v>32</v>
      </c>
      <c r="L56" s="16">
        <v>10</v>
      </c>
      <c r="M56" s="81">
        <v>43.904000000000003</v>
      </c>
      <c r="N56" s="96">
        <v>43.904000000000003</v>
      </c>
      <c r="O56" s="64">
        <v>2530</v>
      </c>
      <c r="P56" s="65">
        <f>Table22457891011234567891011121314151617181920212223242526272829303132333412353637383940414243444546474849[[#This Row],[PEMBULATAN]]*O56</f>
        <v>111077.12000000001</v>
      </c>
    </row>
    <row r="57" spans="1:16" ht="27" customHeight="1" x14ac:dyDescent="0.2">
      <c r="A57" s="14"/>
      <c r="B57" s="75"/>
      <c r="C57" s="73" t="s">
        <v>5184</v>
      </c>
      <c r="D57" s="78" t="s">
        <v>126</v>
      </c>
      <c r="E57" s="13">
        <v>44545</v>
      </c>
      <c r="F57" s="76" t="s">
        <v>127</v>
      </c>
      <c r="G57" s="13">
        <v>44549</v>
      </c>
      <c r="H57" s="77" t="s">
        <v>5006</v>
      </c>
      <c r="I57" s="16">
        <v>88</v>
      </c>
      <c r="J57" s="16">
        <v>54</v>
      </c>
      <c r="K57" s="16">
        <v>37</v>
      </c>
      <c r="L57" s="16">
        <v>25</v>
      </c>
      <c r="M57" s="81">
        <v>43.956000000000003</v>
      </c>
      <c r="N57" s="96">
        <v>43.956000000000003</v>
      </c>
      <c r="O57" s="64">
        <v>2530</v>
      </c>
      <c r="P57" s="65">
        <f>Table22457891011234567891011121314151617181920212223242526272829303132333412353637383940414243444546474849[[#This Row],[PEMBULATAN]]*O57</f>
        <v>111208.68000000001</v>
      </c>
    </row>
    <row r="58" spans="1:16" ht="27" customHeight="1" x14ac:dyDescent="0.2">
      <c r="A58" s="14"/>
      <c r="B58" s="75"/>
      <c r="C58" s="73" t="s">
        <v>5185</v>
      </c>
      <c r="D58" s="78" t="s">
        <v>126</v>
      </c>
      <c r="E58" s="13">
        <v>44545</v>
      </c>
      <c r="F58" s="76" t="s">
        <v>127</v>
      </c>
      <c r="G58" s="13">
        <v>44549</v>
      </c>
      <c r="H58" s="77" t="s">
        <v>5006</v>
      </c>
      <c r="I58" s="16">
        <v>56</v>
      </c>
      <c r="J58" s="16">
        <v>53</v>
      </c>
      <c r="K58" s="16">
        <v>23</v>
      </c>
      <c r="L58" s="16">
        <v>8</v>
      </c>
      <c r="M58" s="81">
        <v>17.065999999999999</v>
      </c>
      <c r="N58" s="96">
        <v>17.065999999999999</v>
      </c>
      <c r="O58" s="64">
        <v>2530</v>
      </c>
      <c r="P58" s="65">
        <f>Table22457891011234567891011121314151617181920212223242526272829303132333412353637383940414243444546474849[[#This Row],[PEMBULATAN]]*O58</f>
        <v>43176.979999999996</v>
      </c>
    </row>
    <row r="59" spans="1:16" ht="27" customHeight="1" x14ac:dyDescent="0.2">
      <c r="A59" s="14"/>
      <c r="B59" s="75"/>
      <c r="C59" s="73" t="s">
        <v>5186</v>
      </c>
      <c r="D59" s="78" t="s">
        <v>126</v>
      </c>
      <c r="E59" s="13">
        <v>44545</v>
      </c>
      <c r="F59" s="76" t="s">
        <v>127</v>
      </c>
      <c r="G59" s="13">
        <v>44549</v>
      </c>
      <c r="H59" s="77" t="s">
        <v>5006</v>
      </c>
      <c r="I59" s="16">
        <v>78</v>
      </c>
      <c r="J59" s="16">
        <v>55</v>
      </c>
      <c r="K59" s="16">
        <v>32</v>
      </c>
      <c r="L59" s="16">
        <v>6</v>
      </c>
      <c r="M59" s="81">
        <v>34.32</v>
      </c>
      <c r="N59" s="96">
        <v>35</v>
      </c>
      <c r="O59" s="64">
        <v>2530</v>
      </c>
      <c r="P59" s="65">
        <f>Table22457891011234567891011121314151617181920212223242526272829303132333412353637383940414243444546474849[[#This Row],[PEMBULATAN]]*O59</f>
        <v>88550</v>
      </c>
    </row>
    <row r="60" spans="1:16" ht="27" customHeight="1" x14ac:dyDescent="0.2">
      <c r="A60" s="14"/>
      <c r="B60" s="75"/>
      <c r="C60" s="73" t="s">
        <v>5187</v>
      </c>
      <c r="D60" s="78" t="s">
        <v>126</v>
      </c>
      <c r="E60" s="13">
        <v>44545</v>
      </c>
      <c r="F60" s="76" t="s">
        <v>127</v>
      </c>
      <c r="G60" s="13">
        <v>44549</v>
      </c>
      <c r="H60" s="77" t="s">
        <v>5006</v>
      </c>
      <c r="I60" s="16">
        <v>81</v>
      </c>
      <c r="J60" s="16">
        <v>54</v>
      </c>
      <c r="K60" s="16">
        <v>21</v>
      </c>
      <c r="L60" s="16">
        <v>10</v>
      </c>
      <c r="M60" s="81">
        <v>22.9635</v>
      </c>
      <c r="N60" s="96">
        <v>22.9635</v>
      </c>
      <c r="O60" s="64">
        <v>2530</v>
      </c>
      <c r="P60" s="65">
        <f>Table22457891011234567891011121314151617181920212223242526272829303132333412353637383940414243444546474849[[#This Row],[PEMBULATAN]]*O60</f>
        <v>58097.654999999999</v>
      </c>
    </row>
    <row r="61" spans="1:16" ht="27" customHeight="1" x14ac:dyDescent="0.2">
      <c r="A61" s="14"/>
      <c r="B61" s="75"/>
      <c r="C61" s="73" t="s">
        <v>5188</v>
      </c>
      <c r="D61" s="78" t="s">
        <v>126</v>
      </c>
      <c r="E61" s="13">
        <v>44545</v>
      </c>
      <c r="F61" s="76" t="s">
        <v>127</v>
      </c>
      <c r="G61" s="13">
        <v>44549</v>
      </c>
      <c r="H61" s="77" t="s">
        <v>5006</v>
      </c>
      <c r="I61" s="16">
        <v>80</v>
      </c>
      <c r="J61" s="16">
        <v>55</v>
      </c>
      <c r="K61" s="16">
        <v>17</v>
      </c>
      <c r="L61" s="16">
        <v>12</v>
      </c>
      <c r="M61" s="81">
        <v>18.7</v>
      </c>
      <c r="N61" s="96">
        <v>18.7</v>
      </c>
      <c r="O61" s="64">
        <v>2530</v>
      </c>
      <c r="P61" s="65">
        <f>Table22457891011234567891011121314151617181920212223242526272829303132333412353637383940414243444546474849[[#This Row],[PEMBULATAN]]*O61</f>
        <v>47311</v>
      </c>
    </row>
    <row r="62" spans="1:16" ht="27" customHeight="1" x14ac:dyDescent="0.2">
      <c r="A62" s="14"/>
      <c r="B62" s="75"/>
      <c r="C62" s="73" t="s">
        <v>5189</v>
      </c>
      <c r="D62" s="78" t="s">
        <v>126</v>
      </c>
      <c r="E62" s="13">
        <v>44545</v>
      </c>
      <c r="F62" s="76" t="s">
        <v>127</v>
      </c>
      <c r="G62" s="13">
        <v>44549</v>
      </c>
      <c r="H62" s="77" t="s">
        <v>5006</v>
      </c>
      <c r="I62" s="16">
        <v>88</v>
      </c>
      <c r="J62" s="16">
        <v>61</v>
      </c>
      <c r="K62" s="16">
        <v>63</v>
      </c>
      <c r="L62" s="16">
        <v>27</v>
      </c>
      <c r="M62" s="81">
        <v>84.546000000000006</v>
      </c>
      <c r="N62" s="96">
        <v>84.546000000000006</v>
      </c>
      <c r="O62" s="64">
        <v>2530</v>
      </c>
      <c r="P62" s="65">
        <f>Table22457891011234567891011121314151617181920212223242526272829303132333412353637383940414243444546474849[[#This Row],[PEMBULATAN]]*O62</f>
        <v>213901.38</v>
      </c>
    </row>
    <row r="63" spans="1:16" ht="27" customHeight="1" x14ac:dyDescent="0.2">
      <c r="A63" s="14"/>
      <c r="B63" s="75"/>
      <c r="C63" s="73" t="s">
        <v>5190</v>
      </c>
      <c r="D63" s="78" t="s">
        <v>126</v>
      </c>
      <c r="E63" s="13">
        <v>44545</v>
      </c>
      <c r="F63" s="76" t="s">
        <v>127</v>
      </c>
      <c r="G63" s="13">
        <v>44549</v>
      </c>
      <c r="H63" s="77" t="s">
        <v>5006</v>
      </c>
      <c r="I63" s="16">
        <v>97</v>
      </c>
      <c r="J63" s="16">
        <v>67</v>
      </c>
      <c r="K63" s="16">
        <v>21</v>
      </c>
      <c r="L63" s="16">
        <v>27</v>
      </c>
      <c r="M63" s="81">
        <v>34.119750000000003</v>
      </c>
      <c r="N63" s="96">
        <v>34.119750000000003</v>
      </c>
      <c r="O63" s="64">
        <v>2530</v>
      </c>
      <c r="P63" s="65">
        <f>Table22457891011234567891011121314151617181920212223242526272829303132333412353637383940414243444546474849[[#This Row],[PEMBULATAN]]*O63</f>
        <v>86322.967500000013</v>
      </c>
    </row>
    <row r="64" spans="1:16" ht="27" customHeight="1" x14ac:dyDescent="0.2">
      <c r="A64" s="14"/>
      <c r="B64" s="75"/>
      <c r="C64" s="73" t="s">
        <v>5191</v>
      </c>
      <c r="D64" s="78" t="s">
        <v>126</v>
      </c>
      <c r="E64" s="13">
        <v>44545</v>
      </c>
      <c r="F64" s="76" t="s">
        <v>127</v>
      </c>
      <c r="G64" s="13">
        <v>44549</v>
      </c>
      <c r="H64" s="77" t="s">
        <v>5006</v>
      </c>
      <c r="I64" s="16">
        <v>64</v>
      </c>
      <c r="J64" s="16">
        <v>61</v>
      </c>
      <c r="K64" s="16">
        <v>17</v>
      </c>
      <c r="L64" s="16">
        <v>6</v>
      </c>
      <c r="M64" s="81">
        <v>16.591999999999999</v>
      </c>
      <c r="N64" s="96">
        <v>16.591999999999999</v>
      </c>
      <c r="O64" s="64">
        <v>2530</v>
      </c>
      <c r="P64" s="65">
        <f>Table22457891011234567891011121314151617181920212223242526272829303132333412353637383940414243444546474849[[#This Row],[PEMBULATAN]]*O64</f>
        <v>41977.759999999995</v>
      </c>
    </row>
    <row r="65" spans="1:16" ht="27" customHeight="1" x14ac:dyDescent="0.2">
      <c r="A65" s="14"/>
      <c r="B65" s="75"/>
      <c r="C65" s="73" t="s">
        <v>5192</v>
      </c>
      <c r="D65" s="78" t="s">
        <v>126</v>
      </c>
      <c r="E65" s="13">
        <v>44545</v>
      </c>
      <c r="F65" s="76" t="s">
        <v>127</v>
      </c>
      <c r="G65" s="13">
        <v>44549</v>
      </c>
      <c r="H65" s="77" t="s">
        <v>5006</v>
      </c>
      <c r="I65" s="16">
        <v>61</v>
      </c>
      <c r="J65" s="16">
        <v>66</v>
      </c>
      <c r="K65" s="16">
        <v>14</v>
      </c>
      <c r="L65" s="16">
        <v>8</v>
      </c>
      <c r="M65" s="81">
        <v>14.090999999999999</v>
      </c>
      <c r="N65" s="96">
        <v>14.090999999999999</v>
      </c>
      <c r="O65" s="64">
        <v>2530</v>
      </c>
      <c r="P65" s="65">
        <f>Table22457891011234567891011121314151617181920212223242526272829303132333412353637383940414243444546474849[[#This Row],[PEMBULATAN]]*O65</f>
        <v>35650.229999999996</v>
      </c>
    </row>
    <row r="66" spans="1:16" ht="27" customHeight="1" x14ac:dyDescent="0.2">
      <c r="A66" s="14"/>
      <c r="B66" s="75"/>
      <c r="C66" s="73" t="s">
        <v>5193</v>
      </c>
      <c r="D66" s="78" t="s">
        <v>126</v>
      </c>
      <c r="E66" s="13">
        <v>44545</v>
      </c>
      <c r="F66" s="76" t="s">
        <v>127</v>
      </c>
      <c r="G66" s="13">
        <v>44549</v>
      </c>
      <c r="H66" s="77" t="s">
        <v>5006</v>
      </c>
      <c r="I66" s="16">
        <v>58</v>
      </c>
      <c r="J66" s="16">
        <v>45</v>
      </c>
      <c r="K66" s="16">
        <v>15</v>
      </c>
      <c r="L66" s="16">
        <v>7</v>
      </c>
      <c r="M66" s="81">
        <v>9.7874999999999996</v>
      </c>
      <c r="N66" s="96">
        <v>9.7874999999999996</v>
      </c>
      <c r="O66" s="64">
        <v>2530</v>
      </c>
      <c r="P66" s="65">
        <f>Table22457891011234567891011121314151617181920212223242526272829303132333412353637383940414243444546474849[[#This Row],[PEMBULATAN]]*O66</f>
        <v>24762.375</v>
      </c>
    </row>
    <row r="67" spans="1:16" ht="27" customHeight="1" x14ac:dyDescent="0.2">
      <c r="A67" s="14"/>
      <c r="B67" s="75"/>
      <c r="C67" s="73" t="s">
        <v>5194</v>
      </c>
      <c r="D67" s="78" t="s">
        <v>126</v>
      </c>
      <c r="E67" s="13">
        <v>44545</v>
      </c>
      <c r="F67" s="76" t="s">
        <v>127</v>
      </c>
      <c r="G67" s="13">
        <v>44549</v>
      </c>
      <c r="H67" s="77" t="s">
        <v>5006</v>
      </c>
      <c r="I67" s="16">
        <v>55</v>
      </c>
      <c r="J67" s="16">
        <v>51</v>
      </c>
      <c r="K67" s="16">
        <v>12</v>
      </c>
      <c r="L67" s="16">
        <v>2</v>
      </c>
      <c r="M67" s="81">
        <v>8.4149999999999991</v>
      </c>
      <c r="N67" s="96">
        <v>9</v>
      </c>
      <c r="O67" s="64">
        <v>2530</v>
      </c>
      <c r="P67" s="65">
        <f>Table22457891011234567891011121314151617181920212223242526272829303132333412353637383940414243444546474849[[#This Row],[PEMBULATAN]]*O67</f>
        <v>22770</v>
      </c>
    </row>
    <row r="68" spans="1:16" ht="27" customHeight="1" x14ac:dyDescent="0.2">
      <c r="A68" s="14"/>
      <c r="B68" s="75"/>
      <c r="C68" s="73" t="s">
        <v>5195</v>
      </c>
      <c r="D68" s="78" t="s">
        <v>126</v>
      </c>
      <c r="E68" s="13">
        <v>44545</v>
      </c>
      <c r="F68" s="76" t="s">
        <v>127</v>
      </c>
      <c r="G68" s="13">
        <v>44549</v>
      </c>
      <c r="H68" s="77" t="s">
        <v>5006</v>
      </c>
      <c r="I68" s="16">
        <v>90</v>
      </c>
      <c r="J68" s="16">
        <v>65</v>
      </c>
      <c r="K68" s="16">
        <v>22</v>
      </c>
      <c r="L68" s="16">
        <v>23</v>
      </c>
      <c r="M68" s="81">
        <v>32.174999999999997</v>
      </c>
      <c r="N68" s="96">
        <v>32.174999999999997</v>
      </c>
      <c r="O68" s="64">
        <v>2530</v>
      </c>
      <c r="P68" s="65">
        <f>Table22457891011234567891011121314151617181920212223242526272829303132333412353637383940414243444546474849[[#This Row],[PEMBULATAN]]*O68</f>
        <v>81402.75</v>
      </c>
    </row>
    <row r="69" spans="1:16" ht="27" customHeight="1" x14ac:dyDescent="0.2">
      <c r="A69" s="14"/>
      <c r="B69" s="75"/>
      <c r="C69" s="73" t="s">
        <v>5196</v>
      </c>
      <c r="D69" s="78" t="s">
        <v>126</v>
      </c>
      <c r="E69" s="13">
        <v>44545</v>
      </c>
      <c r="F69" s="76" t="s">
        <v>127</v>
      </c>
      <c r="G69" s="13">
        <v>44549</v>
      </c>
      <c r="H69" s="77" t="s">
        <v>5006</v>
      </c>
      <c r="I69" s="16">
        <v>86</v>
      </c>
      <c r="J69" s="16">
        <v>61</v>
      </c>
      <c r="K69" s="16">
        <v>22</v>
      </c>
      <c r="L69" s="16">
        <v>14</v>
      </c>
      <c r="M69" s="81">
        <v>28.853000000000002</v>
      </c>
      <c r="N69" s="96">
        <v>28.853000000000002</v>
      </c>
      <c r="O69" s="64">
        <v>2530</v>
      </c>
      <c r="P69" s="65">
        <f>Table22457891011234567891011121314151617181920212223242526272829303132333412353637383940414243444546474849[[#This Row],[PEMBULATAN]]*O69</f>
        <v>72998.090000000011</v>
      </c>
    </row>
    <row r="70" spans="1:16" ht="27" customHeight="1" x14ac:dyDescent="0.2">
      <c r="A70" s="14"/>
      <c r="B70" s="75"/>
      <c r="C70" s="73" t="s">
        <v>5197</v>
      </c>
      <c r="D70" s="78" t="s">
        <v>126</v>
      </c>
      <c r="E70" s="13">
        <v>44545</v>
      </c>
      <c r="F70" s="76" t="s">
        <v>127</v>
      </c>
      <c r="G70" s="13">
        <v>44549</v>
      </c>
      <c r="H70" s="77" t="s">
        <v>5006</v>
      </c>
      <c r="I70" s="16">
        <v>75</v>
      </c>
      <c r="J70" s="16">
        <v>65</v>
      </c>
      <c r="K70" s="16">
        <v>21</v>
      </c>
      <c r="L70" s="16">
        <v>11</v>
      </c>
      <c r="M70" s="81">
        <v>25.59375</v>
      </c>
      <c r="N70" s="96">
        <v>25.59375</v>
      </c>
      <c r="O70" s="64">
        <v>2530</v>
      </c>
      <c r="P70" s="65">
        <f>Table22457891011234567891011121314151617181920212223242526272829303132333412353637383940414243444546474849[[#This Row],[PEMBULATAN]]*O70</f>
        <v>64752.1875</v>
      </c>
    </row>
    <row r="71" spans="1:16" ht="27" customHeight="1" x14ac:dyDescent="0.2">
      <c r="A71" s="14"/>
      <c r="B71" s="75"/>
      <c r="C71" s="73" t="s">
        <v>5198</v>
      </c>
      <c r="D71" s="78" t="s">
        <v>126</v>
      </c>
      <c r="E71" s="13">
        <v>44545</v>
      </c>
      <c r="F71" s="76" t="s">
        <v>127</v>
      </c>
      <c r="G71" s="13">
        <v>44549</v>
      </c>
      <c r="H71" s="77" t="s">
        <v>5006</v>
      </c>
      <c r="I71" s="16">
        <v>76</v>
      </c>
      <c r="J71" s="16">
        <v>64</v>
      </c>
      <c r="K71" s="16">
        <v>23</v>
      </c>
      <c r="L71" s="16">
        <v>13</v>
      </c>
      <c r="M71" s="81">
        <v>27.968</v>
      </c>
      <c r="N71" s="96">
        <v>27.968</v>
      </c>
      <c r="O71" s="64">
        <v>2530</v>
      </c>
      <c r="P71" s="65">
        <f>Table22457891011234567891011121314151617181920212223242526272829303132333412353637383940414243444546474849[[#This Row],[PEMBULATAN]]*O71</f>
        <v>70759.039999999994</v>
      </c>
    </row>
    <row r="72" spans="1:16" ht="27" customHeight="1" x14ac:dyDescent="0.2">
      <c r="A72" s="14"/>
      <c r="B72" s="75"/>
      <c r="C72" s="73" t="s">
        <v>5199</v>
      </c>
      <c r="D72" s="78" t="s">
        <v>126</v>
      </c>
      <c r="E72" s="13">
        <v>44545</v>
      </c>
      <c r="F72" s="76" t="s">
        <v>127</v>
      </c>
      <c r="G72" s="13">
        <v>44549</v>
      </c>
      <c r="H72" s="77" t="s">
        <v>5006</v>
      </c>
      <c r="I72" s="16">
        <v>95</v>
      </c>
      <c r="J72" s="16">
        <v>62</v>
      </c>
      <c r="K72" s="16">
        <v>37</v>
      </c>
      <c r="L72" s="16">
        <v>18</v>
      </c>
      <c r="M72" s="81">
        <v>54.482500000000002</v>
      </c>
      <c r="N72" s="96">
        <v>55</v>
      </c>
      <c r="O72" s="64">
        <v>2530</v>
      </c>
      <c r="P72" s="65">
        <f>Table22457891011234567891011121314151617181920212223242526272829303132333412353637383940414243444546474849[[#This Row],[PEMBULATAN]]*O72</f>
        <v>139150</v>
      </c>
    </row>
    <row r="73" spans="1:16" ht="27" customHeight="1" x14ac:dyDescent="0.2">
      <c r="A73" s="14"/>
      <c r="B73" s="75"/>
      <c r="C73" s="73" t="s">
        <v>5200</v>
      </c>
      <c r="D73" s="78" t="s">
        <v>126</v>
      </c>
      <c r="E73" s="13">
        <v>44545</v>
      </c>
      <c r="F73" s="76" t="s">
        <v>127</v>
      </c>
      <c r="G73" s="13">
        <v>44549</v>
      </c>
      <c r="H73" s="77" t="s">
        <v>5006</v>
      </c>
      <c r="I73" s="16">
        <v>77</v>
      </c>
      <c r="J73" s="16">
        <v>64</v>
      </c>
      <c r="K73" s="16">
        <v>27</v>
      </c>
      <c r="L73" s="16">
        <v>17</v>
      </c>
      <c r="M73" s="81">
        <v>33.264000000000003</v>
      </c>
      <c r="N73" s="96">
        <v>33.264000000000003</v>
      </c>
      <c r="O73" s="64">
        <v>2530</v>
      </c>
      <c r="P73" s="65">
        <f>Table22457891011234567891011121314151617181920212223242526272829303132333412353637383940414243444546474849[[#This Row],[PEMBULATAN]]*O73</f>
        <v>84157.920000000013</v>
      </c>
    </row>
    <row r="74" spans="1:16" ht="27" customHeight="1" x14ac:dyDescent="0.2">
      <c r="A74" s="14"/>
      <c r="B74" s="75"/>
      <c r="C74" s="73" t="s">
        <v>5201</v>
      </c>
      <c r="D74" s="78" t="s">
        <v>126</v>
      </c>
      <c r="E74" s="13">
        <v>44545</v>
      </c>
      <c r="F74" s="76" t="s">
        <v>127</v>
      </c>
      <c r="G74" s="13">
        <v>44549</v>
      </c>
      <c r="H74" s="77" t="s">
        <v>5006</v>
      </c>
      <c r="I74" s="16">
        <v>83</v>
      </c>
      <c r="J74" s="16">
        <v>60</v>
      </c>
      <c r="K74" s="16">
        <v>24</v>
      </c>
      <c r="L74" s="16">
        <v>17</v>
      </c>
      <c r="M74" s="81">
        <v>29.88</v>
      </c>
      <c r="N74" s="96">
        <v>29.88</v>
      </c>
      <c r="O74" s="64">
        <v>2530</v>
      </c>
      <c r="P74" s="65">
        <f>Table22457891011234567891011121314151617181920212223242526272829303132333412353637383940414243444546474849[[#This Row],[PEMBULATAN]]*O74</f>
        <v>75596.399999999994</v>
      </c>
    </row>
    <row r="75" spans="1:16" ht="27" customHeight="1" x14ac:dyDescent="0.2">
      <c r="A75" s="14"/>
      <c r="B75" s="75"/>
      <c r="C75" s="73" t="s">
        <v>5202</v>
      </c>
      <c r="D75" s="78" t="s">
        <v>126</v>
      </c>
      <c r="E75" s="13">
        <v>44545</v>
      </c>
      <c r="F75" s="76" t="s">
        <v>127</v>
      </c>
      <c r="G75" s="13">
        <v>44549</v>
      </c>
      <c r="H75" s="77" t="s">
        <v>5006</v>
      </c>
      <c r="I75" s="16">
        <v>70</v>
      </c>
      <c r="J75" s="16">
        <v>57</v>
      </c>
      <c r="K75" s="16">
        <v>27</v>
      </c>
      <c r="L75" s="16">
        <v>11</v>
      </c>
      <c r="M75" s="81">
        <v>26.932500000000001</v>
      </c>
      <c r="N75" s="96">
        <v>26.932500000000001</v>
      </c>
      <c r="O75" s="64">
        <v>2530</v>
      </c>
      <c r="P75" s="65">
        <f>Table22457891011234567891011121314151617181920212223242526272829303132333412353637383940414243444546474849[[#This Row],[PEMBULATAN]]*O75</f>
        <v>68139.225000000006</v>
      </c>
    </row>
    <row r="76" spans="1:16" ht="27" customHeight="1" x14ac:dyDescent="0.2">
      <c r="A76" s="14"/>
      <c r="B76" s="75"/>
      <c r="C76" s="73" t="s">
        <v>5203</v>
      </c>
      <c r="D76" s="78" t="s">
        <v>126</v>
      </c>
      <c r="E76" s="13">
        <v>44545</v>
      </c>
      <c r="F76" s="76" t="s">
        <v>127</v>
      </c>
      <c r="G76" s="13">
        <v>44549</v>
      </c>
      <c r="H76" s="77" t="s">
        <v>5006</v>
      </c>
      <c r="I76" s="16">
        <v>50</v>
      </c>
      <c r="J76" s="16">
        <v>36</v>
      </c>
      <c r="K76" s="16">
        <v>32</v>
      </c>
      <c r="L76" s="16">
        <v>2</v>
      </c>
      <c r="M76" s="81">
        <v>14.4</v>
      </c>
      <c r="N76" s="96">
        <v>15</v>
      </c>
      <c r="O76" s="64">
        <v>2530</v>
      </c>
      <c r="P76" s="65">
        <f>Table22457891011234567891011121314151617181920212223242526272829303132333412353637383940414243444546474849[[#This Row],[PEMBULATAN]]*O76</f>
        <v>37950</v>
      </c>
    </row>
    <row r="77" spans="1:16" ht="27" customHeight="1" x14ac:dyDescent="0.2">
      <c r="A77" s="14"/>
      <c r="B77" s="75"/>
      <c r="C77" s="73" t="s">
        <v>5204</v>
      </c>
      <c r="D77" s="78" t="s">
        <v>126</v>
      </c>
      <c r="E77" s="13">
        <v>44545</v>
      </c>
      <c r="F77" s="76" t="s">
        <v>127</v>
      </c>
      <c r="G77" s="13">
        <v>44549</v>
      </c>
      <c r="H77" s="77" t="s">
        <v>5006</v>
      </c>
      <c r="I77" s="16">
        <v>80</v>
      </c>
      <c r="J77" s="16">
        <v>32</v>
      </c>
      <c r="K77" s="16">
        <v>11</v>
      </c>
      <c r="L77" s="16">
        <v>12</v>
      </c>
      <c r="M77" s="81">
        <v>7.04</v>
      </c>
      <c r="N77" s="96">
        <v>12</v>
      </c>
      <c r="O77" s="64">
        <v>2530</v>
      </c>
      <c r="P77" s="65">
        <f>Table22457891011234567891011121314151617181920212223242526272829303132333412353637383940414243444546474849[[#This Row],[PEMBULATAN]]*O77</f>
        <v>30360</v>
      </c>
    </row>
    <row r="78" spans="1:16" ht="27" customHeight="1" x14ac:dyDescent="0.2">
      <c r="A78" s="14"/>
      <c r="B78" s="75"/>
      <c r="C78" s="73" t="s">
        <v>5205</v>
      </c>
      <c r="D78" s="78" t="s">
        <v>126</v>
      </c>
      <c r="E78" s="13">
        <v>44545</v>
      </c>
      <c r="F78" s="76" t="s">
        <v>127</v>
      </c>
      <c r="G78" s="13">
        <v>44549</v>
      </c>
      <c r="H78" s="77" t="s">
        <v>5006</v>
      </c>
      <c r="I78" s="16">
        <v>78</v>
      </c>
      <c r="J78" s="16">
        <v>62</v>
      </c>
      <c r="K78" s="16">
        <v>18</v>
      </c>
      <c r="L78" s="16">
        <v>16</v>
      </c>
      <c r="M78" s="81">
        <v>21.762</v>
      </c>
      <c r="N78" s="96">
        <v>21.762</v>
      </c>
      <c r="O78" s="64">
        <v>2530</v>
      </c>
      <c r="P78" s="65">
        <f>Table22457891011234567891011121314151617181920212223242526272829303132333412353637383940414243444546474849[[#This Row],[PEMBULATAN]]*O78</f>
        <v>55057.86</v>
      </c>
    </row>
    <row r="79" spans="1:16" ht="27" customHeight="1" x14ac:dyDescent="0.2">
      <c r="A79" s="14"/>
      <c r="B79" s="75"/>
      <c r="C79" s="73" t="s">
        <v>5206</v>
      </c>
      <c r="D79" s="78" t="s">
        <v>126</v>
      </c>
      <c r="E79" s="13">
        <v>44545</v>
      </c>
      <c r="F79" s="76" t="s">
        <v>127</v>
      </c>
      <c r="G79" s="13">
        <v>44549</v>
      </c>
      <c r="H79" s="77" t="s">
        <v>5006</v>
      </c>
      <c r="I79" s="16">
        <v>72</v>
      </c>
      <c r="J79" s="16">
        <v>22</v>
      </c>
      <c r="K79" s="16">
        <v>22</v>
      </c>
      <c r="L79" s="16">
        <v>2</v>
      </c>
      <c r="M79" s="81">
        <v>8.7119999999999997</v>
      </c>
      <c r="N79" s="96">
        <v>8.7119999999999997</v>
      </c>
      <c r="O79" s="64">
        <v>2530</v>
      </c>
      <c r="P79" s="65">
        <f>Table22457891011234567891011121314151617181920212223242526272829303132333412353637383940414243444546474849[[#This Row],[PEMBULATAN]]*O79</f>
        <v>22041.360000000001</v>
      </c>
    </row>
    <row r="80" spans="1:16" ht="27" customHeight="1" x14ac:dyDescent="0.2">
      <c r="A80" s="14"/>
      <c r="B80" s="75"/>
      <c r="C80" s="73" t="s">
        <v>5207</v>
      </c>
      <c r="D80" s="78" t="s">
        <v>126</v>
      </c>
      <c r="E80" s="13">
        <v>44545</v>
      </c>
      <c r="F80" s="76" t="s">
        <v>127</v>
      </c>
      <c r="G80" s="13">
        <v>44549</v>
      </c>
      <c r="H80" s="77" t="s">
        <v>5006</v>
      </c>
      <c r="I80" s="16">
        <v>76</v>
      </c>
      <c r="J80" s="16">
        <v>61</v>
      </c>
      <c r="K80" s="16">
        <v>16</v>
      </c>
      <c r="L80" s="16">
        <v>15</v>
      </c>
      <c r="M80" s="81">
        <v>18.544</v>
      </c>
      <c r="N80" s="96">
        <v>18.544</v>
      </c>
      <c r="O80" s="64">
        <v>2530</v>
      </c>
      <c r="P80" s="65">
        <f>Table22457891011234567891011121314151617181920212223242526272829303132333412353637383940414243444546474849[[#This Row],[PEMBULATAN]]*O80</f>
        <v>46916.32</v>
      </c>
    </row>
    <row r="81" spans="1:16" ht="27" customHeight="1" x14ac:dyDescent="0.2">
      <c r="A81" s="14"/>
      <c r="B81" s="75"/>
      <c r="C81" s="73" t="s">
        <v>5208</v>
      </c>
      <c r="D81" s="78" t="s">
        <v>126</v>
      </c>
      <c r="E81" s="13">
        <v>44545</v>
      </c>
      <c r="F81" s="76" t="s">
        <v>127</v>
      </c>
      <c r="G81" s="13">
        <v>44549</v>
      </c>
      <c r="H81" s="77" t="s">
        <v>5006</v>
      </c>
      <c r="I81" s="16">
        <v>91</v>
      </c>
      <c r="J81" s="16">
        <v>54</v>
      </c>
      <c r="K81" s="16">
        <v>34</v>
      </c>
      <c r="L81" s="16">
        <v>16</v>
      </c>
      <c r="M81" s="81">
        <v>41.768999999999998</v>
      </c>
      <c r="N81" s="96">
        <v>41.768999999999998</v>
      </c>
      <c r="O81" s="64">
        <v>2530</v>
      </c>
      <c r="P81" s="65">
        <f>Table22457891011234567891011121314151617181920212223242526272829303132333412353637383940414243444546474849[[#This Row],[PEMBULATAN]]*O81</f>
        <v>105675.56999999999</v>
      </c>
    </row>
    <row r="82" spans="1:16" ht="27" customHeight="1" x14ac:dyDescent="0.2">
      <c r="A82" s="14"/>
      <c r="B82" s="75"/>
      <c r="C82" s="73" t="s">
        <v>5209</v>
      </c>
      <c r="D82" s="78" t="s">
        <v>126</v>
      </c>
      <c r="E82" s="13">
        <v>44545</v>
      </c>
      <c r="F82" s="76" t="s">
        <v>127</v>
      </c>
      <c r="G82" s="13">
        <v>44549</v>
      </c>
      <c r="H82" s="77" t="s">
        <v>5006</v>
      </c>
      <c r="I82" s="16">
        <v>84</v>
      </c>
      <c r="J82" s="16">
        <v>44</v>
      </c>
      <c r="K82" s="16">
        <v>24</v>
      </c>
      <c r="L82" s="16">
        <v>17</v>
      </c>
      <c r="M82" s="81">
        <v>22.175999999999998</v>
      </c>
      <c r="N82" s="96">
        <v>22.175999999999998</v>
      </c>
      <c r="O82" s="64">
        <v>2530</v>
      </c>
      <c r="P82" s="65">
        <f>Table22457891011234567891011121314151617181920212223242526272829303132333412353637383940414243444546474849[[#This Row],[PEMBULATAN]]*O82</f>
        <v>56105.279999999999</v>
      </c>
    </row>
    <row r="83" spans="1:16" ht="27" customHeight="1" x14ac:dyDescent="0.2">
      <c r="A83" s="14"/>
      <c r="B83" s="75"/>
      <c r="C83" s="73" t="s">
        <v>5210</v>
      </c>
      <c r="D83" s="78" t="s">
        <v>126</v>
      </c>
      <c r="E83" s="13">
        <v>44545</v>
      </c>
      <c r="F83" s="76" t="s">
        <v>127</v>
      </c>
      <c r="G83" s="13">
        <v>44549</v>
      </c>
      <c r="H83" s="77" t="s">
        <v>5006</v>
      </c>
      <c r="I83" s="16">
        <v>85</v>
      </c>
      <c r="J83" s="16">
        <v>63</v>
      </c>
      <c r="K83" s="16">
        <v>34</v>
      </c>
      <c r="L83" s="16">
        <v>19</v>
      </c>
      <c r="M83" s="81">
        <v>45.517499999999998</v>
      </c>
      <c r="N83" s="96">
        <v>45.517499999999998</v>
      </c>
      <c r="O83" s="64">
        <v>2530</v>
      </c>
      <c r="P83" s="65">
        <f>Table22457891011234567891011121314151617181920212223242526272829303132333412353637383940414243444546474849[[#This Row],[PEMBULATAN]]*O83</f>
        <v>115159.27499999999</v>
      </c>
    </row>
    <row r="84" spans="1:16" ht="27" customHeight="1" x14ac:dyDescent="0.2">
      <c r="A84" s="14"/>
      <c r="B84" s="75"/>
      <c r="C84" s="73" t="s">
        <v>5211</v>
      </c>
      <c r="D84" s="78" t="s">
        <v>126</v>
      </c>
      <c r="E84" s="13">
        <v>44545</v>
      </c>
      <c r="F84" s="76" t="s">
        <v>127</v>
      </c>
      <c r="G84" s="13">
        <v>44549</v>
      </c>
      <c r="H84" s="77" t="s">
        <v>5006</v>
      </c>
      <c r="I84" s="16">
        <v>195</v>
      </c>
      <c r="J84" s="16">
        <v>15</v>
      </c>
      <c r="K84" s="16">
        <v>8</v>
      </c>
      <c r="L84" s="16">
        <v>1</v>
      </c>
      <c r="M84" s="81">
        <v>5.85</v>
      </c>
      <c r="N84" s="96">
        <v>5.85</v>
      </c>
      <c r="O84" s="64">
        <v>2530</v>
      </c>
      <c r="P84" s="65">
        <f>Table22457891011234567891011121314151617181920212223242526272829303132333412353637383940414243444546474849[[#This Row],[PEMBULATAN]]*O84</f>
        <v>14800.5</v>
      </c>
    </row>
    <row r="85" spans="1:16" ht="27" customHeight="1" x14ac:dyDescent="0.2">
      <c r="A85" s="14"/>
      <c r="B85" s="75"/>
      <c r="C85" s="73" t="s">
        <v>5212</v>
      </c>
      <c r="D85" s="78" t="s">
        <v>126</v>
      </c>
      <c r="E85" s="13">
        <v>44545</v>
      </c>
      <c r="F85" s="76" t="s">
        <v>127</v>
      </c>
      <c r="G85" s="13">
        <v>44549</v>
      </c>
      <c r="H85" s="77" t="s">
        <v>5006</v>
      </c>
      <c r="I85" s="16">
        <v>76</v>
      </c>
      <c r="J85" s="16">
        <v>54</v>
      </c>
      <c r="K85" s="16">
        <v>21</v>
      </c>
      <c r="L85" s="16">
        <v>10</v>
      </c>
      <c r="M85" s="81">
        <v>21.545999999999999</v>
      </c>
      <c r="N85" s="96">
        <v>21.545999999999999</v>
      </c>
      <c r="O85" s="64">
        <v>2530</v>
      </c>
      <c r="P85" s="65">
        <f>Table22457891011234567891011121314151617181920212223242526272829303132333412353637383940414243444546474849[[#This Row],[PEMBULATAN]]*O85</f>
        <v>54511.38</v>
      </c>
    </row>
    <row r="86" spans="1:16" ht="27" customHeight="1" x14ac:dyDescent="0.2">
      <c r="A86" s="14"/>
      <c r="B86" s="75"/>
      <c r="C86" s="73" t="s">
        <v>5213</v>
      </c>
      <c r="D86" s="78" t="s">
        <v>126</v>
      </c>
      <c r="E86" s="13">
        <v>44545</v>
      </c>
      <c r="F86" s="76" t="s">
        <v>127</v>
      </c>
      <c r="G86" s="13">
        <v>44549</v>
      </c>
      <c r="H86" s="77" t="s">
        <v>5006</v>
      </c>
      <c r="I86" s="16">
        <v>62</v>
      </c>
      <c r="J86" s="16">
        <v>42</v>
      </c>
      <c r="K86" s="16">
        <v>22</v>
      </c>
      <c r="L86" s="16">
        <v>17</v>
      </c>
      <c r="M86" s="81">
        <v>14.321999999999999</v>
      </c>
      <c r="N86" s="96">
        <v>18</v>
      </c>
      <c r="O86" s="64">
        <v>2530</v>
      </c>
      <c r="P86" s="65">
        <f>Table22457891011234567891011121314151617181920212223242526272829303132333412353637383940414243444546474849[[#This Row],[PEMBULATAN]]*O86</f>
        <v>45540</v>
      </c>
    </row>
    <row r="87" spans="1:16" ht="27" customHeight="1" x14ac:dyDescent="0.2">
      <c r="A87" s="14"/>
      <c r="B87" s="75"/>
      <c r="C87" s="73" t="s">
        <v>5214</v>
      </c>
      <c r="D87" s="78" t="s">
        <v>126</v>
      </c>
      <c r="E87" s="13">
        <v>44545</v>
      </c>
      <c r="F87" s="76" t="s">
        <v>127</v>
      </c>
      <c r="G87" s="13">
        <v>44549</v>
      </c>
      <c r="H87" s="77" t="s">
        <v>5006</v>
      </c>
      <c r="I87" s="16">
        <v>43</v>
      </c>
      <c r="J87" s="16">
        <v>34</v>
      </c>
      <c r="K87" s="16">
        <v>35</v>
      </c>
      <c r="L87" s="16">
        <v>2</v>
      </c>
      <c r="M87" s="81">
        <v>12.7925</v>
      </c>
      <c r="N87" s="96">
        <v>12.7925</v>
      </c>
      <c r="O87" s="64">
        <v>2530</v>
      </c>
      <c r="P87" s="65">
        <f>Table22457891011234567891011121314151617181920212223242526272829303132333412353637383940414243444546474849[[#This Row],[PEMBULATAN]]*O87</f>
        <v>32365.025000000001</v>
      </c>
    </row>
    <row r="88" spans="1:16" ht="27" customHeight="1" x14ac:dyDescent="0.2">
      <c r="A88" s="14"/>
      <c r="B88" s="75"/>
      <c r="C88" s="73" t="s">
        <v>5215</v>
      </c>
      <c r="D88" s="78" t="s">
        <v>126</v>
      </c>
      <c r="E88" s="13">
        <v>44545</v>
      </c>
      <c r="F88" s="76" t="s">
        <v>127</v>
      </c>
      <c r="G88" s="13">
        <v>44549</v>
      </c>
      <c r="H88" s="77" t="s">
        <v>5006</v>
      </c>
      <c r="I88" s="16">
        <v>48</v>
      </c>
      <c r="J88" s="16">
        <v>31</v>
      </c>
      <c r="K88" s="16">
        <v>12</v>
      </c>
      <c r="L88" s="16">
        <v>5</v>
      </c>
      <c r="M88" s="81">
        <v>4.4640000000000004</v>
      </c>
      <c r="N88" s="96">
        <v>6</v>
      </c>
      <c r="O88" s="64">
        <v>2530</v>
      </c>
      <c r="P88" s="65">
        <f>Table22457891011234567891011121314151617181920212223242526272829303132333412353637383940414243444546474849[[#This Row],[PEMBULATAN]]*O88</f>
        <v>15180</v>
      </c>
    </row>
    <row r="89" spans="1:16" ht="27" customHeight="1" x14ac:dyDescent="0.2">
      <c r="A89" s="14"/>
      <c r="B89" s="75"/>
      <c r="C89" s="73" t="s">
        <v>5216</v>
      </c>
      <c r="D89" s="78" t="s">
        <v>126</v>
      </c>
      <c r="E89" s="13">
        <v>44545</v>
      </c>
      <c r="F89" s="76" t="s">
        <v>127</v>
      </c>
      <c r="G89" s="13">
        <v>44549</v>
      </c>
      <c r="H89" s="77" t="s">
        <v>5006</v>
      </c>
      <c r="I89" s="16">
        <v>85</v>
      </c>
      <c r="J89" s="16">
        <v>45</v>
      </c>
      <c r="K89" s="16">
        <v>29</v>
      </c>
      <c r="L89" s="16">
        <v>16</v>
      </c>
      <c r="M89" s="81">
        <v>27.731249999999999</v>
      </c>
      <c r="N89" s="96">
        <v>27.731249999999999</v>
      </c>
      <c r="O89" s="64">
        <v>2530</v>
      </c>
      <c r="P89" s="65">
        <f>Table22457891011234567891011121314151617181920212223242526272829303132333412353637383940414243444546474849[[#This Row],[PEMBULATAN]]*O89</f>
        <v>70160.0625</v>
      </c>
    </row>
    <row r="90" spans="1:16" ht="27" customHeight="1" x14ac:dyDescent="0.2">
      <c r="A90" s="14"/>
      <c r="B90" s="75"/>
      <c r="C90" s="73" t="s">
        <v>5217</v>
      </c>
      <c r="D90" s="78" t="s">
        <v>126</v>
      </c>
      <c r="E90" s="13">
        <v>44545</v>
      </c>
      <c r="F90" s="76" t="s">
        <v>127</v>
      </c>
      <c r="G90" s="13">
        <v>44549</v>
      </c>
      <c r="H90" s="77" t="s">
        <v>5006</v>
      </c>
      <c r="I90" s="16">
        <v>38</v>
      </c>
      <c r="J90" s="16">
        <v>28</v>
      </c>
      <c r="K90" s="16">
        <v>18</v>
      </c>
      <c r="L90" s="16">
        <v>10</v>
      </c>
      <c r="M90" s="81">
        <v>4.7880000000000003</v>
      </c>
      <c r="N90" s="96">
        <v>10</v>
      </c>
      <c r="O90" s="64">
        <v>2530</v>
      </c>
      <c r="P90" s="65">
        <f>Table22457891011234567891011121314151617181920212223242526272829303132333412353637383940414243444546474849[[#This Row],[PEMBULATAN]]*O90</f>
        <v>25300</v>
      </c>
    </row>
    <row r="91" spans="1:16" ht="27" customHeight="1" x14ac:dyDescent="0.2">
      <c r="A91" s="14"/>
      <c r="B91" s="75"/>
      <c r="C91" s="73" t="s">
        <v>5218</v>
      </c>
      <c r="D91" s="78" t="s">
        <v>126</v>
      </c>
      <c r="E91" s="13">
        <v>44545</v>
      </c>
      <c r="F91" s="76" t="s">
        <v>127</v>
      </c>
      <c r="G91" s="13">
        <v>44549</v>
      </c>
      <c r="H91" s="77" t="s">
        <v>5006</v>
      </c>
      <c r="I91" s="16">
        <v>70</v>
      </c>
      <c r="J91" s="16">
        <v>50</v>
      </c>
      <c r="K91" s="16">
        <v>23</v>
      </c>
      <c r="L91" s="16">
        <v>10</v>
      </c>
      <c r="M91" s="81">
        <v>20.125</v>
      </c>
      <c r="N91" s="96">
        <v>20.125</v>
      </c>
      <c r="O91" s="64">
        <v>2530</v>
      </c>
      <c r="P91" s="65">
        <f>Table22457891011234567891011121314151617181920212223242526272829303132333412353637383940414243444546474849[[#This Row],[PEMBULATAN]]*O91</f>
        <v>50916.25</v>
      </c>
    </row>
    <row r="92" spans="1:16" ht="27" customHeight="1" x14ac:dyDescent="0.2">
      <c r="A92" s="14"/>
      <c r="B92" s="75"/>
      <c r="C92" s="73" t="s">
        <v>5219</v>
      </c>
      <c r="D92" s="78" t="s">
        <v>126</v>
      </c>
      <c r="E92" s="13">
        <v>44545</v>
      </c>
      <c r="F92" s="76" t="s">
        <v>127</v>
      </c>
      <c r="G92" s="13">
        <v>44549</v>
      </c>
      <c r="H92" s="77" t="s">
        <v>5006</v>
      </c>
      <c r="I92" s="16">
        <v>92</v>
      </c>
      <c r="J92" s="16">
        <v>55</v>
      </c>
      <c r="K92" s="16">
        <v>34</v>
      </c>
      <c r="L92" s="16">
        <v>16</v>
      </c>
      <c r="M92" s="81">
        <v>43.01</v>
      </c>
      <c r="N92" s="96">
        <v>43.01</v>
      </c>
      <c r="O92" s="64">
        <v>2530</v>
      </c>
      <c r="P92" s="65">
        <f>Table22457891011234567891011121314151617181920212223242526272829303132333412353637383940414243444546474849[[#This Row],[PEMBULATAN]]*O92</f>
        <v>108815.29999999999</v>
      </c>
    </row>
    <row r="93" spans="1:16" ht="27" customHeight="1" x14ac:dyDescent="0.2">
      <c r="A93" s="14"/>
      <c r="B93" s="75"/>
      <c r="C93" s="73" t="s">
        <v>5220</v>
      </c>
      <c r="D93" s="78" t="s">
        <v>126</v>
      </c>
      <c r="E93" s="13">
        <v>44545</v>
      </c>
      <c r="F93" s="76" t="s">
        <v>127</v>
      </c>
      <c r="G93" s="13">
        <v>44549</v>
      </c>
      <c r="H93" s="77" t="s">
        <v>5006</v>
      </c>
      <c r="I93" s="16">
        <v>37</v>
      </c>
      <c r="J93" s="16">
        <v>39</v>
      </c>
      <c r="K93" s="16">
        <v>29</v>
      </c>
      <c r="L93" s="16">
        <v>12</v>
      </c>
      <c r="M93" s="81">
        <v>10.46175</v>
      </c>
      <c r="N93" s="96">
        <v>13</v>
      </c>
      <c r="O93" s="64">
        <v>2530</v>
      </c>
      <c r="P93" s="65">
        <f>Table22457891011234567891011121314151617181920212223242526272829303132333412353637383940414243444546474849[[#This Row],[PEMBULATAN]]*O93</f>
        <v>32890</v>
      </c>
    </row>
    <row r="94" spans="1:16" ht="27" customHeight="1" x14ac:dyDescent="0.2">
      <c r="A94" s="14"/>
      <c r="B94" s="75"/>
      <c r="C94" s="73" t="s">
        <v>5221</v>
      </c>
      <c r="D94" s="78" t="s">
        <v>126</v>
      </c>
      <c r="E94" s="13">
        <v>44545</v>
      </c>
      <c r="F94" s="76" t="s">
        <v>127</v>
      </c>
      <c r="G94" s="13">
        <v>44549</v>
      </c>
      <c r="H94" s="77" t="s">
        <v>5006</v>
      </c>
      <c r="I94" s="16">
        <v>85</v>
      </c>
      <c r="J94" s="16">
        <v>56</v>
      </c>
      <c r="K94" s="16">
        <v>25</v>
      </c>
      <c r="L94" s="16">
        <v>20</v>
      </c>
      <c r="M94" s="81">
        <v>29.75</v>
      </c>
      <c r="N94" s="96">
        <v>29.75</v>
      </c>
      <c r="O94" s="64">
        <v>2530</v>
      </c>
      <c r="P94" s="65">
        <f>Table22457891011234567891011121314151617181920212223242526272829303132333412353637383940414243444546474849[[#This Row],[PEMBULATAN]]*O94</f>
        <v>75267.5</v>
      </c>
    </row>
    <row r="95" spans="1:16" ht="27" customHeight="1" x14ac:dyDescent="0.2">
      <c r="A95" s="14"/>
      <c r="B95" s="75"/>
      <c r="C95" s="73" t="s">
        <v>5222</v>
      </c>
      <c r="D95" s="78" t="s">
        <v>126</v>
      </c>
      <c r="E95" s="13">
        <v>44545</v>
      </c>
      <c r="F95" s="76" t="s">
        <v>127</v>
      </c>
      <c r="G95" s="13">
        <v>44549</v>
      </c>
      <c r="H95" s="77" t="s">
        <v>5006</v>
      </c>
      <c r="I95" s="16">
        <v>87</v>
      </c>
      <c r="J95" s="16">
        <v>58</v>
      </c>
      <c r="K95" s="16">
        <v>19</v>
      </c>
      <c r="L95" s="16">
        <v>10</v>
      </c>
      <c r="M95" s="81">
        <v>23.968499999999999</v>
      </c>
      <c r="N95" s="96">
        <v>23.968499999999999</v>
      </c>
      <c r="O95" s="64">
        <v>2530</v>
      </c>
      <c r="P95" s="65">
        <f>Table22457891011234567891011121314151617181920212223242526272829303132333412353637383940414243444546474849[[#This Row],[PEMBULATAN]]*O95</f>
        <v>60640.305</v>
      </c>
    </row>
    <row r="96" spans="1:16" ht="27" customHeight="1" x14ac:dyDescent="0.2">
      <c r="A96" s="14"/>
      <c r="B96" s="75"/>
      <c r="C96" s="73" t="s">
        <v>5223</v>
      </c>
      <c r="D96" s="78" t="s">
        <v>126</v>
      </c>
      <c r="E96" s="13">
        <v>44545</v>
      </c>
      <c r="F96" s="76" t="s">
        <v>127</v>
      </c>
      <c r="G96" s="13">
        <v>44549</v>
      </c>
      <c r="H96" s="77" t="s">
        <v>5006</v>
      </c>
      <c r="I96" s="16">
        <v>87</v>
      </c>
      <c r="J96" s="16">
        <v>56</v>
      </c>
      <c r="K96" s="16">
        <v>24</v>
      </c>
      <c r="L96" s="16">
        <v>9</v>
      </c>
      <c r="M96" s="81">
        <v>29.231999999999999</v>
      </c>
      <c r="N96" s="96">
        <v>29.231999999999999</v>
      </c>
      <c r="O96" s="64">
        <v>2530</v>
      </c>
      <c r="P96" s="65">
        <f>Table22457891011234567891011121314151617181920212223242526272829303132333412353637383940414243444546474849[[#This Row],[PEMBULATAN]]*O96</f>
        <v>73956.959999999992</v>
      </c>
    </row>
    <row r="97" spans="1:16" ht="27" customHeight="1" x14ac:dyDescent="0.2">
      <c r="A97" s="14"/>
      <c r="B97" s="75"/>
      <c r="C97" s="73" t="s">
        <v>5224</v>
      </c>
      <c r="D97" s="78" t="s">
        <v>126</v>
      </c>
      <c r="E97" s="13">
        <v>44545</v>
      </c>
      <c r="F97" s="76" t="s">
        <v>127</v>
      </c>
      <c r="G97" s="13">
        <v>44549</v>
      </c>
      <c r="H97" s="77" t="s">
        <v>5006</v>
      </c>
      <c r="I97" s="16">
        <v>87</v>
      </c>
      <c r="J97" s="16">
        <v>44</v>
      </c>
      <c r="K97" s="16">
        <v>37</v>
      </c>
      <c r="L97" s="16">
        <v>18</v>
      </c>
      <c r="M97" s="81">
        <v>35.408999999999999</v>
      </c>
      <c r="N97" s="96">
        <v>36</v>
      </c>
      <c r="O97" s="64">
        <v>2530</v>
      </c>
      <c r="P97" s="65">
        <f>Table22457891011234567891011121314151617181920212223242526272829303132333412353637383940414243444546474849[[#This Row],[PEMBULATAN]]*O97</f>
        <v>91080</v>
      </c>
    </row>
    <row r="98" spans="1:16" ht="27" customHeight="1" x14ac:dyDescent="0.2">
      <c r="A98" s="14"/>
      <c r="B98" s="75"/>
      <c r="C98" s="73" t="s">
        <v>5225</v>
      </c>
      <c r="D98" s="78" t="s">
        <v>126</v>
      </c>
      <c r="E98" s="13">
        <v>44545</v>
      </c>
      <c r="F98" s="76" t="s">
        <v>127</v>
      </c>
      <c r="G98" s="13">
        <v>44549</v>
      </c>
      <c r="H98" s="77" t="s">
        <v>5006</v>
      </c>
      <c r="I98" s="16">
        <v>105</v>
      </c>
      <c r="J98" s="16">
        <v>47</v>
      </c>
      <c r="K98" s="16">
        <v>18</v>
      </c>
      <c r="L98" s="16">
        <v>10</v>
      </c>
      <c r="M98" s="81">
        <v>22.2075</v>
      </c>
      <c r="N98" s="96">
        <v>22.2075</v>
      </c>
      <c r="O98" s="64">
        <v>2530</v>
      </c>
      <c r="P98" s="65">
        <f>Table22457891011234567891011121314151617181920212223242526272829303132333412353637383940414243444546474849[[#This Row],[PEMBULATAN]]*O98</f>
        <v>56184.974999999999</v>
      </c>
    </row>
    <row r="99" spans="1:16" ht="27" customHeight="1" x14ac:dyDescent="0.2">
      <c r="A99" s="14"/>
      <c r="B99" s="75"/>
      <c r="C99" s="73" t="s">
        <v>5226</v>
      </c>
      <c r="D99" s="78" t="s">
        <v>126</v>
      </c>
      <c r="E99" s="13">
        <v>44545</v>
      </c>
      <c r="F99" s="76" t="s">
        <v>127</v>
      </c>
      <c r="G99" s="13">
        <v>44549</v>
      </c>
      <c r="H99" s="77" t="s">
        <v>5006</v>
      </c>
      <c r="I99" s="16">
        <v>67</v>
      </c>
      <c r="J99" s="16">
        <v>44</v>
      </c>
      <c r="K99" s="16">
        <v>15</v>
      </c>
      <c r="L99" s="16">
        <v>4</v>
      </c>
      <c r="M99" s="81">
        <v>11.055</v>
      </c>
      <c r="N99" s="96">
        <v>11.055</v>
      </c>
      <c r="O99" s="64">
        <v>2530</v>
      </c>
      <c r="P99" s="65">
        <f>Table22457891011234567891011121314151617181920212223242526272829303132333412353637383940414243444546474849[[#This Row],[PEMBULATAN]]*O99</f>
        <v>27969.149999999998</v>
      </c>
    </row>
    <row r="100" spans="1:16" ht="27" customHeight="1" x14ac:dyDescent="0.2">
      <c r="A100" s="14"/>
      <c r="B100" s="75"/>
      <c r="C100" s="73" t="s">
        <v>5227</v>
      </c>
      <c r="D100" s="78" t="s">
        <v>126</v>
      </c>
      <c r="E100" s="13">
        <v>44545</v>
      </c>
      <c r="F100" s="76" t="s">
        <v>127</v>
      </c>
      <c r="G100" s="13">
        <v>44549</v>
      </c>
      <c r="H100" s="77" t="s">
        <v>5006</v>
      </c>
      <c r="I100" s="16">
        <v>74</v>
      </c>
      <c r="J100" s="16">
        <v>51</v>
      </c>
      <c r="K100" s="16">
        <v>22</v>
      </c>
      <c r="L100" s="16">
        <v>8</v>
      </c>
      <c r="M100" s="81">
        <v>20.757000000000001</v>
      </c>
      <c r="N100" s="96">
        <v>20.757000000000001</v>
      </c>
      <c r="O100" s="64">
        <v>2530</v>
      </c>
      <c r="P100" s="65">
        <f>Table22457891011234567891011121314151617181920212223242526272829303132333412353637383940414243444546474849[[#This Row],[PEMBULATAN]]*O100</f>
        <v>52515.210000000006</v>
      </c>
    </row>
    <row r="101" spans="1:16" ht="27" customHeight="1" x14ac:dyDescent="0.2">
      <c r="A101" s="14"/>
      <c r="B101" s="75"/>
      <c r="C101" s="73" t="s">
        <v>5228</v>
      </c>
      <c r="D101" s="78" t="s">
        <v>126</v>
      </c>
      <c r="E101" s="13">
        <v>44545</v>
      </c>
      <c r="F101" s="76" t="s">
        <v>127</v>
      </c>
      <c r="G101" s="13">
        <v>44549</v>
      </c>
      <c r="H101" s="77" t="s">
        <v>5006</v>
      </c>
      <c r="I101" s="16">
        <v>77</v>
      </c>
      <c r="J101" s="16">
        <v>57</v>
      </c>
      <c r="K101" s="16">
        <v>21</v>
      </c>
      <c r="L101" s="16">
        <v>16</v>
      </c>
      <c r="M101" s="81">
        <v>23.042249999999999</v>
      </c>
      <c r="N101" s="96">
        <v>23.042249999999999</v>
      </c>
      <c r="O101" s="64">
        <v>2530</v>
      </c>
      <c r="P101" s="65">
        <f>Table22457891011234567891011121314151617181920212223242526272829303132333412353637383940414243444546474849[[#This Row],[PEMBULATAN]]*O101</f>
        <v>58296.892499999994</v>
      </c>
    </row>
    <row r="102" spans="1:16" ht="27" customHeight="1" x14ac:dyDescent="0.2">
      <c r="A102" s="14"/>
      <c r="B102" s="75"/>
      <c r="C102" s="73" t="s">
        <v>5229</v>
      </c>
      <c r="D102" s="78" t="s">
        <v>126</v>
      </c>
      <c r="E102" s="13">
        <v>44545</v>
      </c>
      <c r="F102" s="76" t="s">
        <v>127</v>
      </c>
      <c r="G102" s="13">
        <v>44549</v>
      </c>
      <c r="H102" s="77" t="s">
        <v>5006</v>
      </c>
      <c r="I102" s="16">
        <v>65</v>
      </c>
      <c r="J102" s="16">
        <v>56</v>
      </c>
      <c r="K102" s="16">
        <v>32</v>
      </c>
      <c r="L102" s="16">
        <v>9</v>
      </c>
      <c r="M102" s="81">
        <v>29.12</v>
      </c>
      <c r="N102" s="96">
        <v>29.12</v>
      </c>
      <c r="O102" s="64">
        <v>2530</v>
      </c>
      <c r="P102" s="65">
        <f>Table22457891011234567891011121314151617181920212223242526272829303132333412353637383940414243444546474849[[#This Row],[PEMBULATAN]]*O102</f>
        <v>73673.600000000006</v>
      </c>
    </row>
    <row r="103" spans="1:16" ht="27" customHeight="1" x14ac:dyDescent="0.2">
      <c r="A103" s="14"/>
      <c r="B103" s="75"/>
      <c r="C103" s="73" t="s">
        <v>5230</v>
      </c>
      <c r="D103" s="78" t="s">
        <v>126</v>
      </c>
      <c r="E103" s="13">
        <v>44545</v>
      </c>
      <c r="F103" s="76" t="s">
        <v>127</v>
      </c>
      <c r="G103" s="13">
        <v>44549</v>
      </c>
      <c r="H103" s="77" t="s">
        <v>5006</v>
      </c>
      <c r="I103" s="16">
        <v>70</v>
      </c>
      <c r="J103" s="16">
        <v>56</v>
      </c>
      <c r="K103" s="16">
        <v>16</v>
      </c>
      <c r="L103" s="16">
        <v>11</v>
      </c>
      <c r="M103" s="81">
        <v>15.68</v>
      </c>
      <c r="N103" s="96">
        <v>15.68</v>
      </c>
      <c r="O103" s="64">
        <v>2530</v>
      </c>
      <c r="P103" s="65">
        <f>Table22457891011234567891011121314151617181920212223242526272829303132333412353637383940414243444546474849[[#This Row],[PEMBULATAN]]*O103</f>
        <v>39670.400000000001</v>
      </c>
    </row>
    <row r="104" spans="1:16" ht="27" customHeight="1" x14ac:dyDescent="0.2">
      <c r="A104" s="14"/>
      <c r="B104" s="75"/>
      <c r="C104" s="73" t="s">
        <v>5231</v>
      </c>
      <c r="D104" s="78" t="s">
        <v>126</v>
      </c>
      <c r="E104" s="13">
        <v>44545</v>
      </c>
      <c r="F104" s="76" t="s">
        <v>127</v>
      </c>
      <c r="G104" s="13">
        <v>44549</v>
      </c>
      <c r="H104" s="77" t="s">
        <v>5006</v>
      </c>
      <c r="I104" s="16">
        <v>48</v>
      </c>
      <c r="J104" s="16">
        <v>42</v>
      </c>
      <c r="K104" s="16">
        <v>13</v>
      </c>
      <c r="L104" s="16">
        <v>4</v>
      </c>
      <c r="M104" s="81">
        <v>6.5519999999999996</v>
      </c>
      <c r="N104" s="96">
        <v>6.5519999999999996</v>
      </c>
      <c r="O104" s="64">
        <v>2530</v>
      </c>
      <c r="P104" s="65">
        <f>Table22457891011234567891011121314151617181920212223242526272829303132333412353637383940414243444546474849[[#This Row],[PEMBULATAN]]*O104</f>
        <v>16576.559999999998</v>
      </c>
    </row>
    <row r="105" spans="1:16" ht="27" customHeight="1" x14ac:dyDescent="0.2">
      <c r="A105" s="14"/>
      <c r="B105" s="75"/>
      <c r="C105" s="73" t="s">
        <v>5232</v>
      </c>
      <c r="D105" s="78" t="s">
        <v>126</v>
      </c>
      <c r="E105" s="13">
        <v>44545</v>
      </c>
      <c r="F105" s="76" t="s">
        <v>127</v>
      </c>
      <c r="G105" s="13">
        <v>44549</v>
      </c>
      <c r="H105" s="77" t="s">
        <v>5006</v>
      </c>
      <c r="I105" s="16">
        <v>92</v>
      </c>
      <c r="J105" s="16">
        <v>62</v>
      </c>
      <c r="K105" s="16">
        <v>32</v>
      </c>
      <c r="L105" s="16">
        <v>11</v>
      </c>
      <c r="M105" s="81">
        <v>45.631999999999998</v>
      </c>
      <c r="N105" s="96">
        <v>45.631999999999998</v>
      </c>
      <c r="O105" s="64">
        <v>2530</v>
      </c>
      <c r="P105" s="65">
        <f>Table22457891011234567891011121314151617181920212223242526272829303132333412353637383940414243444546474849[[#This Row],[PEMBULATAN]]*O105</f>
        <v>115448.95999999999</v>
      </c>
    </row>
    <row r="106" spans="1:16" ht="27" customHeight="1" x14ac:dyDescent="0.2">
      <c r="A106" s="14"/>
      <c r="B106" s="75"/>
      <c r="C106" s="73" t="s">
        <v>5233</v>
      </c>
      <c r="D106" s="78" t="s">
        <v>126</v>
      </c>
      <c r="E106" s="13">
        <v>44545</v>
      </c>
      <c r="F106" s="76" t="s">
        <v>127</v>
      </c>
      <c r="G106" s="13">
        <v>44549</v>
      </c>
      <c r="H106" s="77" t="s">
        <v>5006</v>
      </c>
      <c r="I106" s="16">
        <v>100</v>
      </c>
      <c r="J106" s="16">
        <v>57</v>
      </c>
      <c r="K106" s="16">
        <v>24</v>
      </c>
      <c r="L106" s="16">
        <v>27</v>
      </c>
      <c r="M106" s="81">
        <v>34.200000000000003</v>
      </c>
      <c r="N106" s="96">
        <v>34.200000000000003</v>
      </c>
      <c r="O106" s="64">
        <v>2530</v>
      </c>
      <c r="P106" s="65">
        <f>Table22457891011234567891011121314151617181920212223242526272829303132333412353637383940414243444546474849[[#This Row],[PEMBULATAN]]*O106</f>
        <v>86526</v>
      </c>
    </row>
    <row r="107" spans="1:16" ht="27" customHeight="1" x14ac:dyDescent="0.2">
      <c r="A107" s="14"/>
      <c r="B107" s="75"/>
      <c r="C107" s="73" t="s">
        <v>5234</v>
      </c>
      <c r="D107" s="78" t="s">
        <v>126</v>
      </c>
      <c r="E107" s="13">
        <v>44545</v>
      </c>
      <c r="F107" s="76" t="s">
        <v>127</v>
      </c>
      <c r="G107" s="13">
        <v>44549</v>
      </c>
      <c r="H107" s="77" t="s">
        <v>5006</v>
      </c>
      <c r="I107" s="16">
        <v>90</v>
      </c>
      <c r="J107" s="16">
        <v>57</v>
      </c>
      <c r="K107" s="16">
        <v>27</v>
      </c>
      <c r="L107" s="16">
        <v>18</v>
      </c>
      <c r="M107" s="81">
        <v>34.627499999999998</v>
      </c>
      <c r="N107" s="96">
        <v>34.627499999999998</v>
      </c>
      <c r="O107" s="64">
        <v>2530</v>
      </c>
      <c r="P107" s="65">
        <f>Table22457891011234567891011121314151617181920212223242526272829303132333412353637383940414243444546474849[[#This Row],[PEMBULATAN]]*O107</f>
        <v>87607.574999999997</v>
      </c>
    </row>
    <row r="108" spans="1:16" ht="27" customHeight="1" x14ac:dyDescent="0.2">
      <c r="A108" s="14"/>
      <c r="B108" s="75"/>
      <c r="C108" s="73" t="s">
        <v>5235</v>
      </c>
      <c r="D108" s="78" t="s">
        <v>126</v>
      </c>
      <c r="E108" s="13">
        <v>44545</v>
      </c>
      <c r="F108" s="76" t="s">
        <v>127</v>
      </c>
      <c r="G108" s="13">
        <v>44549</v>
      </c>
      <c r="H108" s="77" t="s">
        <v>5006</v>
      </c>
      <c r="I108" s="16">
        <v>36</v>
      </c>
      <c r="J108" s="16">
        <v>26</v>
      </c>
      <c r="K108" s="16">
        <v>22</v>
      </c>
      <c r="L108" s="16">
        <v>11</v>
      </c>
      <c r="M108" s="81">
        <v>5.1479999999999997</v>
      </c>
      <c r="N108" s="96">
        <v>11</v>
      </c>
      <c r="O108" s="64">
        <v>2530</v>
      </c>
      <c r="P108" s="65">
        <f>Table22457891011234567891011121314151617181920212223242526272829303132333412353637383940414243444546474849[[#This Row],[PEMBULATAN]]*O108</f>
        <v>27830</v>
      </c>
    </row>
    <row r="109" spans="1:16" ht="27" customHeight="1" x14ac:dyDescent="0.2">
      <c r="A109" s="14"/>
      <c r="B109" s="75"/>
      <c r="C109" s="73" t="s">
        <v>5236</v>
      </c>
      <c r="D109" s="78" t="s">
        <v>126</v>
      </c>
      <c r="E109" s="13">
        <v>44545</v>
      </c>
      <c r="F109" s="76" t="s">
        <v>127</v>
      </c>
      <c r="G109" s="13">
        <v>44549</v>
      </c>
      <c r="H109" s="77" t="s">
        <v>5006</v>
      </c>
      <c r="I109" s="16">
        <v>46</v>
      </c>
      <c r="J109" s="16">
        <v>54</v>
      </c>
      <c r="K109" s="16">
        <v>12</v>
      </c>
      <c r="L109" s="16">
        <v>17</v>
      </c>
      <c r="M109" s="81">
        <v>7.452</v>
      </c>
      <c r="N109" s="96">
        <v>18</v>
      </c>
      <c r="O109" s="64">
        <v>2530</v>
      </c>
      <c r="P109" s="65">
        <f>Table22457891011234567891011121314151617181920212223242526272829303132333412353637383940414243444546474849[[#This Row],[PEMBULATAN]]*O109</f>
        <v>45540</v>
      </c>
    </row>
    <row r="110" spans="1:16" ht="27" customHeight="1" x14ac:dyDescent="0.2">
      <c r="A110" s="14"/>
      <c r="B110" s="75"/>
      <c r="C110" s="73" t="s">
        <v>5237</v>
      </c>
      <c r="D110" s="78" t="s">
        <v>126</v>
      </c>
      <c r="E110" s="13">
        <v>44545</v>
      </c>
      <c r="F110" s="76" t="s">
        <v>127</v>
      </c>
      <c r="G110" s="13">
        <v>44549</v>
      </c>
      <c r="H110" s="77" t="s">
        <v>5006</v>
      </c>
      <c r="I110" s="16">
        <v>64</v>
      </c>
      <c r="J110" s="16">
        <v>51</v>
      </c>
      <c r="K110" s="16">
        <v>21</v>
      </c>
      <c r="L110" s="16">
        <v>10</v>
      </c>
      <c r="M110" s="81">
        <v>17.135999999999999</v>
      </c>
      <c r="N110" s="96">
        <v>17.135999999999999</v>
      </c>
      <c r="O110" s="64">
        <v>2530</v>
      </c>
      <c r="P110" s="65">
        <f>Table22457891011234567891011121314151617181920212223242526272829303132333412353637383940414243444546474849[[#This Row],[PEMBULATAN]]*O110</f>
        <v>43354.079999999994</v>
      </c>
    </row>
    <row r="111" spans="1:16" ht="27" customHeight="1" x14ac:dyDescent="0.2">
      <c r="A111" s="14"/>
      <c r="B111" s="75"/>
      <c r="C111" s="73" t="s">
        <v>5238</v>
      </c>
      <c r="D111" s="78" t="s">
        <v>126</v>
      </c>
      <c r="E111" s="13">
        <v>44545</v>
      </c>
      <c r="F111" s="76" t="s">
        <v>127</v>
      </c>
      <c r="G111" s="13">
        <v>44549</v>
      </c>
      <c r="H111" s="77" t="s">
        <v>5006</v>
      </c>
      <c r="I111" s="16">
        <v>95</v>
      </c>
      <c r="J111" s="16">
        <v>65</v>
      </c>
      <c r="K111" s="16">
        <v>27</v>
      </c>
      <c r="L111" s="16">
        <v>18</v>
      </c>
      <c r="M111" s="81">
        <v>41.681249999999999</v>
      </c>
      <c r="N111" s="96">
        <v>41.681249999999999</v>
      </c>
      <c r="O111" s="64">
        <v>2530</v>
      </c>
      <c r="P111" s="65">
        <f>Table22457891011234567891011121314151617181920212223242526272829303132333412353637383940414243444546474849[[#This Row],[PEMBULATAN]]*O111</f>
        <v>105453.5625</v>
      </c>
    </row>
    <row r="112" spans="1:16" ht="27" customHeight="1" x14ac:dyDescent="0.2">
      <c r="A112" s="14"/>
      <c r="B112" s="75"/>
      <c r="C112" s="73" t="s">
        <v>5239</v>
      </c>
      <c r="D112" s="78" t="s">
        <v>126</v>
      </c>
      <c r="E112" s="13">
        <v>44545</v>
      </c>
      <c r="F112" s="76" t="s">
        <v>127</v>
      </c>
      <c r="G112" s="13">
        <v>44549</v>
      </c>
      <c r="H112" s="77" t="s">
        <v>5006</v>
      </c>
      <c r="I112" s="16">
        <v>85</v>
      </c>
      <c r="J112" s="16">
        <v>57</v>
      </c>
      <c r="K112" s="16">
        <v>22</v>
      </c>
      <c r="L112" s="16">
        <v>18</v>
      </c>
      <c r="M112" s="81">
        <v>26.647500000000001</v>
      </c>
      <c r="N112" s="96">
        <v>26.647500000000001</v>
      </c>
      <c r="O112" s="64">
        <v>2530</v>
      </c>
      <c r="P112" s="65">
        <f>Table22457891011234567891011121314151617181920212223242526272829303132333412353637383940414243444546474849[[#This Row],[PEMBULATAN]]*O112</f>
        <v>67418.175000000003</v>
      </c>
    </row>
    <row r="113" spans="1:16" ht="27" customHeight="1" x14ac:dyDescent="0.2">
      <c r="A113" s="14"/>
      <c r="B113" s="75"/>
      <c r="C113" s="73" t="s">
        <v>5240</v>
      </c>
      <c r="D113" s="78" t="s">
        <v>126</v>
      </c>
      <c r="E113" s="13">
        <v>44545</v>
      </c>
      <c r="F113" s="76" t="s">
        <v>127</v>
      </c>
      <c r="G113" s="13">
        <v>44549</v>
      </c>
      <c r="H113" s="77" t="s">
        <v>5006</v>
      </c>
      <c r="I113" s="16">
        <v>75</v>
      </c>
      <c r="J113" s="16">
        <v>44</v>
      </c>
      <c r="K113" s="16">
        <v>23</v>
      </c>
      <c r="L113" s="16">
        <v>4</v>
      </c>
      <c r="M113" s="81">
        <v>18.975000000000001</v>
      </c>
      <c r="N113" s="96">
        <v>18.975000000000001</v>
      </c>
      <c r="O113" s="64">
        <v>2530</v>
      </c>
      <c r="P113" s="65">
        <f>Table22457891011234567891011121314151617181920212223242526272829303132333412353637383940414243444546474849[[#This Row],[PEMBULATAN]]*O113</f>
        <v>48006.75</v>
      </c>
    </row>
    <row r="114" spans="1:16" ht="27" customHeight="1" x14ac:dyDescent="0.2">
      <c r="A114" s="14"/>
      <c r="B114" s="75"/>
      <c r="C114" s="73" t="s">
        <v>5241</v>
      </c>
      <c r="D114" s="78" t="s">
        <v>126</v>
      </c>
      <c r="E114" s="13">
        <v>44545</v>
      </c>
      <c r="F114" s="76" t="s">
        <v>127</v>
      </c>
      <c r="G114" s="13">
        <v>44549</v>
      </c>
      <c r="H114" s="77" t="s">
        <v>5006</v>
      </c>
      <c r="I114" s="16">
        <v>27</v>
      </c>
      <c r="J114" s="16">
        <v>14</v>
      </c>
      <c r="K114" s="16">
        <v>14</v>
      </c>
      <c r="L114" s="16">
        <v>5</v>
      </c>
      <c r="M114" s="81">
        <v>1.323</v>
      </c>
      <c r="N114" s="96">
        <v>6</v>
      </c>
      <c r="O114" s="64">
        <v>2530</v>
      </c>
      <c r="P114" s="65">
        <f>Table22457891011234567891011121314151617181920212223242526272829303132333412353637383940414243444546474849[[#This Row],[PEMBULATAN]]*O114</f>
        <v>15180</v>
      </c>
    </row>
    <row r="115" spans="1:16" ht="27" customHeight="1" x14ac:dyDescent="0.2">
      <c r="A115" s="14"/>
      <c r="B115" s="75"/>
      <c r="C115" s="73" t="s">
        <v>5242</v>
      </c>
      <c r="D115" s="78" t="s">
        <v>126</v>
      </c>
      <c r="E115" s="13">
        <v>44545</v>
      </c>
      <c r="F115" s="76" t="s">
        <v>127</v>
      </c>
      <c r="G115" s="13">
        <v>44549</v>
      </c>
      <c r="H115" s="77" t="s">
        <v>5006</v>
      </c>
      <c r="I115" s="16">
        <v>75</v>
      </c>
      <c r="J115" s="16">
        <v>55</v>
      </c>
      <c r="K115" s="16">
        <v>14</v>
      </c>
      <c r="L115" s="16">
        <v>12</v>
      </c>
      <c r="M115" s="81">
        <v>14.4375</v>
      </c>
      <c r="N115" s="96">
        <v>15</v>
      </c>
      <c r="O115" s="64">
        <v>2530</v>
      </c>
      <c r="P115" s="65">
        <f>Table22457891011234567891011121314151617181920212223242526272829303132333412353637383940414243444546474849[[#This Row],[PEMBULATAN]]*O115</f>
        <v>37950</v>
      </c>
    </row>
    <row r="116" spans="1:16" ht="27" customHeight="1" x14ac:dyDescent="0.2">
      <c r="A116" s="14"/>
      <c r="B116" s="75"/>
      <c r="C116" s="73" t="s">
        <v>5243</v>
      </c>
      <c r="D116" s="78" t="s">
        <v>126</v>
      </c>
      <c r="E116" s="13">
        <v>44545</v>
      </c>
      <c r="F116" s="76" t="s">
        <v>127</v>
      </c>
      <c r="G116" s="13">
        <v>44549</v>
      </c>
      <c r="H116" s="77" t="s">
        <v>5006</v>
      </c>
      <c r="I116" s="16">
        <v>42</v>
      </c>
      <c r="J116" s="16">
        <v>34</v>
      </c>
      <c r="K116" s="16">
        <v>37</v>
      </c>
      <c r="L116" s="16">
        <v>26</v>
      </c>
      <c r="M116" s="81">
        <v>13.209</v>
      </c>
      <c r="N116" s="96">
        <v>26</v>
      </c>
      <c r="O116" s="64">
        <v>2530</v>
      </c>
      <c r="P116" s="65">
        <f>Table22457891011234567891011121314151617181920212223242526272829303132333412353637383940414243444546474849[[#This Row],[PEMBULATAN]]*O116</f>
        <v>65780</v>
      </c>
    </row>
    <row r="117" spans="1:16" ht="27" customHeight="1" x14ac:dyDescent="0.2">
      <c r="A117" s="14"/>
      <c r="B117" s="75"/>
      <c r="C117" s="73" t="s">
        <v>5244</v>
      </c>
      <c r="D117" s="78" t="s">
        <v>126</v>
      </c>
      <c r="E117" s="13">
        <v>44545</v>
      </c>
      <c r="F117" s="76" t="s">
        <v>127</v>
      </c>
      <c r="G117" s="13">
        <v>44549</v>
      </c>
      <c r="H117" s="77" t="s">
        <v>5006</v>
      </c>
      <c r="I117" s="16">
        <v>47</v>
      </c>
      <c r="J117" s="16">
        <v>20</v>
      </c>
      <c r="K117" s="16">
        <v>8</v>
      </c>
      <c r="L117" s="16">
        <v>2</v>
      </c>
      <c r="M117" s="81">
        <v>1.88</v>
      </c>
      <c r="N117" s="96">
        <v>2</v>
      </c>
      <c r="O117" s="64">
        <v>2530</v>
      </c>
      <c r="P117" s="65">
        <f>Table22457891011234567891011121314151617181920212223242526272829303132333412353637383940414243444546474849[[#This Row],[PEMBULATAN]]*O117</f>
        <v>5060</v>
      </c>
    </row>
    <row r="118" spans="1:16" ht="27" customHeight="1" x14ac:dyDescent="0.2">
      <c r="A118" s="14"/>
      <c r="B118" s="75"/>
      <c r="C118" s="73" t="s">
        <v>5245</v>
      </c>
      <c r="D118" s="78" t="s">
        <v>126</v>
      </c>
      <c r="E118" s="13">
        <v>44545</v>
      </c>
      <c r="F118" s="76" t="s">
        <v>127</v>
      </c>
      <c r="G118" s="13">
        <v>44549</v>
      </c>
      <c r="H118" s="77" t="s">
        <v>5006</v>
      </c>
      <c r="I118" s="16">
        <v>73</v>
      </c>
      <c r="J118" s="16">
        <v>48</v>
      </c>
      <c r="K118" s="16">
        <v>24</v>
      </c>
      <c r="L118" s="16">
        <v>16</v>
      </c>
      <c r="M118" s="81">
        <v>21.024000000000001</v>
      </c>
      <c r="N118" s="96">
        <v>21.024000000000001</v>
      </c>
      <c r="O118" s="64">
        <v>2530</v>
      </c>
      <c r="P118" s="65">
        <f>Table22457891011234567891011121314151617181920212223242526272829303132333412353637383940414243444546474849[[#This Row],[PEMBULATAN]]*O118</f>
        <v>53190.720000000001</v>
      </c>
    </row>
    <row r="119" spans="1:16" ht="27" customHeight="1" x14ac:dyDescent="0.2">
      <c r="A119" s="14"/>
      <c r="B119" s="75"/>
      <c r="C119" s="73" t="s">
        <v>5246</v>
      </c>
      <c r="D119" s="78" t="s">
        <v>126</v>
      </c>
      <c r="E119" s="13">
        <v>44545</v>
      </c>
      <c r="F119" s="76" t="s">
        <v>127</v>
      </c>
      <c r="G119" s="13">
        <v>44549</v>
      </c>
      <c r="H119" s="77" t="s">
        <v>5006</v>
      </c>
      <c r="I119" s="16">
        <v>68</v>
      </c>
      <c r="J119" s="16">
        <v>62</v>
      </c>
      <c r="K119" s="16">
        <v>18</v>
      </c>
      <c r="L119" s="16">
        <v>5</v>
      </c>
      <c r="M119" s="81">
        <v>18.972000000000001</v>
      </c>
      <c r="N119" s="96">
        <v>18.972000000000001</v>
      </c>
      <c r="O119" s="64">
        <v>2530</v>
      </c>
      <c r="P119" s="65">
        <f>Table22457891011234567891011121314151617181920212223242526272829303132333412353637383940414243444546474849[[#This Row],[PEMBULATAN]]*O119</f>
        <v>47999.16</v>
      </c>
    </row>
    <row r="120" spans="1:16" ht="27" customHeight="1" x14ac:dyDescent="0.2">
      <c r="A120" s="14"/>
      <c r="B120" s="75"/>
      <c r="C120" s="73" t="s">
        <v>5247</v>
      </c>
      <c r="D120" s="78" t="s">
        <v>126</v>
      </c>
      <c r="E120" s="13">
        <v>44545</v>
      </c>
      <c r="F120" s="76" t="s">
        <v>127</v>
      </c>
      <c r="G120" s="13">
        <v>44549</v>
      </c>
      <c r="H120" s="77" t="s">
        <v>5006</v>
      </c>
      <c r="I120" s="16">
        <v>57</v>
      </c>
      <c r="J120" s="16">
        <v>43</v>
      </c>
      <c r="K120" s="16">
        <v>27</v>
      </c>
      <c r="L120" s="16">
        <v>2</v>
      </c>
      <c r="M120" s="81">
        <v>16.544250000000002</v>
      </c>
      <c r="N120" s="96">
        <v>16.544250000000002</v>
      </c>
      <c r="O120" s="64">
        <v>2530</v>
      </c>
      <c r="P120" s="65">
        <f>Table22457891011234567891011121314151617181920212223242526272829303132333412353637383940414243444546474849[[#This Row],[PEMBULATAN]]*O120</f>
        <v>41856.952500000007</v>
      </c>
    </row>
    <row r="121" spans="1:16" ht="27" customHeight="1" x14ac:dyDescent="0.2">
      <c r="A121" s="14"/>
      <c r="B121" s="75"/>
      <c r="C121" s="73" t="s">
        <v>5248</v>
      </c>
      <c r="D121" s="78" t="s">
        <v>126</v>
      </c>
      <c r="E121" s="13">
        <v>44545</v>
      </c>
      <c r="F121" s="76" t="s">
        <v>127</v>
      </c>
      <c r="G121" s="13">
        <v>44549</v>
      </c>
      <c r="H121" s="77" t="s">
        <v>5006</v>
      </c>
      <c r="I121" s="16">
        <v>90</v>
      </c>
      <c r="J121" s="16">
        <v>48</v>
      </c>
      <c r="K121" s="16">
        <v>22</v>
      </c>
      <c r="L121" s="16">
        <v>25</v>
      </c>
      <c r="M121" s="81">
        <v>23.76</v>
      </c>
      <c r="N121" s="96">
        <v>25</v>
      </c>
      <c r="O121" s="64">
        <v>2530</v>
      </c>
      <c r="P121" s="65">
        <f>Table22457891011234567891011121314151617181920212223242526272829303132333412353637383940414243444546474849[[#This Row],[PEMBULATAN]]*O121</f>
        <v>63250</v>
      </c>
    </row>
    <row r="122" spans="1:16" ht="27" customHeight="1" x14ac:dyDescent="0.2">
      <c r="A122" s="14"/>
      <c r="B122" s="75"/>
      <c r="C122" s="73" t="s">
        <v>5249</v>
      </c>
      <c r="D122" s="78" t="s">
        <v>126</v>
      </c>
      <c r="E122" s="13">
        <v>44545</v>
      </c>
      <c r="F122" s="76" t="s">
        <v>127</v>
      </c>
      <c r="G122" s="13">
        <v>44549</v>
      </c>
      <c r="H122" s="77" t="s">
        <v>5006</v>
      </c>
      <c r="I122" s="16">
        <v>62</v>
      </c>
      <c r="J122" s="16">
        <v>40</v>
      </c>
      <c r="K122" s="16">
        <v>14</v>
      </c>
      <c r="L122" s="16">
        <v>10</v>
      </c>
      <c r="M122" s="81">
        <v>8.68</v>
      </c>
      <c r="N122" s="96">
        <v>10</v>
      </c>
      <c r="O122" s="64">
        <v>2530</v>
      </c>
      <c r="P122" s="65">
        <f>Table22457891011234567891011121314151617181920212223242526272829303132333412353637383940414243444546474849[[#This Row],[PEMBULATAN]]*O122</f>
        <v>25300</v>
      </c>
    </row>
    <row r="123" spans="1:16" ht="27" customHeight="1" x14ac:dyDescent="0.2">
      <c r="A123" s="14"/>
      <c r="B123" s="75"/>
      <c r="C123" s="73" t="s">
        <v>5250</v>
      </c>
      <c r="D123" s="78" t="s">
        <v>126</v>
      </c>
      <c r="E123" s="13">
        <v>44545</v>
      </c>
      <c r="F123" s="76" t="s">
        <v>127</v>
      </c>
      <c r="G123" s="13">
        <v>44549</v>
      </c>
      <c r="H123" s="77" t="s">
        <v>5006</v>
      </c>
      <c r="I123" s="16">
        <v>97</v>
      </c>
      <c r="J123" s="16">
        <v>55</v>
      </c>
      <c r="K123" s="16">
        <v>32</v>
      </c>
      <c r="L123" s="16">
        <v>18</v>
      </c>
      <c r="M123" s="81">
        <v>42.68</v>
      </c>
      <c r="N123" s="96">
        <v>42.68</v>
      </c>
      <c r="O123" s="64">
        <v>2530</v>
      </c>
      <c r="P123" s="65">
        <f>Table22457891011234567891011121314151617181920212223242526272829303132333412353637383940414243444546474849[[#This Row],[PEMBULATAN]]*O123</f>
        <v>107980.4</v>
      </c>
    </row>
    <row r="124" spans="1:16" ht="27" customHeight="1" x14ac:dyDescent="0.2">
      <c r="A124" s="14"/>
      <c r="B124" s="75"/>
      <c r="C124" s="73" t="s">
        <v>5251</v>
      </c>
      <c r="D124" s="78" t="s">
        <v>126</v>
      </c>
      <c r="E124" s="13">
        <v>44545</v>
      </c>
      <c r="F124" s="76" t="s">
        <v>127</v>
      </c>
      <c r="G124" s="13">
        <v>44549</v>
      </c>
      <c r="H124" s="77" t="s">
        <v>5006</v>
      </c>
      <c r="I124" s="16">
        <v>45</v>
      </c>
      <c r="J124" s="16">
        <v>42</v>
      </c>
      <c r="K124" s="16">
        <v>32</v>
      </c>
      <c r="L124" s="16">
        <v>2</v>
      </c>
      <c r="M124" s="81">
        <v>15.12</v>
      </c>
      <c r="N124" s="96">
        <v>15.12</v>
      </c>
      <c r="O124" s="64">
        <v>2530</v>
      </c>
      <c r="P124" s="65">
        <f>Table22457891011234567891011121314151617181920212223242526272829303132333412353637383940414243444546474849[[#This Row],[PEMBULATAN]]*O124</f>
        <v>38253.599999999999</v>
      </c>
    </row>
    <row r="125" spans="1:16" ht="27" customHeight="1" x14ac:dyDescent="0.2">
      <c r="A125" s="14"/>
      <c r="B125" s="75"/>
      <c r="C125" s="73" t="s">
        <v>5252</v>
      </c>
      <c r="D125" s="78" t="s">
        <v>126</v>
      </c>
      <c r="E125" s="13">
        <v>44545</v>
      </c>
      <c r="F125" s="76" t="s">
        <v>127</v>
      </c>
      <c r="G125" s="13">
        <v>44549</v>
      </c>
      <c r="H125" s="77" t="s">
        <v>5006</v>
      </c>
      <c r="I125" s="16">
        <v>50</v>
      </c>
      <c r="J125" s="16">
        <v>37</v>
      </c>
      <c r="K125" s="16">
        <v>35</v>
      </c>
      <c r="L125" s="16">
        <v>11</v>
      </c>
      <c r="M125" s="81">
        <v>16.1875</v>
      </c>
      <c r="N125" s="96">
        <v>16.1875</v>
      </c>
      <c r="O125" s="64">
        <v>2530</v>
      </c>
      <c r="P125" s="65">
        <f>Table22457891011234567891011121314151617181920212223242526272829303132333412353637383940414243444546474849[[#This Row],[PEMBULATAN]]*O125</f>
        <v>40954.375</v>
      </c>
    </row>
    <row r="126" spans="1:16" ht="27" customHeight="1" x14ac:dyDescent="0.2">
      <c r="A126" s="14"/>
      <c r="B126" s="75"/>
      <c r="C126" s="73" t="s">
        <v>5253</v>
      </c>
      <c r="D126" s="78" t="s">
        <v>126</v>
      </c>
      <c r="E126" s="13">
        <v>44545</v>
      </c>
      <c r="F126" s="76" t="s">
        <v>127</v>
      </c>
      <c r="G126" s="13">
        <v>44549</v>
      </c>
      <c r="H126" s="77" t="s">
        <v>5006</v>
      </c>
      <c r="I126" s="16">
        <v>37</v>
      </c>
      <c r="J126" s="16">
        <v>37</v>
      </c>
      <c r="K126" s="16">
        <v>37</v>
      </c>
      <c r="L126" s="16">
        <v>5</v>
      </c>
      <c r="M126" s="81">
        <v>12.66325</v>
      </c>
      <c r="N126" s="96">
        <v>12.66325</v>
      </c>
      <c r="O126" s="64">
        <v>2530</v>
      </c>
      <c r="P126" s="65">
        <f>Table22457891011234567891011121314151617181920212223242526272829303132333412353637383940414243444546474849[[#This Row],[PEMBULATAN]]*O126</f>
        <v>32038.022499999999</v>
      </c>
    </row>
    <row r="127" spans="1:16" ht="27" customHeight="1" x14ac:dyDescent="0.2">
      <c r="A127" s="14"/>
      <c r="B127" s="75"/>
      <c r="C127" s="73" t="s">
        <v>5254</v>
      </c>
      <c r="D127" s="78" t="s">
        <v>126</v>
      </c>
      <c r="E127" s="13">
        <v>44545</v>
      </c>
      <c r="F127" s="76" t="s">
        <v>127</v>
      </c>
      <c r="G127" s="13">
        <v>44549</v>
      </c>
      <c r="H127" s="77" t="s">
        <v>5006</v>
      </c>
      <c r="I127" s="16">
        <v>88</v>
      </c>
      <c r="J127" s="16">
        <v>52</v>
      </c>
      <c r="K127" s="16">
        <v>32</v>
      </c>
      <c r="L127" s="16">
        <v>14</v>
      </c>
      <c r="M127" s="81">
        <v>36.607999999999997</v>
      </c>
      <c r="N127" s="96">
        <v>36.607999999999997</v>
      </c>
      <c r="O127" s="64">
        <v>2530</v>
      </c>
      <c r="P127" s="65">
        <f>Table22457891011234567891011121314151617181920212223242526272829303132333412353637383940414243444546474849[[#This Row],[PEMBULATAN]]*O127</f>
        <v>92618.239999999991</v>
      </c>
    </row>
    <row r="128" spans="1:16" ht="27" customHeight="1" x14ac:dyDescent="0.2">
      <c r="A128" s="14"/>
      <c r="B128" s="75"/>
      <c r="C128" s="73" t="s">
        <v>5255</v>
      </c>
      <c r="D128" s="78" t="s">
        <v>126</v>
      </c>
      <c r="E128" s="13">
        <v>44545</v>
      </c>
      <c r="F128" s="76" t="s">
        <v>127</v>
      </c>
      <c r="G128" s="13">
        <v>44549</v>
      </c>
      <c r="H128" s="77" t="s">
        <v>5006</v>
      </c>
      <c r="I128" s="16">
        <v>97</v>
      </c>
      <c r="J128" s="16">
        <v>57</v>
      </c>
      <c r="K128" s="16">
        <v>34</v>
      </c>
      <c r="L128" s="16">
        <v>19</v>
      </c>
      <c r="M128" s="81">
        <v>46.996499999999997</v>
      </c>
      <c r="N128" s="96">
        <v>46.996499999999997</v>
      </c>
      <c r="O128" s="64">
        <v>2530</v>
      </c>
      <c r="P128" s="65">
        <f>Table22457891011234567891011121314151617181920212223242526272829303132333412353637383940414243444546474849[[#This Row],[PEMBULATAN]]*O128</f>
        <v>118901.14499999999</v>
      </c>
    </row>
    <row r="129" spans="1:16" ht="27" customHeight="1" x14ac:dyDescent="0.2">
      <c r="A129" s="14"/>
      <c r="B129" s="75"/>
      <c r="C129" s="73" t="s">
        <v>5256</v>
      </c>
      <c r="D129" s="78" t="s">
        <v>126</v>
      </c>
      <c r="E129" s="13">
        <v>44545</v>
      </c>
      <c r="F129" s="76" t="s">
        <v>127</v>
      </c>
      <c r="G129" s="13">
        <v>44549</v>
      </c>
      <c r="H129" s="77" t="s">
        <v>5006</v>
      </c>
      <c r="I129" s="16">
        <v>92</v>
      </c>
      <c r="J129" s="16">
        <v>52</v>
      </c>
      <c r="K129" s="16">
        <v>33</v>
      </c>
      <c r="L129" s="16">
        <v>17</v>
      </c>
      <c r="M129" s="81">
        <v>39.468000000000004</v>
      </c>
      <c r="N129" s="96">
        <v>40</v>
      </c>
      <c r="O129" s="64">
        <v>2530</v>
      </c>
      <c r="P129" s="65">
        <f>Table22457891011234567891011121314151617181920212223242526272829303132333412353637383940414243444546474849[[#This Row],[PEMBULATAN]]*O129</f>
        <v>101200</v>
      </c>
    </row>
    <row r="130" spans="1:16" ht="27" customHeight="1" x14ac:dyDescent="0.2">
      <c r="A130" s="14"/>
      <c r="B130" s="75"/>
      <c r="C130" s="73" t="s">
        <v>5257</v>
      </c>
      <c r="D130" s="78" t="s">
        <v>126</v>
      </c>
      <c r="E130" s="13">
        <v>44545</v>
      </c>
      <c r="F130" s="76" t="s">
        <v>127</v>
      </c>
      <c r="G130" s="13">
        <v>44549</v>
      </c>
      <c r="H130" s="77" t="s">
        <v>5006</v>
      </c>
      <c r="I130" s="16">
        <v>28</v>
      </c>
      <c r="J130" s="16">
        <v>28</v>
      </c>
      <c r="K130" s="16">
        <v>20</v>
      </c>
      <c r="L130" s="16">
        <v>1</v>
      </c>
      <c r="M130" s="81">
        <v>3.92</v>
      </c>
      <c r="N130" s="96">
        <v>3.92</v>
      </c>
      <c r="O130" s="64">
        <v>2530</v>
      </c>
      <c r="P130" s="65">
        <f>Table22457891011234567891011121314151617181920212223242526272829303132333412353637383940414243444546474849[[#This Row],[PEMBULATAN]]*O130</f>
        <v>9917.6</v>
      </c>
    </row>
    <row r="131" spans="1:16" ht="27" customHeight="1" x14ac:dyDescent="0.2">
      <c r="A131" s="14"/>
      <c r="B131" s="75"/>
      <c r="C131" s="73" t="s">
        <v>5258</v>
      </c>
      <c r="D131" s="78" t="s">
        <v>126</v>
      </c>
      <c r="E131" s="13">
        <v>44545</v>
      </c>
      <c r="F131" s="76" t="s">
        <v>127</v>
      </c>
      <c r="G131" s="13">
        <v>44549</v>
      </c>
      <c r="H131" s="77" t="s">
        <v>5006</v>
      </c>
      <c r="I131" s="16">
        <v>48</v>
      </c>
      <c r="J131" s="16">
        <v>31</v>
      </c>
      <c r="K131" s="16">
        <v>12</v>
      </c>
      <c r="L131" s="16">
        <v>6</v>
      </c>
      <c r="M131" s="81">
        <v>4.4640000000000004</v>
      </c>
      <c r="N131" s="96">
        <v>7</v>
      </c>
      <c r="O131" s="64">
        <v>2530</v>
      </c>
      <c r="P131" s="65">
        <f>Table22457891011234567891011121314151617181920212223242526272829303132333412353637383940414243444546474849[[#This Row],[PEMBULATAN]]*O131</f>
        <v>17710</v>
      </c>
    </row>
    <row r="132" spans="1:16" ht="27" customHeight="1" x14ac:dyDescent="0.2">
      <c r="A132" s="14"/>
      <c r="B132" s="75"/>
      <c r="C132" s="73" t="s">
        <v>5259</v>
      </c>
      <c r="D132" s="78" t="s">
        <v>126</v>
      </c>
      <c r="E132" s="13">
        <v>44545</v>
      </c>
      <c r="F132" s="76" t="s">
        <v>127</v>
      </c>
      <c r="G132" s="13">
        <v>44549</v>
      </c>
      <c r="H132" s="77" t="s">
        <v>5006</v>
      </c>
      <c r="I132" s="16">
        <v>152</v>
      </c>
      <c r="J132" s="16">
        <v>12</v>
      </c>
      <c r="K132" s="16">
        <v>12</v>
      </c>
      <c r="L132" s="16">
        <v>3</v>
      </c>
      <c r="M132" s="81">
        <v>5.4720000000000004</v>
      </c>
      <c r="N132" s="96">
        <v>6</v>
      </c>
      <c r="O132" s="64">
        <v>2530</v>
      </c>
      <c r="P132" s="65">
        <f>Table22457891011234567891011121314151617181920212223242526272829303132333412353637383940414243444546474849[[#This Row],[PEMBULATAN]]*O132</f>
        <v>15180</v>
      </c>
    </row>
    <row r="133" spans="1:16" ht="27" customHeight="1" x14ac:dyDescent="0.2">
      <c r="A133" s="14"/>
      <c r="B133" s="75"/>
      <c r="C133" s="73" t="s">
        <v>5260</v>
      </c>
      <c r="D133" s="78" t="s">
        <v>126</v>
      </c>
      <c r="E133" s="13">
        <v>44545</v>
      </c>
      <c r="F133" s="76" t="s">
        <v>127</v>
      </c>
      <c r="G133" s="13">
        <v>44549</v>
      </c>
      <c r="H133" s="77" t="s">
        <v>5006</v>
      </c>
      <c r="I133" s="16">
        <v>77</v>
      </c>
      <c r="J133" s="16">
        <v>47</v>
      </c>
      <c r="K133" s="16">
        <v>25</v>
      </c>
      <c r="L133" s="16">
        <v>7</v>
      </c>
      <c r="M133" s="81">
        <v>22.618749999999999</v>
      </c>
      <c r="N133" s="96">
        <v>22.618749999999999</v>
      </c>
      <c r="O133" s="64">
        <v>2530</v>
      </c>
      <c r="P133" s="65">
        <f>Table22457891011234567891011121314151617181920212223242526272829303132333412353637383940414243444546474849[[#This Row],[PEMBULATAN]]*O133</f>
        <v>57225.4375</v>
      </c>
    </row>
    <row r="134" spans="1:16" ht="27" customHeight="1" x14ac:dyDescent="0.2">
      <c r="A134" s="14"/>
      <c r="B134" s="75"/>
      <c r="C134" s="73" t="s">
        <v>5261</v>
      </c>
      <c r="D134" s="78" t="s">
        <v>126</v>
      </c>
      <c r="E134" s="13">
        <v>44545</v>
      </c>
      <c r="F134" s="76" t="s">
        <v>127</v>
      </c>
      <c r="G134" s="13">
        <v>44549</v>
      </c>
      <c r="H134" s="77" t="s">
        <v>5006</v>
      </c>
      <c r="I134" s="16">
        <v>55</v>
      </c>
      <c r="J134" s="16">
        <v>47</v>
      </c>
      <c r="K134" s="16">
        <v>24</v>
      </c>
      <c r="L134" s="16">
        <v>2</v>
      </c>
      <c r="M134" s="81">
        <v>15.51</v>
      </c>
      <c r="N134" s="96">
        <v>15.51</v>
      </c>
      <c r="O134" s="64">
        <v>2530</v>
      </c>
      <c r="P134" s="65">
        <f>Table22457891011234567891011121314151617181920212223242526272829303132333412353637383940414243444546474849[[#This Row],[PEMBULATAN]]*O134</f>
        <v>39240.300000000003</v>
      </c>
    </row>
    <row r="135" spans="1:16" ht="27" customHeight="1" x14ac:dyDescent="0.2">
      <c r="A135" s="14"/>
      <c r="B135" s="75"/>
      <c r="C135" s="73" t="s">
        <v>5262</v>
      </c>
      <c r="D135" s="78" t="s">
        <v>126</v>
      </c>
      <c r="E135" s="13">
        <v>44545</v>
      </c>
      <c r="F135" s="76" t="s">
        <v>127</v>
      </c>
      <c r="G135" s="13">
        <v>44549</v>
      </c>
      <c r="H135" s="77" t="s">
        <v>5006</v>
      </c>
      <c r="I135" s="16">
        <v>100</v>
      </c>
      <c r="J135" s="16">
        <v>24</v>
      </c>
      <c r="K135" s="16">
        <v>2</v>
      </c>
      <c r="L135" s="16">
        <v>4</v>
      </c>
      <c r="M135" s="81">
        <v>1.2</v>
      </c>
      <c r="N135" s="96">
        <v>4</v>
      </c>
      <c r="O135" s="64">
        <v>2530</v>
      </c>
      <c r="P135" s="65">
        <f>Table22457891011234567891011121314151617181920212223242526272829303132333412353637383940414243444546474849[[#This Row],[PEMBULATAN]]*O135</f>
        <v>10120</v>
      </c>
    </row>
    <row r="136" spans="1:16" ht="27" customHeight="1" x14ac:dyDescent="0.2">
      <c r="A136" s="14"/>
      <c r="B136" s="75"/>
      <c r="C136" s="73" t="s">
        <v>5263</v>
      </c>
      <c r="D136" s="78" t="s">
        <v>126</v>
      </c>
      <c r="E136" s="13">
        <v>44545</v>
      </c>
      <c r="F136" s="76" t="s">
        <v>127</v>
      </c>
      <c r="G136" s="13">
        <v>44549</v>
      </c>
      <c r="H136" s="77" t="s">
        <v>5006</v>
      </c>
      <c r="I136" s="16">
        <v>66</v>
      </c>
      <c r="J136" s="16">
        <v>54</v>
      </c>
      <c r="K136" s="16">
        <v>21</v>
      </c>
      <c r="L136" s="16">
        <v>5</v>
      </c>
      <c r="M136" s="81">
        <v>18.710999999999999</v>
      </c>
      <c r="N136" s="96">
        <v>18.710999999999999</v>
      </c>
      <c r="O136" s="64">
        <v>2530</v>
      </c>
      <c r="P136" s="65">
        <f>Table22457891011234567891011121314151617181920212223242526272829303132333412353637383940414243444546474849[[#This Row],[PEMBULATAN]]*O136</f>
        <v>47338.829999999994</v>
      </c>
    </row>
    <row r="137" spans="1:16" ht="27" customHeight="1" x14ac:dyDescent="0.2">
      <c r="A137" s="14"/>
      <c r="B137" s="75"/>
      <c r="C137" s="73" t="s">
        <v>5264</v>
      </c>
      <c r="D137" s="78" t="s">
        <v>126</v>
      </c>
      <c r="E137" s="13">
        <v>44545</v>
      </c>
      <c r="F137" s="76" t="s">
        <v>127</v>
      </c>
      <c r="G137" s="13">
        <v>44549</v>
      </c>
      <c r="H137" s="77" t="s">
        <v>5006</v>
      </c>
      <c r="I137" s="16">
        <v>54</v>
      </c>
      <c r="J137" s="16">
        <v>28</v>
      </c>
      <c r="K137" s="16">
        <v>18</v>
      </c>
      <c r="L137" s="16">
        <v>5</v>
      </c>
      <c r="M137" s="81">
        <v>6.8040000000000003</v>
      </c>
      <c r="N137" s="96">
        <v>6.8040000000000003</v>
      </c>
      <c r="O137" s="64">
        <v>2530</v>
      </c>
      <c r="P137" s="65">
        <f>Table22457891011234567891011121314151617181920212223242526272829303132333412353637383940414243444546474849[[#This Row],[PEMBULATAN]]*O137</f>
        <v>17214.12</v>
      </c>
    </row>
    <row r="138" spans="1:16" ht="27" customHeight="1" x14ac:dyDescent="0.2">
      <c r="A138" s="14"/>
      <c r="B138" s="75"/>
      <c r="C138" s="73" t="s">
        <v>5265</v>
      </c>
      <c r="D138" s="78" t="s">
        <v>126</v>
      </c>
      <c r="E138" s="13">
        <v>44545</v>
      </c>
      <c r="F138" s="76" t="s">
        <v>127</v>
      </c>
      <c r="G138" s="13">
        <v>44549</v>
      </c>
      <c r="H138" s="77" t="s">
        <v>5006</v>
      </c>
      <c r="I138" s="16">
        <v>103</v>
      </c>
      <c r="J138" s="16">
        <v>59</v>
      </c>
      <c r="K138" s="16">
        <v>35</v>
      </c>
      <c r="L138" s="16">
        <v>30</v>
      </c>
      <c r="M138" s="81">
        <v>53.173749999999998</v>
      </c>
      <c r="N138" s="96">
        <v>53.173749999999998</v>
      </c>
      <c r="O138" s="64">
        <v>2530</v>
      </c>
      <c r="P138" s="65">
        <f>Table22457891011234567891011121314151617181920212223242526272829303132333412353637383940414243444546474849[[#This Row],[PEMBULATAN]]*O138</f>
        <v>134529.58749999999</v>
      </c>
    </row>
    <row r="139" spans="1:16" ht="27" customHeight="1" x14ac:dyDescent="0.2">
      <c r="A139" s="14"/>
      <c r="B139" s="75"/>
      <c r="C139" s="73" t="s">
        <v>5266</v>
      </c>
      <c r="D139" s="78" t="s">
        <v>126</v>
      </c>
      <c r="E139" s="13">
        <v>44545</v>
      </c>
      <c r="F139" s="76" t="s">
        <v>127</v>
      </c>
      <c r="G139" s="13">
        <v>44549</v>
      </c>
      <c r="H139" s="77" t="s">
        <v>5006</v>
      </c>
      <c r="I139" s="16">
        <v>100</v>
      </c>
      <c r="J139" s="16">
        <v>52</v>
      </c>
      <c r="K139" s="16">
        <v>27</v>
      </c>
      <c r="L139" s="16">
        <v>21</v>
      </c>
      <c r="M139" s="81">
        <v>35.1</v>
      </c>
      <c r="N139" s="96">
        <v>35.1</v>
      </c>
      <c r="O139" s="64">
        <v>2530</v>
      </c>
      <c r="P139" s="65">
        <f>Table22457891011234567891011121314151617181920212223242526272829303132333412353637383940414243444546474849[[#This Row],[PEMBULATAN]]*O139</f>
        <v>88803</v>
      </c>
    </row>
    <row r="140" spans="1:16" ht="27" customHeight="1" x14ac:dyDescent="0.2">
      <c r="A140" s="14"/>
      <c r="B140" s="75"/>
      <c r="C140" s="73" t="s">
        <v>5267</v>
      </c>
      <c r="D140" s="78" t="s">
        <v>126</v>
      </c>
      <c r="E140" s="13">
        <v>44545</v>
      </c>
      <c r="F140" s="76" t="s">
        <v>127</v>
      </c>
      <c r="G140" s="13">
        <v>44549</v>
      </c>
      <c r="H140" s="77" t="s">
        <v>5006</v>
      </c>
      <c r="I140" s="16">
        <v>21</v>
      </c>
      <c r="J140" s="16">
        <v>27</v>
      </c>
      <c r="K140" s="16">
        <v>22</v>
      </c>
      <c r="L140" s="16">
        <v>18</v>
      </c>
      <c r="M140" s="81">
        <v>3.1185</v>
      </c>
      <c r="N140" s="96">
        <v>18</v>
      </c>
      <c r="O140" s="64">
        <v>2530</v>
      </c>
      <c r="P140" s="65">
        <f>Table22457891011234567891011121314151617181920212223242526272829303132333412353637383940414243444546474849[[#This Row],[PEMBULATAN]]*O140</f>
        <v>45540</v>
      </c>
    </row>
    <row r="141" spans="1:16" ht="27" customHeight="1" x14ac:dyDescent="0.2">
      <c r="A141" s="14"/>
      <c r="B141" s="75"/>
      <c r="C141" s="73" t="s">
        <v>5268</v>
      </c>
      <c r="D141" s="78" t="s">
        <v>126</v>
      </c>
      <c r="E141" s="13">
        <v>44545</v>
      </c>
      <c r="F141" s="76" t="s">
        <v>127</v>
      </c>
      <c r="G141" s="13">
        <v>44549</v>
      </c>
      <c r="H141" s="77" t="s">
        <v>5006</v>
      </c>
      <c r="I141" s="16">
        <v>70</v>
      </c>
      <c r="J141" s="16">
        <v>57</v>
      </c>
      <c r="K141" s="16">
        <v>24</v>
      </c>
      <c r="L141" s="16">
        <v>6</v>
      </c>
      <c r="M141" s="81">
        <v>23.94</v>
      </c>
      <c r="N141" s="96">
        <v>23.94</v>
      </c>
      <c r="O141" s="64">
        <v>2530</v>
      </c>
      <c r="P141" s="65">
        <f>Table22457891011234567891011121314151617181920212223242526272829303132333412353637383940414243444546474849[[#This Row],[PEMBULATAN]]*O141</f>
        <v>60568.200000000004</v>
      </c>
    </row>
    <row r="142" spans="1:16" ht="27" customHeight="1" x14ac:dyDescent="0.2">
      <c r="A142" s="14"/>
      <c r="B142" s="75"/>
      <c r="C142" s="73" t="s">
        <v>5269</v>
      </c>
      <c r="D142" s="78" t="s">
        <v>126</v>
      </c>
      <c r="E142" s="13">
        <v>44545</v>
      </c>
      <c r="F142" s="76" t="s">
        <v>127</v>
      </c>
      <c r="G142" s="13">
        <v>44549</v>
      </c>
      <c r="H142" s="77" t="s">
        <v>5006</v>
      </c>
      <c r="I142" s="16">
        <v>38</v>
      </c>
      <c r="J142" s="16">
        <v>30</v>
      </c>
      <c r="K142" s="16">
        <v>26</v>
      </c>
      <c r="L142" s="16">
        <v>5</v>
      </c>
      <c r="M142" s="81">
        <v>7.41</v>
      </c>
      <c r="N142" s="96">
        <v>8</v>
      </c>
      <c r="O142" s="64">
        <v>2530</v>
      </c>
      <c r="P142" s="65">
        <f>Table22457891011234567891011121314151617181920212223242526272829303132333412353637383940414243444546474849[[#This Row],[PEMBULATAN]]*O142</f>
        <v>20240</v>
      </c>
    </row>
    <row r="143" spans="1:16" ht="27" customHeight="1" x14ac:dyDescent="0.2">
      <c r="A143" s="14"/>
      <c r="B143" s="75"/>
      <c r="C143" s="73" t="s">
        <v>5270</v>
      </c>
      <c r="D143" s="78" t="s">
        <v>126</v>
      </c>
      <c r="E143" s="13">
        <v>44545</v>
      </c>
      <c r="F143" s="76" t="s">
        <v>127</v>
      </c>
      <c r="G143" s="13">
        <v>44549</v>
      </c>
      <c r="H143" s="77" t="s">
        <v>5006</v>
      </c>
      <c r="I143" s="16">
        <v>52</v>
      </c>
      <c r="J143" s="16">
        <v>47</v>
      </c>
      <c r="K143" s="16">
        <v>8</v>
      </c>
      <c r="L143" s="16">
        <v>3</v>
      </c>
      <c r="M143" s="81">
        <v>4.8879999999999999</v>
      </c>
      <c r="N143" s="96">
        <v>4.8879999999999999</v>
      </c>
      <c r="O143" s="64">
        <v>2530</v>
      </c>
      <c r="P143" s="65">
        <f>Table22457891011234567891011121314151617181920212223242526272829303132333412353637383940414243444546474849[[#This Row],[PEMBULATAN]]*O143</f>
        <v>12366.64</v>
      </c>
    </row>
    <row r="144" spans="1:16" ht="27" customHeight="1" x14ac:dyDescent="0.2">
      <c r="A144" s="14"/>
      <c r="B144" s="75"/>
      <c r="C144" s="73" t="s">
        <v>5271</v>
      </c>
      <c r="D144" s="78" t="s">
        <v>126</v>
      </c>
      <c r="E144" s="13">
        <v>44545</v>
      </c>
      <c r="F144" s="76" t="s">
        <v>127</v>
      </c>
      <c r="G144" s="13">
        <v>44549</v>
      </c>
      <c r="H144" s="77" t="s">
        <v>5006</v>
      </c>
      <c r="I144" s="16">
        <v>38</v>
      </c>
      <c r="J144" s="16">
        <v>40</v>
      </c>
      <c r="K144" s="16">
        <v>15</v>
      </c>
      <c r="L144" s="16">
        <v>1</v>
      </c>
      <c r="M144" s="81">
        <v>5.7</v>
      </c>
      <c r="N144" s="96">
        <v>5.7</v>
      </c>
      <c r="O144" s="64">
        <v>2530</v>
      </c>
      <c r="P144" s="65">
        <f>Table22457891011234567891011121314151617181920212223242526272829303132333412353637383940414243444546474849[[#This Row],[PEMBULATAN]]*O144</f>
        <v>14421</v>
      </c>
    </row>
    <row r="145" spans="1:16" ht="27" customHeight="1" x14ac:dyDescent="0.2">
      <c r="A145" s="14"/>
      <c r="B145" s="75"/>
      <c r="C145" s="73" t="s">
        <v>5272</v>
      </c>
      <c r="D145" s="78" t="s">
        <v>126</v>
      </c>
      <c r="E145" s="13">
        <v>44545</v>
      </c>
      <c r="F145" s="76" t="s">
        <v>127</v>
      </c>
      <c r="G145" s="13">
        <v>44549</v>
      </c>
      <c r="H145" s="77" t="s">
        <v>5006</v>
      </c>
      <c r="I145" s="16">
        <v>63</v>
      </c>
      <c r="J145" s="16">
        <v>52</v>
      </c>
      <c r="K145" s="16">
        <v>15</v>
      </c>
      <c r="L145" s="16">
        <v>5</v>
      </c>
      <c r="M145" s="81">
        <v>12.285</v>
      </c>
      <c r="N145" s="96">
        <v>12.285</v>
      </c>
      <c r="O145" s="64">
        <v>2530</v>
      </c>
      <c r="P145" s="65">
        <f>Table22457891011234567891011121314151617181920212223242526272829303132333412353637383940414243444546474849[[#This Row],[PEMBULATAN]]*O145</f>
        <v>31081.05</v>
      </c>
    </row>
    <row r="146" spans="1:16" ht="27" customHeight="1" x14ac:dyDescent="0.2">
      <c r="A146" s="14"/>
      <c r="B146" s="75"/>
      <c r="C146" s="73" t="s">
        <v>5273</v>
      </c>
      <c r="D146" s="78" t="s">
        <v>126</v>
      </c>
      <c r="E146" s="13">
        <v>44545</v>
      </c>
      <c r="F146" s="76" t="s">
        <v>127</v>
      </c>
      <c r="G146" s="13">
        <v>44549</v>
      </c>
      <c r="H146" s="77" t="s">
        <v>5006</v>
      </c>
      <c r="I146" s="16">
        <v>65</v>
      </c>
      <c r="J146" s="16">
        <v>57</v>
      </c>
      <c r="K146" s="16">
        <v>32</v>
      </c>
      <c r="L146" s="16">
        <v>23</v>
      </c>
      <c r="M146" s="81">
        <v>29.64</v>
      </c>
      <c r="N146" s="96">
        <v>29.64</v>
      </c>
      <c r="O146" s="64">
        <v>2530</v>
      </c>
      <c r="P146" s="65">
        <f>Table22457891011234567891011121314151617181920212223242526272829303132333412353637383940414243444546474849[[#This Row],[PEMBULATAN]]*O146</f>
        <v>74989.2</v>
      </c>
    </row>
    <row r="147" spans="1:16" ht="27" customHeight="1" x14ac:dyDescent="0.2">
      <c r="A147" s="14"/>
      <c r="B147" s="75"/>
      <c r="C147" s="73" t="s">
        <v>5274</v>
      </c>
      <c r="D147" s="78" t="s">
        <v>126</v>
      </c>
      <c r="E147" s="13">
        <v>44545</v>
      </c>
      <c r="F147" s="76" t="s">
        <v>127</v>
      </c>
      <c r="G147" s="13">
        <v>44549</v>
      </c>
      <c r="H147" s="77" t="s">
        <v>5006</v>
      </c>
      <c r="I147" s="16">
        <v>96</v>
      </c>
      <c r="J147" s="16">
        <v>48</v>
      </c>
      <c r="K147" s="16">
        <v>27</v>
      </c>
      <c r="L147" s="16">
        <v>23</v>
      </c>
      <c r="M147" s="81">
        <v>31.103999999999999</v>
      </c>
      <c r="N147" s="96">
        <v>31.103999999999999</v>
      </c>
      <c r="O147" s="64">
        <v>2530</v>
      </c>
      <c r="P147" s="65">
        <f>Table22457891011234567891011121314151617181920212223242526272829303132333412353637383940414243444546474849[[#This Row],[PEMBULATAN]]*O147</f>
        <v>78693.119999999995</v>
      </c>
    </row>
    <row r="148" spans="1:16" ht="27" customHeight="1" x14ac:dyDescent="0.2">
      <c r="A148" s="14"/>
      <c r="B148" s="75"/>
      <c r="C148" s="73" t="s">
        <v>5275</v>
      </c>
      <c r="D148" s="78" t="s">
        <v>126</v>
      </c>
      <c r="E148" s="13">
        <v>44545</v>
      </c>
      <c r="F148" s="76" t="s">
        <v>127</v>
      </c>
      <c r="G148" s="13">
        <v>44549</v>
      </c>
      <c r="H148" s="77" t="s">
        <v>5006</v>
      </c>
      <c r="I148" s="16">
        <v>80</v>
      </c>
      <c r="J148" s="16">
        <v>52</v>
      </c>
      <c r="K148" s="16">
        <v>21</v>
      </c>
      <c r="L148" s="16">
        <v>23</v>
      </c>
      <c r="M148" s="81">
        <v>21.84</v>
      </c>
      <c r="N148" s="96">
        <v>23</v>
      </c>
      <c r="O148" s="64">
        <v>2530</v>
      </c>
      <c r="P148" s="65">
        <f>Table22457891011234567891011121314151617181920212223242526272829303132333412353637383940414243444546474849[[#This Row],[PEMBULATAN]]*O148</f>
        <v>58190</v>
      </c>
    </row>
    <row r="149" spans="1:16" ht="27" customHeight="1" x14ac:dyDescent="0.2">
      <c r="A149" s="14"/>
      <c r="B149" s="75"/>
      <c r="C149" s="73" t="s">
        <v>5276</v>
      </c>
      <c r="D149" s="78" t="s">
        <v>126</v>
      </c>
      <c r="E149" s="13">
        <v>44545</v>
      </c>
      <c r="F149" s="76" t="s">
        <v>127</v>
      </c>
      <c r="G149" s="13">
        <v>44549</v>
      </c>
      <c r="H149" s="77" t="s">
        <v>5006</v>
      </c>
      <c r="I149" s="16">
        <v>78</v>
      </c>
      <c r="J149" s="16">
        <v>58</v>
      </c>
      <c r="K149" s="16">
        <v>16</v>
      </c>
      <c r="L149" s="16">
        <v>7</v>
      </c>
      <c r="M149" s="81">
        <v>18.096</v>
      </c>
      <c r="N149" s="96">
        <v>18.096</v>
      </c>
      <c r="O149" s="64">
        <v>2530</v>
      </c>
      <c r="P149" s="65">
        <f>Table22457891011234567891011121314151617181920212223242526272829303132333412353637383940414243444546474849[[#This Row],[PEMBULATAN]]*O149</f>
        <v>45782.879999999997</v>
      </c>
    </row>
    <row r="150" spans="1:16" ht="27" customHeight="1" x14ac:dyDescent="0.2">
      <c r="A150" s="14"/>
      <c r="B150" s="75"/>
      <c r="C150" s="73" t="s">
        <v>5277</v>
      </c>
      <c r="D150" s="78" t="s">
        <v>126</v>
      </c>
      <c r="E150" s="13">
        <v>44545</v>
      </c>
      <c r="F150" s="76" t="s">
        <v>127</v>
      </c>
      <c r="G150" s="13">
        <v>44549</v>
      </c>
      <c r="H150" s="77" t="s">
        <v>5006</v>
      </c>
      <c r="I150" s="16">
        <v>51</v>
      </c>
      <c r="J150" s="16">
        <v>47</v>
      </c>
      <c r="K150" s="16">
        <v>25</v>
      </c>
      <c r="L150" s="16">
        <v>4</v>
      </c>
      <c r="M150" s="81">
        <v>14.981249999999999</v>
      </c>
      <c r="N150" s="96">
        <v>14.981249999999999</v>
      </c>
      <c r="O150" s="64">
        <v>2530</v>
      </c>
      <c r="P150" s="65">
        <f>Table22457891011234567891011121314151617181920212223242526272829303132333412353637383940414243444546474849[[#This Row],[PEMBULATAN]]*O150</f>
        <v>37902.5625</v>
      </c>
    </row>
    <row r="151" spans="1:16" ht="27" customHeight="1" x14ac:dyDescent="0.2">
      <c r="A151" s="14"/>
      <c r="B151" s="75"/>
      <c r="C151" s="73" t="s">
        <v>5278</v>
      </c>
      <c r="D151" s="78" t="s">
        <v>126</v>
      </c>
      <c r="E151" s="13">
        <v>44545</v>
      </c>
      <c r="F151" s="76" t="s">
        <v>127</v>
      </c>
      <c r="G151" s="13">
        <v>44549</v>
      </c>
      <c r="H151" s="77" t="s">
        <v>5006</v>
      </c>
      <c r="I151" s="16">
        <v>70</v>
      </c>
      <c r="J151" s="16">
        <v>55</v>
      </c>
      <c r="K151" s="16">
        <v>21</v>
      </c>
      <c r="L151" s="16">
        <v>10</v>
      </c>
      <c r="M151" s="81">
        <v>20.212499999999999</v>
      </c>
      <c r="N151" s="96">
        <v>20.212499999999999</v>
      </c>
      <c r="O151" s="64">
        <v>2530</v>
      </c>
      <c r="P151" s="65">
        <f>Table22457891011234567891011121314151617181920212223242526272829303132333412353637383940414243444546474849[[#This Row],[PEMBULATAN]]*O151</f>
        <v>51137.625</v>
      </c>
    </row>
    <row r="152" spans="1:16" ht="27" customHeight="1" x14ac:dyDescent="0.2">
      <c r="A152" s="14"/>
      <c r="B152" s="75"/>
      <c r="C152" s="73" t="s">
        <v>5279</v>
      </c>
      <c r="D152" s="78" t="s">
        <v>126</v>
      </c>
      <c r="E152" s="13">
        <v>44545</v>
      </c>
      <c r="F152" s="76" t="s">
        <v>127</v>
      </c>
      <c r="G152" s="13">
        <v>44549</v>
      </c>
      <c r="H152" s="77" t="s">
        <v>5006</v>
      </c>
      <c r="I152" s="16">
        <v>45</v>
      </c>
      <c r="J152" s="16">
        <v>31</v>
      </c>
      <c r="K152" s="16">
        <v>20</v>
      </c>
      <c r="L152" s="16">
        <v>1</v>
      </c>
      <c r="M152" s="81">
        <v>6.9749999999999996</v>
      </c>
      <c r="N152" s="96">
        <v>6.9749999999999996</v>
      </c>
      <c r="O152" s="64">
        <v>2530</v>
      </c>
      <c r="P152" s="65">
        <f>Table22457891011234567891011121314151617181920212223242526272829303132333412353637383940414243444546474849[[#This Row],[PEMBULATAN]]*O152</f>
        <v>17646.75</v>
      </c>
    </row>
    <row r="153" spans="1:16" ht="27" customHeight="1" x14ac:dyDescent="0.2">
      <c r="A153" s="14"/>
      <c r="B153" s="75"/>
      <c r="C153" s="73" t="s">
        <v>5280</v>
      </c>
      <c r="D153" s="78" t="s">
        <v>126</v>
      </c>
      <c r="E153" s="13">
        <v>44545</v>
      </c>
      <c r="F153" s="76" t="s">
        <v>127</v>
      </c>
      <c r="G153" s="13">
        <v>44549</v>
      </c>
      <c r="H153" s="77" t="s">
        <v>5006</v>
      </c>
      <c r="I153" s="16">
        <v>70</v>
      </c>
      <c r="J153" s="16">
        <v>30</v>
      </c>
      <c r="K153" s="16">
        <v>20</v>
      </c>
      <c r="L153" s="16">
        <v>5</v>
      </c>
      <c r="M153" s="81">
        <v>10.5</v>
      </c>
      <c r="N153" s="96">
        <v>11</v>
      </c>
      <c r="O153" s="64">
        <v>2530</v>
      </c>
      <c r="P153" s="65">
        <f>Table22457891011234567891011121314151617181920212223242526272829303132333412353637383940414243444546474849[[#This Row],[PEMBULATAN]]*O153</f>
        <v>27830</v>
      </c>
    </row>
    <row r="154" spans="1:16" ht="27" customHeight="1" x14ac:dyDescent="0.2">
      <c r="A154" s="14"/>
      <c r="B154" s="75"/>
      <c r="C154" s="73" t="s">
        <v>5281</v>
      </c>
      <c r="D154" s="78" t="s">
        <v>126</v>
      </c>
      <c r="E154" s="13">
        <v>44545</v>
      </c>
      <c r="F154" s="76" t="s">
        <v>127</v>
      </c>
      <c r="G154" s="13">
        <v>44549</v>
      </c>
      <c r="H154" s="77" t="s">
        <v>5006</v>
      </c>
      <c r="I154" s="16">
        <v>75</v>
      </c>
      <c r="J154" s="16">
        <v>57</v>
      </c>
      <c r="K154" s="16">
        <v>22</v>
      </c>
      <c r="L154" s="16">
        <v>22</v>
      </c>
      <c r="M154" s="81">
        <v>23.512499999999999</v>
      </c>
      <c r="N154" s="96">
        <v>23.512499999999999</v>
      </c>
      <c r="O154" s="64">
        <v>2530</v>
      </c>
      <c r="P154" s="65">
        <f>Table22457891011234567891011121314151617181920212223242526272829303132333412353637383940414243444546474849[[#This Row],[PEMBULATAN]]*O154</f>
        <v>59486.625</v>
      </c>
    </row>
    <row r="155" spans="1:16" ht="27" customHeight="1" x14ac:dyDescent="0.2">
      <c r="A155" s="14"/>
      <c r="B155" s="75"/>
      <c r="C155" s="73" t="s">
        <v>5282</v>
      </c>
      <c r="D155" s="78" t="s">
        <v>126</v>
      </c>
      <c r="E155" s="13">
        <v>44545</v>
      </c>
      <c r="F155" s="76" t="s">
        <v>127</v>
      </c>
      <c r="G155" s="13">
        <v>44549</v>
      </c>
      <c r="H155" s="77" t="s">
        <v>5006</v>
      </c>
      <c r="I155" s="16">
        <v>70</v>
      </c>
      <c r="J155" s="16">
        <v>47</v>
      </c>
      <c r="K155" s="16">
        <v>17</v>
      </c>
      <c r="L155" s="16">
        <v>2</v>
      </c>
      <c r="M155" s="81">
        <v>13.9825</v>
      </c>
      <c r="N155" s="96">
        <v>13.9825</v>
      </c>
      <c r="O155" s="64">
        <v>2530</v>
      </c>
      <c r="P155" s="65">
        <f>Table22457891011234567891011121314151617181920212223242526272829303132333412353637383940414243444546474849[[#This Row],[PEMBULATAN]]*O155</f>
        <v>35375.724999999999</v>
      </c>
    </row>
    <row r="156" spans="1:16" ht="27" customHeight="1" x14ac:dyDescent="0.2">
      <c r="A156" s="14"/>
      <c r="B156" s="75"/>
      <c r="C156" s="73" t="s">
        <v>5283</v>
      </c>
      <c r="D156" s="78" t="s">
        <v>126</v>
      </c>
      <c r="E156" s="13">
        <v>44545</v>
      </c>
      <c r="F156" s="76" t="s">
        <v>127</v>
      </c>
      <c r="G156" s="13">
        <v>44549</v>
      </c>
      <c r="H156" s="77" t="s">
        <v>5006</v>
      </c>
      <c r="I156" s="16">
        <v>65</v>
      </c>
      <c r="J156" s="16">
        <v>47</v>
      </c>
      <c r="K156" s="16">
        <v>17</v>
      </c>
      <c r="L156" s="16">
        <v>4</v>
      </c>
      <c r="M156" s="81">
        <v>12.983750000000001</v>
      </c>
      <c r="N156" s="96">
        <v>12.983750000000001</v>
      </c>
      <c r="O156" s="64">
        <v>2530</v>
      </c>
      <c r="P156" s="65">
        <f>Table22457891011234567891011121314151617181920212223242526272829303132333412353637383940414243444546474849[[#This Row],[PEMBULATAN]]*O156</f>
        <v>32848.887500000004</v>
      </c>
    </row>
    <row r="157" spans="1:16" ht="27" customHeight="1" x14ac:dyDescent="0.2">
      <c r="A157" s="14"/>
      <c r="B157" s="75"/>
      <c r="C157" s="73" t="s">
        <v>5284</v>
      </c>
      <c r="D157" s="78" t="s">
        <v>126</v>
      </c>
      <c r="E157" s="13">
        <v>44545</v>
      </c>
      <c r="F157" s="76" t="s">
        <v>127</v>
      </c>
      <c r="G157" s="13">
        <v>44549</v>
      </c>
      <c r="H157" s="77" t="s">
        <v>5006</v>
      </c>
      <c r="I157" s="16">
        <v>40</v>
      </c>
      <c r="J157" s="16">
        <v>40</v>
      </c>
      <c r="K157" s="16">
        <v>40</v>
      </c>
      <c r="L157" s="16">
        <v>5</v>
      </c>
      <c r="M157" s="81">
        <v>16</v>
      </c>
      <c r="N157" s="96">
        <v>16</v>
      </c>
      <c r="O157" s="64">
        <v>2530</v>
      </c>
      <c r="P157" s="65">
        <f>Table22457891011234567891011121314151617181920212223242526272829303132333412353637383940414243444546474849[[#This Row],[PEMBULATAN]]*O157</f>
        <v>40480</v>
      </c>
    </row>
    <row r="158" spans="1:16" ht="27" customHeight="1" x14ac:dyDescent="0.2">
      <c r="A158" s="14"/>
      <c r="B158" s="75"/>
      <c r="C158" s="73" t="s">
        <v>5285</v>
      </c>
      <c r="D158" s="78" t="s">
        <v>126</v>
      </c>
      <c r="E158" s="13">
        <v>44545</v>
      </c>
      <c r="F158" s="76" t="s">
        <v>127</v>
      </c>
      <c r="G158" s="13">
        <v>44549</v>
      </c>
      <c r="H158" s="77" t="s">
        <v>5006</v>
      </c>
      <c r="I158" s="16">
        <v>90</v>
      </c>
      <c r="J158" s="16">
        <v>56</v>
      </c>
      <c r="K158" s="16">
        <v>27</v>
      </c>
      <c r="L158" s="16">
        <v>11</v>
      </c>
      <c r="M158" s="81">
        <v>34.020000000000003</v>
      </c>
      <c r="N158" s="96">
        <v>34.020000000000003</v>
      </c>
      <c r="O158" s="64">
        <v>2530</v>
      </c>
      <c r="P158" s="65">
        <f>Table22457891011234567891011121314151617181920212223242526272829303132333412353637383940414243444546474849[[#This Row],[PEMBULATAN]]*O158</f>
        <v>86070.6</v>
      </c>
    </row>
    <row r="159" spans="1:16" ht="27" customHeight="1" x14ac:dyDescent="0.2">
      <c r="A159" s="14"/>
      <c r="B159" s="75"/>
      <c r="C159" s="73" t="s">
        <v>5286</v>
      </c>
      <c r="D159" s="78" t="s">
        <v>126</v>
      </c>
      <c r="E159" s="13">
        <v>44545</v>
      </c>
      <c r="F159" s="76" t="s">
        <v>127</v>
      </c>
      <c r="G159" s="13">
        <v>44549</v>
      </c>
      <c r="H159" s="77" t="s">
        <v>5006</v>
      </c>
      <c r="I159" s="16">
        <v>42</v>
      </c>
      <c r="J159" s="16">
        <v>40</v>
      </c>
      <c r="K159" s="16">
        <v>33</v>
      </c>
      <c r="L159" s="16">
        <v>4</v>
      </c>
      <c r="M159" s="81">
        <v>13.86</v>
      </c>
      <c r="N159" s="96">
        <v>13.86</v>
      </c>
      <c r="O159" s="64">
        <v>2530</v>
      </c>
      <c r="P159" s="65">
        <f>Table22457891011234567891011121314151617181920212223242526272829303132333412353637383940414243444546474849[[#This Row],[PEMBULATAN]]*O159</f>
        <v>35065.799999999996</v>
      </c>
    </row>
    <row r="160" spans="1:16" ht="27" customHeight="1" x14ac:dyDescent="0.2">
      <c r="A160" s="14"/>
      <c r="B160" s="75"/>
      <c r="C160" s="73" t="s">
        <v>5287</v>
      </c>
      <c r="D160" s="78" t="s">
        <v>126</v>
      </c>
      <c r="E160" s="13">
        <v>44545</v>
      </c>
      <c r="F160" s="76" t="s">
        <v>127</v>
      </c>
      <c r="G160" s="13">
        <v>44549</v>
      </c>
      <c r="H160" s="77" t="s">
        <v>5006</v>
      </c>
      <c r="I160" s="16">
        <v>50</v>
      </c>
      <c r="J160" s="16">
        <v>34</v>
      </c>
      <c r="K160" s="16">
        <v>17</v>
      </c>
      <c r="L160" s="16">
        <v>2</v>
      </c>
      <c r="M160" s="81">
        <v>7.2249999999999996</v>
      </c>
      <c r="N160" s="96">
        <v>7.2249999999999996</v>
      </c>
      <c r="O160" s="64">
        <v>2530</v>
      </c>
      <c r="P160" s="65">
        <f>Table22457891011234567891011121314151617181920212223242526272829303132333412353637383940414243444546474849[[#This Row],[PEMBULATAN]]*O160</f>
        <v>18279.25</v>
      </c>
    </row>
    <row r="161" spans="1:16" ht="27" customHeight="1" x14ac:dyDescent="0.2">
      <c r="A161" s="14"/>
      <c r="B161" s="75"/>
      <c r="C161" s="73" t="s">
        <v>5288</v>
      </c>
      <c r="D161" s="78" t="s">
        <v>126</v>
      </c>
      <c r="E161" s="13">
        <v>44545</v>
      </c>
      <c r="F161" s="76" t="s">
        <v>127</v>
      </c>
      <c r="G161" s="13">
        <v>44549</v>
      </c>
      <c r="H161" s="77" t="s">
        <v>5006</v>
      </c>
      <c r="I161" s="16">
        <v>42</v>
      </c>
      <c r="J161" s="16">
        <v>22</v>
      </c>
      <c r="K161" s="16">
        <v>21</v>
      </c>
      <c r="L161" s="16">
        <v>1</v>
      </c>
      <c r="M161" s="81">
        <v>4.851</v>
      </c>
      <c r="N161" s="96">
        <v>4.851</v>
      </c>
      <c r="O161" s="64">
        <v>2530</v>
      </c>
      <c r="P161" s="65">
        <f>Table22457891011234567891011121314151617181920212223242526272829303132333412353637383940414243444546474849[[#This Row],[PEMBULATAN]]*O161</f>
        <v>12273.03</v>
      </c>
    </row>
    <row r="162" spans="1:16" ht="27" customHeight="1" x14ac:dyDescent="0.2">
      <c r="A162" s="14"/>
      <c r="B162" s="75"/>
      <c r="C162" s="73" t="s">
        <v>5289</v>
      </c>
      <c r="D162" s="78" t="s">
        <v>126</v>
      </c>
      <c r="E162" s="13">
        <v>44545</v>
      </c>
      <c r="F162" s="76" t="s">
        <v>127</v>
      </c>
      <c r="G162" s="13">
        <v>44549</v>
      </c>
      <c r="H162" s="77" t="s">
        <v>5006</v>
      </c>
      <c r="I162" s="16">
        <v>64</v>
      </c>
      <c r="J162" s="16">
        <v>35</v>
      </c>
      <c r="K162" s="16">
        <v>21</v>
      </c>
      <c r="L162" s="16">
        <v>5</v>
      </c>
      <c r="M162" s="81">
        <v>11.76</v>
      </c>
      <c r="N162" s="96">
        <v>11.76</v>
      </c>
      <c r="O162" s="64">
        <v>2530</v>
      </c>
      <c r="P162" s="65">
        <f>Table22457891011234567891011121314151617181920212223242526272829303132333412353637383940414243444546474849[[#This Row],[PEMBULATAN]]*O162</f>
        <v>29752.799999999999</v>
      </c>
    </row>
    <row r="163" spans="1:16" ht="27" customHeight="1" x14ac:dyDescent="0.2">
      <c r="A163" s="14"/>
      <c r="B163" s="75"/>
      <c r="C163" s="73" t="s">
        <v>5290</v>
      </c>
      <c r="D163" s="78" t="s">
        <v>126</v>
      </c>
      <c r="E163" s="13">
        <v>44545</v>
      </c>
      <c r="F163" s="76" t="s">
        <v>127</v>
      </c>
      <c r="G163" s="13">
        <v>44549</v>
      </c>
      <c r="H163" s="77" t="s">
        <v>5006</v>
      </c>
      <c r="I163" s="16">
        <v>68</v>
      </c>
      <c r="J163" s="16">
        <v>32</v>
      </c>
      <c r="K163" s="16">
        <v>17</v>
      </c>
      <c r="L163" s="16">
        <v>7</v>
      </c>
      <c r="M163" s="81">
        <v>9.2479999999999993</v>
      </c>
      <c r="N163" s="96">
        <v>9.2479999999999993</v>
      </c>
      <c r="O163" s="64">
        <v>2530</v>
      </c>
      <c r="P163" s="65">
        <f>Table22457891011234567891011121314151617181920212223242526272829303132333412353637383940414243444546474849[[#This Row],[PEMBULATAN]]*O163</f>
        <v>23397.439999999999</v>
      </c>
    </row>
    <row r="164" spans="1:16" ht="27" customHeight="1" x14ac:dyDescent="0.2">
      <c r="A164" s="14"/>
      <c r="B164" s="75"/>
      <c r="C164" s="73" t="s">
        <v>5291</v>
      </c>
      <c r="D164" s="78" t="s">
        <v>126</v>
      </c>
      <c r="E164" s="13">
        <v>44545</v>
      </c>
      <c r="F164" s="76" t="s">
        <v>127</v>
      </c>
      <c r="G164" s="13">
        <v>44549</v>
      </c>
      <c r="H164" s="77" t="s">
        <v>5006</v>
      </c>
      <c r="I164" s="16">
        <v>38</v>
      </c>
      <c r="J164" s="16">
        <v>36</v>
      </c>
      <c r="K164" s="16">
        <v>17</v>
      </c>
      <c r="L164" s="16">
        <v>5</v>
      </c>
      <c r="M164" s="81">
        <v>5.8140000000000001</v>
      </c>
      <c r="N164" s="96">
        <v>5.8140000000000001</v>
      </c>
      <c r="O164" s="64">
        <v>2530</v>
      </c>
      <c r="P164" s="65">
        <f>Table22457891011234567891011121314151617181920212223242526272829303132333412353637383940414243444546474849[[#This Row],[PEMBULATAN]]*O164</f>
        <v>14709.42</v>
      </c>
    </row>
    <row r="165" spans="1:16" ht="27" customHeight="1" x14ac:dyDescent="0.2">
      <c r="A165" s="14"/>
      <c r="B165" s="75"/>
      <c r="C165" s="73" t="s">
        <v>5292</v>
      </c>
      <c r="D165" s="78" t="s">
        <v>126</v>
      </c>
      <c r="E165" s="13">
        <v>44545</v>
      </c>
      <c r="F165" s="76" t="s">
        <v>127</v>
      </c>
      <c r="G165" s="13">
        <v>44549</v>
      </c>
      <c r="H165" s="77" t="s">
        <v>5006</v>
      </c>
      <c r="I165" s="16">
        <v>48</v>
      </c>
      <c r="J165" s="16">
        <v>38</v>
      </c>
      <c r="K165" s="16">
        <v>10</v>
      </c>
      <c r="L165" s="16">
        <v>4</v>
      </c>
      <c r="M165" s="81">
        <v>4.5599999999999996</v>
      </c>
      <c r="N165" s="96">
        <v>4.5599999999999996</v>
      </c>
      <c r="O165" s="64">
        <v>2530</v>
      </c>
      <c r="P165" s="65">
        <f>Table22457891011234567891011121314151617181920212223242526272829303132333412353637383940414243444546474849[[#This Row],[PEMBULATAN]]*O165</f>
        <v>11536.8</v>
      </c>
    </row>
    <row r="166" spans="1:16" ht="27" customHeight="1" x14ac:dyDescent="0.2">
      <c r="A166" s="14"/>
      <c r="B166" s="75"/>
      <c r="C166" s="73" t="s">
        <v>5293</v>
      </c>
      <c r="D166" s="78" t="s">
        <v>126</v>
      </c>
      <c r="E166" s="13">
        <v>44545</v>
      </c>
      <c r="F166" s="76" t="s">
        <v>127</v>
      </c>
      <c r="G166" s="13">
        <v>44549</v>
      </c>
      <c r="H166" s="77" t="s">
        <v>5006</v>
      </c>
      <c r="I166" s="16">
        <v>66</v>
      </c>
      <c r="J166" s="16">
        <v>45</v>
      </c>
      <c r="K166" s="16">
        <v>5</v>
      </c>
      <c r="L166" s="16">
        <v>3</v>
      </c>
      <c r="M166" s="81">
        <v>3.7124999999999999</v>
      </c>
      <c r="N166" s="96">
        <v>3.7124999999999999</v>
      </c>
      <c r="O166" s="64">
        <v>2530</v>
      </c>
      <c r="P166" s="65">
        <f>Table22457891011234567891011121314151617181920212223242526272829303132333412353637383940414243444546474849[[#This Row],[PEMBULATAN]]*O166</f>
        <v>9392.625</v>
      </c>
    </row>
    <row r="167" spans="1:16" ht="27" customHeight="1" x14ac:dyDescent="0.2">
      <c r="A167" s="14"/>
      <c r="B167" s="75"/>
      <c r="C167" s="73" t="s">
        <v>5294</v>
      </c>
      <c r="D167" s="78" t="s">
        <v>126</v>
      </c>
      <c r="E167" s="13">
        <v>44545</v>
      </c>
      <c r="F167" s="76" t="s">
        <v>127</v>
      </c>
      <c r="G167" s="13">
        <v>44549</v>
      </c>
      <c r="H167" s="77" t="s">
        <v>5006</v>
      </c>
      <c r="I167" s="16">
        <v>68</v>
      </c>
      <c r="J167" s="16">
        <v>62</v>
      </c>
      <c r="K167" s="16">
        <v>30</v>
      </c>
      <c r="L167" s="16">
        <v>11</v>
      </c>
      <c r="M167" s="81">
        <v>31.62</v>
      </c>
      <c r="N167" s="96">
        <v>31.62</v>
      </c>
      <c r="O167" s="64">
        <v>2530</v>
      </c>
      <c r="P167" s="65">
        <f>Table22457891011234567891011121314151617181920212223242526272829303132333412353637383940414243444546474849[[#This Row],[PEMBULATAN]]*O167</f>
        <v>79998.600000000006</v>
      </c>
    </row>
    <row r="168" spans="1:16" ht="27" customHeight="1" x14ac:dyDescent="0.2">
      <c r="A168" s="14"/>
      <c r="B168" s="75"/>
      <c r="C168" s="73" t="s">
        <v>5295</v>
      </c>
      <c r="D168" s="78" t="s">
        <v>126</v>
      </c>
      <c r="E168" s="13">
        <v>44545</v>
      </c>
      <c r="F168" s="76" t="s">
        <v>127</v>
      </c>
      <c r="G168" s="13">
        <v>44549</v>
      </c>
      <c r="H168" s="77" t="s">
        <v>5006</v>
      </c>
      <c r="I168" s="16">
        <v>42</v>
      </c>
      <c r="J168" s="16">
        <v>38</v>
      </c>
      <c r="K168" s="16">
        <v>31</v>
      </c>
      <c r="L168" s="16">
        <v>4</v>
      </c>
      <c r="M168" s="81">
        <v>12.369</v>
      </c>
      <c r="N168" s="96">
        <v>13</v>
      </c>
      <c r="O168" s="64">
        <v>2530</v>
      </c>
      <c r="P168" s="65">
        <f>Table22457891011234567891011121314151617181920212223242526272829303132333412353637383940414243444546474849[[#This Row],[PEMBULATAN]]*O168</f>
        <v>32890</v>
      </c>
    </row>
    <row r="169" spans="1:16" ht="27" customHeight="1" x14ac:dyDescent="0.2">
      <c r="A169" s="14"/>
      <c r="B169" s="75"/>
      <c r="C169" s="73" t="s">
        <v>5296</v>
      </c>
      <c r="D169" s="78" t="s">
        <v>126</v>
      </c>
      <c r="E169" s="13">
        <v>44545</v>
      </c>
      <c r="F169" s="76" t="s">
        <v>127</v>
      </c>
      <c r="G169" s="13">
        <v>44549</v>
      </c>
      <c r="H169" s="77" t="s">
        <v>5006</v>
      </c>
      <c r="I169" s="16">
        <v>97</v>
      </c>
      <c r="J169" s="16">
        <v>57</v>
      </c>
      <c r="K169" s="16">
        <v>30</v>
      </c>
      <c r="L169" s="16">
        <v>17</v>
      </c>
      <c r="M169" s="81">
        <v>41.467500000000001</v>
      </c>
      <c r="N169" s="96">
        <v>42</v>
      </c>
      <c r="O169" s="64">
        <v>2530</v>
      </c>
      <c r="P169" s="65">
        <f>Table22457891011234567891011121314151617181920212223242526272829303132333412353637383940414243444546474849[[#This Row],[PEMBULATAN]]*O169</f>
        <v>106260</v>
      </c>
    </row>
    <row r="170" spans="1:16" ht="27" customHeight="1" x14ac:dyDescent="0.2">
      <c r="A170" s="14"/>
      <c r="B170" s="75"/>
      <c r="C170" s="73" t="s">
        <v>5297</v>
      </c>
      <c r="D170" s="78" t="s">
        <v>126</v>
      </c>
      <c r="E170" s="13">
        <v>44545</v>
      </c>
      <c r="F170" s="76" t="s">
        <v>127</v>
      </c>
      <c r="G170" s="13">
        <v>44549</v>
      </c>
      <c r="H170" s="77" t="s">
        <v>5006</v>
      </c>
      <c r="I170" s="16">
        <v>102</v>
      </c>
      <c r="J170" s="16">
        <v>57</v>
      </c>
      <c r="K170" s="16">
        <v>21</v>
      </c>
      <c r="L170" s="16">
        <v>18</v>
      </c>
      <c r="M170" s="81">
        <v>30.523499999999999</v>
      </c>
      <c r="N170" s="96">
        <v>30.523499999999999</v>
      </c>
      <c r="O170" s="64">
        <v>2530</v>
      </c>
      <c r="P170" s="65">
        <f>Table22457891011234567891011121314151617181920212223242526272829303132333412353637383940414243444546474849[[#This Row],[PEMBULATAN]]*O170</f>
        <v>77224.455000000002</v>
      </c>
    </row>
    <row r="171" spans="1:16" ht="27" customHeight="1" x14ac:dyDescent="0.2">
      <c r="A171" s="14"/>
      <c r="B171" s="75"/>
      <c r="C171" s="73" t="s">
        <v>5298</v>
      </c>
      <c r="D171" s="78" t="s">
        <v>126</v>
      </c>
      <c r="E171" s="13">
        <v>44545</v>
      </c>
      <c r="F171" s="76" t="s">
        <v>127</v>
      </c>
      <c r="G171" s="13">
        <v>44549</v>
      </c>
      <c r="H171" s="77" t="s">
        <v>5006</v>
      </c>
      <c r="I171" s="16">
        <v>70</v>
      </c>
      <c r="J171" s="16">
        <v>57</v>
      </c>
      <c r="K171" s="16">
        <v>27</v>
      </c>
      <c r="L171" s="16">
        <v>12</v>
      </c>
      <c r="M171" s="81">
        <v>26.932500000000001</v>
      </c>
      <c r="N171" s="96">
        <v>26.932500000000001</v>
      </c>
      <c r="O171" s="64">
        <v>2530</v>
      </c>
      <c r="P171" s="65">
        <f>Table22457891011234567891011121314151617181920212223242526272829303132333412353637383940414243444546474849[[#This Row],[PEMBULATAN]]*O171</f>
        <v>68139.225000000006</v>
      </c>
    </row>
    <row r="172" spans="1:16" ht="27" customHeight="1" x14ac:dyDescent="0.2">
      <c r="A172" s="14"/>
      <c r="B172" s="75"/>
      <c r="C172" s="73" t="s">
        <v>5299</v>
      </c>
      <c r="D172" s="78" t="s">
        <v>126</v>
      </c>
      <c r="E172" s="13">
        <v>44545</v>
      </c>
      <c r="F172" s="76" t="s">
        <v>127</v>
      </c>
      <c r="G172" s="13">
        <v>44549</v>
      </c>
      <c r="H172" s="77" t="s">
        <v>5006</v>
      </c>
      <c r="I172" s="16">
        <v>96</v>
      </c>
      <c r="J172" s="16">
        <v>50</v>
      </c>
      <c r="K172" s="16">
        <v>38</v>
      </c>
      <c r="L172" s="16">
        <v>21</v>
      </c>
      <c r="M172" s="81">
        <v>45.6</v>
      </c>
      <c r="N172" s="96">
        <v>45.6</v>
      </c>
      <c r="O172" s="64">
        <v>2530</v>
      </c>
      <c r="P172" s="65">
        <f>Table22457891011234567891011121314151617181920212223242526272829303132333412353637383940414243444546474849[[#This Row],[PEMBULATAN]]*O172</f>
        <v>115368</v>
      </c>
    </row>
    <row r="173" spans="1:16" ht="27" customHeight="1" x14ac:dyDescent="0.2">
      <c r="A173" s="14"/>
      <c r="B173" s="75"/>
      <c r="C173" s="73" t="s">
        <v>5300</v>
      </c>
      <c r="D173" s="78" t="s">
        <v>126</v>
      </c>
      <c r="E173" s="13">
        <v>44545</v>
      </c>
      <c r="F173" s="76" t="s">
        <v>127</v>
      </c>
      <c r="G173" s="13">
        <v>44549</v>
      </c>
      <c r="H173" s="77" t="s">
        <v>5006</v>
      </c>
      <c r="I173" s="16">
        <v>52</v>
      </c>
      <c r="J173" s="16">
        <v>34</v>
      </c>
      <c r="K173" s="16">
        <v>22</v>
      </c>
      <c r="L173" s="16">
        <v>8</v>
      </c>
      <c r="M173" s="81">
        <v>9.7240000000000002</v>
      </c>
      <c r="N173" s="96">
        <v>9.7240000000000002</v>
      </c>
      <c r="O173" s="64">
        <v>2530</v>
      </c>
      <c r="P173" s="65">
        <f>Table22457891011234567891011121314151617181920212223242526272829303132333412353637383940414243444546474849[[#This Row],[PEMBULATAN]]*O173</f>
        <v>24601.72</v>
      </c>
    </row>
    <row r="174" spans="1:16" ht="27" customHeight="1" x14ac:dyDescent="0.2">
      <c r="A174" s="14"/>
      <c r="B174" s="75"/>
      <c r="C174" s="73" t="s">
        <v>5301</v>
      </c>
      <c r="D174" s="78" t="s">
        <v>126</v>
      </c>
      <c r="E174" s="13">
        <v>44545</v>
      </c>
      <c r="F174" s="76" t="s">
        <v>127</v>
      </c>
      <c r="G174" s="13">
        <v>44549</v>
      </c>
      <c r="H174" s="77" t="s">
        <v>5006</v>
      </c>
      <c r="I174" s="16">
        <v>82</v>
      </c>
      <c r="J174" s="16">
        <v>63</v>
      </c>
      <c r="K174" s="16">
        <v>20</v>
      </c>
      <c r="L174" s="16">
        <v>16</v>
      </c>
      <c r="M174" s="81">
        <v>25.83</v>
      </c>
      <c r="N174" s="96">
        <v>25.83</v>
      </c>
      <c r="O174" s="64">
        <v>2530</v>
      </c>
      <c r="P174" s="65">
        <f>Table22457891011234567891011121314151617181920212223242526272829303132333412353637383940414243444546474849[[#This Row],[PEMBULATAN]]*O174</f>
        <v>65349.899999999994</v>
      </c>
    </row>
    <row r="175" spans="1:16" ht="27" customHeight="1" x14ac:dyDescent="0.2">
      <c r="A175" s="14"/>
      <c r="B175" s="75"/>
      <c r="C175" s="73" t="s">
        <v>5302</v>
      </c>
      <c r="D175" s="78" t="s">
        <v>126</v>
      </c>
      <c r="E175" s="13">
        <v>44545</v>
      </c>
      <c r="F175" s="76" t="s">
        <v>127</v>
      </c>
      <c r="G175" s="13">
        <v>44549</v>
      </c>
      <c r="H175" s="77" t="s">
        <v>5006</v>
      </c>
      <c r="I175" s="16">
        <v>67</v>
      </c>
      <c r="J175" s="16">
        <v>59</v>
      </c>
      <c r="K175" s="16">
        <v>20</v>
      </c>
      <c r="L175" s="16">
        <v>5</v>
      </c>
      <c r="M175" s="81">
        <v>19.765000000000001</v>
      </c>
      <c r="N175" s="96">
        <v>19.765000000000001</v>
      </c>
      <c r="O175" s="64">
        <v>2530</v>
      </c>
      <c r="P175" s="65">
        <f>Table22457891011234567891011121314151617181920212223242526272829303132333412353637383940414243444546474849[[#This Row],[PEMBULATAN]]*O175</f>
        <v>50005.450000000004</v>
      </c>
    </row>
    <row r="176" spans="1:16" ht="27" customHeight="1" x14ac:dyDescent="0.2">
      <c r="A176" s="14"/>
      <c r="B176" s="75"/>
      <c r="C176" s="73" t="s">
        <v>5303</v>
      </c>
      <c r="D176" s="78" t="s">
        <v>126</v>
      </c>
      <c r="E176" s="13">
        <v>44545</v>
      </c>
      <c r="F176" s="76" t="s">
        <v>127</v>
      </c>
      <c r="G176" s="13">
        <v>44549</v>
      </c>
      <c r="H176" s="77" t="s">
        <v>5006</v>
      </c>
      <c r="I176" s="16">
        <v>70</v>
      </c>
      <c r="J176" s="16">
        <v>57</v>
      </c>
      <c r="K176" s="16">
        <v>22</v>
      </c>
      <c r="L176" s="16">
        <v>8</v>
      </c>
      <c r="M176" s="81">
        <v>21.945</v>
      </c>
      <c r="N176" s="96">
        <v>21.945</v>
      </c>
      <c r="O176" s="64">
        <v>2530</v>
      </c>
      <c r="P176" s="65">
        <f>Table22457891011234567891011121314151617181920212223242526272829303132333412353637383940414243444546474849[[#This Row],[PEMBULATAN]]*O176</f>
        <v>55520.85</v>
      </c>
    </row>
    <row r="177" spans="1:16" ht="27" customHeight="1" x14ac:dyDescent="0.2">
      <c r="A177" s="14"/>
      <c r="B177" s="75"/>
      <c r="C177" s="73" t="s">
        <v>5304</v>
      </c>
      <c r="D177" s="78" t="s">
        <v>126</v>
      </c>
      <c r="E177" s="13">
        <v>44545</v>
      </c>
      <c r="F177" s="76" t="s">
        <v>127</v>
      </c>
      <c r="G177" s="13">
        <v>44549</v>
      </c>
      <c r="H177" s="77" t="s">
        <v>5006</v>
      </c>
      <c r="I177" s="16">
        <v>88</v>
      </c>
      <c r="J177" s="16">
        <v>57</v>
      </c>
      <c r="K177" s="16">
        <v>27</v>
      </c>
      <c r="L177" s="16">
        <v>10</v>
      </c>
      <c r="M177" s="81">
        <v>33.857999999999997</v>
      </c>
      <c r="N177" s="96">
        <v>33.857999999999997</v>
      </c>
      <c r="O177" s="64">
        <v>2530</v>
      </c>
      <c r="P177" s="65">
        <f>Table22457891011234567891011121314151617181920212223242526272829303132333412353637383940414243444546474849[[#This Row],[PEMBULATAN]]*O177</f>
        <v>85660.739999999991</v>
      </c>
    </row>
    <row r="178" spans="1:16" ht="27" customHeight="1" x14ac:dyDescent="0.2">
      <c r="A178" s="14"/>
      <c r="B178" s="75"/>
      <c r="C178" s="73" t="s">
        <v>5305</v>
      </c>
      <c r="D178" s="78" t="s">
        <v>126</v>
      </c>
      <c r="E178" s="13">
        <v>44545</v>
      </c>
      <c r="F178" s="76" t="s">
        <v>127</v>
      </c>
      <c r="G178" s="13">
        <v>44549</v>
      </c>
      <c r="H178" s="77" t="s">
        <v>5006</v>
      </c>
      <c r="I178" s="16">
        <v>96</v>
      </c>
      <c r="J178" s="16">
        <v>45</v>
      </c>
      <c r="K178" s="16">
        <v>36</v>
      </c>
      <c r="L178" s="16">
        <v>17</v>
      </c>
      <c r="M178" s="81">
        <v>38.880000000000003</v>
      </c>
      <c r="N178" s="96">
        <v>38.880000000000003</v>
      </c>
      <c r="O178" s="64">
        <v>2530</v>
      </c>
      <c r="P178" s="65">
        <f>Table22457891011234567891011121314151617181920212223242526272829303132333412353637383940414243444546474849[[#This Row],[PEMBULATAN]]*O178</f>
        <v>98366.400000000009</v>
      </c>
    </row>
    <row r="179" spans="1:16" ht="27" customHeight="1" x14ac:dyDescent="0.2">
      <c r="A179" s="14"/>
      <c r="B179" s="75"/>
      <c r="C179" s="73" t="s">
        <v>5306</v>
      </c>
      <c r="D179" s="78" t="s">
        <v>126</v>
      </c>
      <c r="E179" s="13">
        <v>44545</v>
      </c>
      <c r="F179" s="76" t="s">
        <v>127</v>
      </c>
      <c r="G179" s="13">
        <v>44549</v>
      </c>
      <c r="H179" s="77" t="s">
        <v>5006</v>
      </c>
      <c r="I179" s="16">
        <v>38</v>
      </c>
      <c r="J179" s="16">
        <v>27</v>
      </c>
      <c r="K179" s="16">
        <v>22</v>
      </c>
      <c r="L179" s="16">
        <v>1</v>
      </c>
      <c r="M179" s="81">
        <v>5.6429999999999998</v>
      </c>
      <c r="N179" s="96">
        <v>5.6429999999999998</v>
      </c>
      <c r="O179" s="64">
        <v>2530</v>
      </c>
      <c r="P179" s="65">
        <f>Table22457891011234567891011121314151617181920212223242526272829303132333412353637383940414243444546474849[[#This Row],[PEMBULATAN]]*O179</f>
        <v>14276.789999999999</v>
      </c>
    </row>
    <row r="180" spans="1:16" ht="27" customHeight="1" x14ac:dyDescent="0.2">
      <c r="A180" s="14"/>
      <c r="B180" s="75"/>
      <c r="C180" s="73" t="s">
        <v>5307</v>
      </c>
      <c r="D180" s="78" t="s">
        <v>126</v>
      </c>
      <c r="E180" s="13">
        <v>44545</v>
      </c>
      <c r="F180" s="76" t="s">
        <v>127</v>
      </c>
      <c r="G180" s="13">
        <v>44549</v>
      </c>
      <c r="H180" s="77" t="s">
        <v>5006</v>
      </c>
      <c r="I180" s="16">
        <v>98</v>
      </c>
      <c r="J180" s="16">
        <v>15</v>
      </c>
      <c r="K180" s="16">
        <v>15</v>
      </c>
      <c r="L180" s="16">
        <v>2</v>
      </c>
      <c r="M180" s="81">
        <v>5.5125000000000002</v>
      </c>
      <c r="N180" s="96">
        <v>5.5125000000000002</v>
      </c>
      <c r="O180" s="64">
        <v>2530</v>
      </c>
      <c r="P180" s="65">
        <f>Table22457891011234567891011121314151617181920212223242526272829303132333412353637383940414243444546474849[[#This Row],[PEMBULATAN]]*O180</f>
        <v>13946.625</v>
      </c>
    </row>
    <row r="181" spans="1:16" ht="27" customHeight="1" x14ac:dyDescent="0.2">
      <c r="A181" s="14"/>
      <c r="B181" s="75"/>
      <c r="C181" s="73" t="s">
        <v>5308</v>
      </c>
      <c r="D181" s="78" t="s">
        <v>126</v>
      </c>
      <c r="E181" s="13">
        <v>44545</v>
      </c>
      <c r="F181" s="76" t="s">
        <v>127</v>
      </c>
      <c r="G181" s="13">
        <v>44549</v>
      </c>
      <c r="H181" s="77" t="s">
        <v>5006</v>
      </c>
      <c r="I181" s="16">
        <v>42</v>
      </c>
      <c r="J181" s="16">
        <v>36</v>
      </c>
      <c r="K181" s="16">
        <v>26</v>
      </c>
      <c r="L181" s="16">
        <v>6</v>
      </c>
      <c r="M181" s="81">
        <v>9.8279999999999994</v>
      </c>
      <c r="N181" s="96">
        <v>9.8279999999999994</v>
      </c>
      <c r="O181" s="64">
        <v>2530</v>
      </c>
      <c r="P181" s="65">
        <f>Table22457891011234567891011121314151617181920212223242526272829303132333412353637383940414243444546474849[[#This Row],[PEMBULATAN]]*O181</f>
        <v>24864.84</v>
      </c>
    </row>
    <row r="182" spans="1:16" ht="27" customHeight="1" x14ac:dyDescent="0.2">
      <c r="A182" s="14"/>
      <c r="B182" s="75"/>
      <c r="C182" s="73" t="s">
        <v>5309</v>
      </c>
      <c r="D182" s="78" t="s">
        <v>126</v>
      </c>
      <c r="E182" s="13">
        <v>44545</v>
      </c>
      <c r="F182" s="76" t="s">
        <v>127</v>
      </c>
      <c r="G182" s="13">
        <v>44549</v>
      </c>
      <c r="H182" s="77" t="s">
        <v>5006</v>
      </c>
      <c r="I182" s="16">
        <v>80</v>
      </c>
      <c r="J182" s="16">
        <v>60</v>
      </c>
      <c r="K182" s="16">
        <v>14</v>
      </c>
      <c r="L182" s="16">
        <v>4</v>
      </c>
      <c r="M182" s="81">
        <v>16.8</v>
      </c>
      <c r="N182" s="96">
        <v>16.8</v>
      </c>
      <c r="O182" s="64">
        <v>2530</v>
      </c>
      <c r="P182" s="65">
        <f>Table22457891011234567891011121314151617181920212223242526272829303132333412353637383940414243444546474849[[#This Row],[PEMBULATAN]]*O182</f>
        <v>42504</v>
      </c>
    </row>
    <row r="183" spans="1:16" ht="27" customHeight="1" x14ac:dyDescent="0.2">
      <c r="A183" s="14"/>
      <c r="B183" s="75"/>
      <c r="C183" s="73" t="s">
        <v>5310</v>
      </c>
      <c r="D183" s="78" t="s">
        <v>126</v>
      </c>
      <c r="E183" s="13">
        <v>44545</v>
      </c>
      <c r="F183" s="76" t="s">
        <v>127</v>
      </c>
      <c r="G183" s="13">
        <v>44549</v>
      </c>
      <c r="H183" s="77" t="s">
        <v>5006</v>
      </c>
      <c r="I183" s="16">
        <v>96</v>
      </c>
      <c r="J183" s="16">
        <v>52</v>
      </c>
      <c r="K183" s="16">
        <v>18</v>
      </c>
      <c r="L183" s="16">
        <v>16</v>
      </c>
      <c r="M183" s="81">
        <v>22.463999999999999</v>
      </c>
      <c r="N183" s="96">
        <v>23</v>
      </c>
      <c r="O183" s="64">
        <v>2530</v>
      </c>
      <c r="P183" s="65">
        <f>Table22457891011234567891011121314151617181920212223242526272829303132333412353637383940414243444546474849[[#This Row],[PEMBULATAN]]*O183</f>
        <v>58190</v>
      </c>
    </row>
    <row r="184" spans="1:16" ht="27" customHeight="1" x14ac:dyDescent="0.2">
      <c r="A184" s="14"/>
      <c r="B184" s="75"/>
      <c r="C184" s="73" t="s">
        <v>5311</v>
      </c>
      <c r="D184" s="78" t="s">
        <v>126</v>
      </c>
      <c r="E184" s="13">
        <v>44545</v>
      </c>
      <c r="F184" s="76" t="s">
        <v>127</v>
      </c>
      <c r="G184" s="13">
        <v>44549</v>
      </c>
      <c r="H184" s="77" t="s">
        <v>5006</v>
      </c>
      <c r="I184" s="16">
        <v>87</v>
      </c>
      <c r="J184" s="16">
        <v>55</v>
      </c>
      <c r="K184" s="16">
        <v>31</v>
      </c>
      <c r="L184" s="16">
        <v>12</v>
      </c>
      <c r="M184" s="81">
        <v>37.083750000000002</v>
      </c>
      <c r="N184" s="96">
        <v>37.083750000000002</v>
      </c>
      <c r="O184" s="64">
        <v>2530</v>
      </c>
      <c r="P184" s="65">
        <f>Table22457891011234567891011121314151617181920212223242526272829303132333412353637383940414243444546474849[[#This Row],[PEMBULATAN]]*O184</f>
        <v>93821.887500000012</v>
      </c>
    </row>
    <row r="185" spans="1:16" ht="27" customHeight="1" x14ac:dyDescent="0.2">
      <c r="A185" s="14"/>
      <c r="B185" s="75"/>
      <c r="C185" s="73" t="s">
        <v>5312</v>
      </c>
      <c r="D185" s="78" t="s">
        <v>126</v>
      </c>
      <c r="E185" s="13">
        <v>44545</v>
      </c>
      <c r="F185" s="76" t="s">
        <v>127</v>
      </c>
      <c r="G185" s="13">
        <v>44549</v>
      </c>
      <c r="H185" s="77" t="s">
        <v>5006</v>
      </c>
      <c r="I185" s="16">
        <v>62</v>
      </c>
      <c r="J185" s="16">
        <v>60</v>
      </c>
      <c r="K185" s="16">
        <v>22</v>
      </c>
      <c r="L185" s="16">
        <v>2</v>
      </c>
      <c r="M185" s="81">
        <v>20.46</v>
      </c>
      <c r="N185" s="96">
        <v>21</v>
      </c>
      <c r="O185" s="64">
        <v>2530</v>
      </c>
      <c r="P185" s="65">
        <f>Table22457891011234567891011121314151617181920212223242526272829303132333412353637383940414243444546474849[[#This Row],[PEMBULATAN]]*O185</f>
        <v>53130</v>
      </c>
    </row>
    <row r="186" spans="1:16" ht="27" customHeight="1" x14ac:dyDescent="0.2">
      <c r="A186" s="14"/>
      <c r="B186" s="75"/>
      <c r="C186" s="73" t="s">
        <v>5313</v>
      </c>
      <c r="D186" s="78" t="s">
        <v>126</v>
      </c>
      <c r="E186" s="13">
        <v>44545</v>
      </c>
      <c r="F186" s="76" t="s">
        <v>127</v>
      </c>
      <c r="G186" s="13">
        <v>44549</v>
      </c>
      <c r="H186" s="77" t="s">
        <v>5006</v>
      </c>
      <c r="I186" s="16">
        <v>75</v>
      </c>
      <c r="J186" s="16">
        <v>57</v>
      </c>
      <c r="K186" s="16">
        <v>26</v>
      </c>
      <c r="L186" s="16">
        <v>10</v>
      </c>
      <c r="M186" s="81">
        <v>27.787500000000001</v>
      </c>
      <c r="N186" s="96">
        <v>27.787500000000001</v>
      </c>
      <c r="O186" s="64">
        <v>2530</v>
      </c>
      <c r="P186" s="65">
        <f>Table22457891011234567891011121314151617181920212223242526272829303132333412353637383940414243444546474849[[#This Row],[PEMBULATAN]]*O186</f>
        <v>70302.375</v>
      </c>
    </row>
    <row r="187" spans="1:16" ht="27" customHeight="1" x14ac:dyDescent="0.2">
      <c r="A187" s="14"/>
      <c r="B187" s="75"/>
      <c r="C187" s="73" t="s">
        <v>5314</v>
      </c>
      <c r="D187" s="78" t="s">
        <v>126</v>
      </c>
      <c r="E187" s="13">
        <v>44545</v>
      </c>
      <c r="F187" s="76" t="s">
        <v>127</v>
      </c>
      <c r="G187" s="13">
        <v>44549</v>
      </c>
      <c r="H187" s="77" t="s">
        <v>5006</v>
      </c>
      <c r="I187" s="16">
        <v>62</v>
      </c>
      <c r="J187" s="16">
        <v>32</v>
      </c>
      <c r="K187" s="16">
        <v>17</v>
      </c>
      <c r="L187" s="16">
        <v>6</v>
      </c>
      <c r="M187" s="81">
        <v>8.4320000000000004</v>
      </c>
      <c r="N187" s="96">
        <v>9</v>
      </c>
      <c r="O187" s="64">
        <v>2530</v>
      </c>
      <c r="P187" s="65">
        <f>Table22457891011234567891011121314151617181920212223242526272829303132333412353637383940414243444546474849[[#This Row],[PEMBULATAN]]*O187</f>
        <v>22770</v>
      </c>
    </row>
    <row r="188" spans="1:16" ht="27" customHeight="1" x14ac:dyDescent="0.2">
      <c r="A188" s="14"/>
      <c r="B188" s="75"/>
      <c r="C188" s="73" t="s">
        <v>5315</v>
      </c>
      <c r="D188" s="78" t="s">
        <v>126</v>
      </c>
      <c r="E188" s="13">
        <v>44545</v>
      </c>
      <c r="F188" s="76" t="s">
        <v>127</v>
      </c>
      <c r="G188" s="13">
        <v>44549</v>
      </c>
      <c r="H188" s="77" t="s">
        <v>5006</v>
      </c>
      <c r="I188" s="16">
        <v>84</v>
      </c>
      <c r="J188" s="16">
        <v>24</v>
      </c>
      <c r="K188" s="16">
        <v>17</v>
      </c>
      <c r="L188" s="16">
        <v>10</v>
      </c>
      <c r="M188" s="81">
        <v>8.5679999999999996</v>
      </c>
      <c r="N188" s="96">
        <v>10</v>
      </c>
      <c r="O188" s="64">
        <v>2530</v>
      </c>
      <c r="P188" s="65">
        <f>Table22457891011234567891011121314151617181920212223242526272829303132333412353637383940414243444546474849[[#This Row],[PEMBULATAN]]*O188</f>
        <v>25300</v>
      </c>
    </row>
    <row r="189" spans="1:16" ht="27" customHeight="1" x14ac:dyDescent="0.2">
      <c r="A189" s="14"/>
      <c r="B189" s="75"/>
      <c r="C189" s="73" t="s">
        <v>5316</v>
      </c>
      <c r="D189" s="78" t="s">
        <v>126</v>
      </c>
      <c r="E189" s="13">
        <v>44545</v>
      </c>
      <c r="F189" s="76" t="s">
        <v>127</v>
      </c>
      <c r="G189" s="13">
        <v>44549</v>
      </c>
      <c r="H189" s="77" t="s">
        <v>5006</v>
      </c>
      <c r="I189" s="16">
        <v>84</v>
      </c>
      <c r="J189" s="16">
        <v>57</v>
      </c>
      <c r="K189" s="16">
        <v>27</v>
      </c>
      <c r="L189" s="16">
        <v>13</v>
      </c>
      <c r="M189" s="81">
        <v>32.319000000000003</v>
      </c>
      <c r="N189" s="96">
        <v>33</v>
      </c>
      <c r="O189" s="64">
        <v>2530</v>
      </c>
      <c r="P189" s="65">
        <f>Table22457891011234567891011121314151617181920212223242526272829303132333412353637383940414243444546474849[[#This Row],[PEMBULATAN]]*O189</f>
        <v>83490</v>
      </c>
    </row>
    <row r="190" spans="1:16" ht="27" customHeight="1" x14ac:dyDescent="0.2">
      <c r="A190" s="14"/>
      <c r="B190" s="75"/>
      <c r="C190" s="73" t="s">
        <v>5317</v>
      </c>
      <c r="D190" s="78" t="s">
        <v>126</v>
      </c>
      <c r="E190" s="13">
        <v>44545</v>
      </c>
      <c r="F190" s="76" t="s">
        <v>127</v>
      </c>
      <c r="G190" s="13">
        <v>44549</v>
      </c>
      <c r="H190" s="77" t="s">
        <v>5006</v>
      </c>
      <c r="I190" s="16">
        <v>77</v>
      </c>
      <c r="J190" s="16">
        <v>34</v>
      </c>
      <c r="K190" s="16">
        <v>11</v>
      </c>
      <c r="L190" s="16">
        <v>2</v>
      </c>
      <c r="M190" s="81">
        <v>7.1994999999999996</v>
      </c>
      <c r="N190" s="96">
        <v>7.1994999999999996</v>
      </c>
      <c r="O190" s="64">
        <v>2530</v>
      </c>
      <c r="P190" s="65">
        <f>Table22457891011234567891011121314151617181920212223242526272829303132333412353637383940414243444546474849[[#This Row],[PEMBULATAN]]*O190</f>
        <v>18214.735000000001</v>
      </c>
    </row>
    <row r="191" spans="1:16" ht="27" customHeight="1" x14ac:dyDescent="0.2">
      <c r="A191" s="14"/>
      <c r="B191" s="75"/>
      <c r="C191" s="73" t="s">
        <v>5318</v>
      </c>
      <c r="D191" s="78" t="s">
        <v>126</v>
      </c>
      <c r="E191" s="13">
        <v>44545</v>
      </c>
      <c r="F191" s="76" t="s">
        <v>127</v>
      </c>
      <c r="G191" s="13">
        <v>44549</v>
      </c>
      <c r="H191" s="77" t="s">
        <v>5006</v>
      </c>
      <c r="I191" s="16">
        <v>27</v>
      </c>
      <c r="J191" s="16">
        <v>25</v>
      </c>
      <c r="K191" s="16">
        <v>22</v>
      </c>
      <c r="L191" s="16">
        <v>2</v>
      </c>
      <c r="M191" s="81">
        <v>3.7124999999999999</v>
      </c>
      <c r="N191" s="96">
        <v>3.7124999999999999</v>
      </c>
      <c r="O191" s="64">
        <v>2530</v>
      </c>
      <c r="P191" s="65">
        <f>Table22457891011234567891011121314151617181920212223242526272829303132333412353637383940414243444546474849[[#This Row],[PEMBULATAN]]*O191</f>
        <v>9392.625</v>
      </c>
    </row>
    <row r="192" spans="1:16" ht="27" customHeight="1" x14ac:dyDescent="0.2">
      <c r="A192" s="14"/>
      <c r="B192" s="75"/>
      <c r="C192" s="73" t="s">
        <v>5319</v>
      </c>
      <c r="D192" s="78" t="s">
        <v>126</v>
      </c>
      <c r="E192" s="13">
        <v>44545</v>
      </c>
      <c r="F192" s="76" t="s">
        <v>127</v>
      </c>
      <c r="G192" s="13">
        <v>44549</v>
      </c>
      <c r="H192" s="77" t="s">
        <v>5006</v>
      </c>
      <c r="I192" s="16">
        <v>38</v>
      </c>
      <c r="J192" s="16">
        <v>36</v>
      </c>
      <c r="K192" s="16">
        <v>36</v>
      </c>
      <c r="L192" s="16">
        <v>8</v>
      </c>
      <c r="M192" s="81">
        <v>12.311999999999999</v>
      </c>
      <c r="N192" s="96">
        <v>13</v>
      </c>
      <c r="O192" s="64">
        <v>2530</v>
      </c>
      <c r="P192" s="65">
        <f>Table22457891011234567891011121314151617181920212223242526272829303132333412353637383940414243444546474849[[#This Row],[PEMBULATAN]]*O192</f>
        <v>32890</v>
      </c>
    </row>
    <row r="193" spans="1:16" ht="27" customHeight="1" x14ac:dyDescent="0.2">
      <c r="A193" s="14"/>
      <c r="B193" s="75"/>
      <c r="C193" s="73" t="s">
        <v>5320</v>
      </c>
      <c r="D193" s="78" t="s">
        <v>126</v>
      </c>
      <c r="E193" s="13">
        <v>44545</v>
      </c>
      <c r="F193" s="76" t="s">
        <v>127</v>
      </c>
      <c r="G193" s="13">
        <v>44549</v>
      </c>
      <c r="H193" s="77" t="s">
        <v>5006</v>
      </c>
      <c r="I193" s="16">
        <v>35</v>
      </c>
      <c r="J193" s="16">
        <v>25</v>
      </c>
      <c r="K193" s="16">
        <v>20</v>
      </c>
      <c r="L193" s="16">
        <v>1</v>
      </c>
      <c r="M193" s="81">
        <v>4.375</v>
      </c>
      <c r="N193" s="96">
        <v>5</v>
      </c>
      <c r="O193" s="64">
        <v>2530</v>
      </c>
      <c r="P193" s="65">
        <f>Table22457891011234567891011121314151617181920212223242526272829303132333412353637383940414243444546474849[[#This Row],[PEMBULATAN]]*O193</f>
        <v>12650</v>
      </c>
    </row>
    <row r="194" spans="1:16" ht="27" customHeight="1" x14ac:dyDescent="0.2">
      <c r="A194" s="14"/>
      <c r="B194" s="75"/>
      <c r="C194" s="73" t="s">
        <v>5321</v>
      </c>
      <c r="D194" s="78" t="s">
        <v>126</v>
      </c>
      <c r="E194" s="13">
        <v>44545</v>
      </c>
      <c r="F194" s="76" t="s">
        <v>127</v>
      </c>
      <c r="G194" s="13">
        <v>44549</v>
      </c>
      <c r="H194" s="77" t="s">
        <v>5006</v>
      </c>
      <c r="I194" s="16">
        <v>44</v>
      </c>
      <c r="J194" s="16">
        <v>35</v>
      </c>
      <c r="K194" s="16">
        <v>27</v>
      </c>
      <c r="L194" s="16">
        <v>5</v>
      </c>
      <c r="M194" s="81">
        <v>10.395</v>
      </c>
      <c r="N194" s="96">
        <v>11</v>
      </c>
      <c r="O194" s="64">
        <v>2530</v>
      </c>
      <c r="P194" s="65">
        <f>Table22457891011234567891011121314151617181920212223242526272829303132333412353637383940414243444546474849[[#This Row],[PEMBULATAN]]*O194</f>
        <v>27830</v>
      </c>
    </row>
    <row r="195" spans="1:16" ht="27" customHeight="1" x14ac:dyDescent="0.2">
      <c r="A195" s="14"/>
      <c r="B195" s="75"/>
      <c r="C195" s="73" t="s">
        <v>5322</v>
      </c>
      <c r="D195" s="78" t="s">
        <v>126</v>
      </c>
      <c r="E195" s="13">
        <v>44545</v>
      </c>
      <c r="F195" s="76" t="s">
        <v>127</v>
      </c>
      <c r="G195" s="13">
        <v>44549</v>
      </c>
      <c r="H195" s="77" t="s">
        <v>5006</v>
      </c>
      <c r="I195" s="16">
        <v>56</v>
      </c>
      <c r="J195" s="16">
        <v>28</v>
      </c>
      <c r="K195" s="16">
        <v>24</v>
      </c>
      <c r="L195" s="16">
        <v>9</v>
      </c>
      <c r="M195" s="81">
        <v>9.4079999999999995</v>
      </c>
      <c r="N195" s="96">
        <v>10</v>
      </c>
      <c r="O195" s="64">
        <v>2530</v>
      </c>
      <c r="P195" s="65">
        <f>Table22457891011234567891011121314151617181920212223242526272829303132333412353637383940414243444546474849[[#This Row],[PEMBULATAN]]*O195</f>
        <v>25300</v>
      </c>
    </row>
    <row r="196" spans="1:16" ht="27" customHeight="1" x14ac:dyDescent="0.2">
      <c r="A196" s="14"/>
      <c r="B196" s="75"/>
      <c r="C196" s="73" t="s">
        <v>5323</v>
      </c>
      <c r="D196" s="78" t="s">
        <v>126</v>
      </c>
      <c r="E196" s="13">
        <v>44545</v>
      </c>
      <c r="F196" s="76" t="s">
        <v>127</v>
      </c>
      <c r="G196" s="13">
        <v>44549</v>
      </c>
      <c r="H196" s="77" t="s">
        <v>5006</v>
      </c>
      <c r="I196" s="16">
        <v>37</v>
      </c>
      <c r="J196" s="16">
        <v>35</v>
      </c>
      <c r="K196" s="16">
        <v>27</v>
      </c>
      <c r="L196" s="16">
        <v>6</v>
      </c>
      <c r="M196" s="81">
        <v>8.7412500000000009</v>
      </c>
      <c r="N196" s="96">
        <v>8.7412500000000009</v>
      </c>
      <c r="O196" s="64">
        <v>2530</v>
      </c>
      <c r="P196" s="65">
        <f>Table22457891011234567891011121314151617181920212223242526272829303132333412353637383940414243444546474849[[#This Row],[PEMBULATAN]]*O196</f>
        <v>22115.362500000003</v>
      </c>
    </row>
    <row r="197" spans="1:16" ht="27" customHeight="1" x14ac:dyDescent="0.2">
      <c r="A197" s="14"/>
      <c r="B197" s="75"/>
      <c r="C197" s="73" t="s">
        <v>5324</v>
      </c>
      <c r="D197" s="78" t="s">
        <v>126</v>
      </c>
      <c r="E197" s="13">
        <v>44545</v>
      </c>
      <c r="F197" s="76" t="s">
        <v>127</v>
      </c>
      <c r="G197" s="13">
        <v>44549</v>
      </c>
      <c r="H197" s="77" t="s">
        <v>5006</v>
      </c>
      <c r="I197" s="16">
        <v>55</v>
      </c>
      <c r="J197" s="16">
        <v>36</v>
      </c>
      <c r="K197" s="16">
        <v>15</v>
      </c>
      <c r="L197" s="16">
        <v>5</v>
      </c>
      <c r="M197" s="81">
        <v>7.4249999999999998</v>
      </c>
      <c r="N197" s="96">
        <v>8</v>
      </c>
      <c r="O197" s="64">
        <v>2530</v>
      </c>
      <c r="P197" s="65">
        <f>Table22457891011234567891011121314151617181920212223242526272829303132333412353637383940414243444546474849[[#This Row],[PEMBULATAN]]*O197</f>
        <v>20240</v>
      </c>
    </row>
    <row r="198" spans="1:16" ht="27" customHeight="1" x14ac:dyDescent="0.2">
      <c r="A198" s="14"/>
      <c r="B198" s="75"/>
      <c r="C198" s="73" t="s">
        <v>5325</v>
      </c>
      <c r="D198" s="78" t="s">
        <v>126</v>
      </c>
      <c r="E198" s="13">
        <v>44545</v>
      </c>
      <c r="F198" s="76" t="s">
        <v>127</v>
      </c>
      <c r="G198" s="13">
        <v>44549</v>
      </c>
      <c r="H198" s="77" t="s">
        <v>5006</v>
      </c>
      <c r="I198" s="16">
        <v>38</v>
      </c>
      <c r="J198" s="16">
        <v>35</v>
      </c>
      <c r="K198" s="16">
        <v>21</v>
      </c>
      <c r="L198" s="16">
        <v>4</v>
      </c>
      <c r="M198" s="81">
        <v>6.9824999999999999</v>
      </c>
      <c r="N198" s="96">
        <v>6.9824999999999999</v>
      </c>
      <c r="O198" s="64">
        <v>2530</v>
      </c>
      <c r="P198" s="65">
        <f>Table22457891011234567891011121314151617181920212223242526272829303132333412353637383940414243444546474849[[#This Row],[PEMBULATAN]]*O198</f>
        <v>17665.724999999999</v>
      </c>
    </row>
    <row r="199" spans="1:16" ht="27" customHeight="1" x14ac:dyDescent="0.2">
      <c r="A199" s="14"/>
      <c r="B199" s="75"/>
      <c r="C199" s="73" t="s">
        <v>5326</v>
      </c>
      <c r="D199" s="78" t="s">
        <v>126</v>
      </c>
      <c r="E199" s="13">
        <v>44545</v>
      </c>
      <c r="F199" s="76" t="s">
        <v>127</v>
      </c>
      <c r="G199" s="13">
        <v>44549</v>
      </c>
      <c r="H199" s="77" t="s">
        <v>5006</v>
      </c>
      <c r="I199" s="16">
        <v>64</v>
      </c>
      <c r="J199" s="16">
        <v>64</v>
      </c>
      <c r="K199" s="16">
        <v>17</v>
      </c>
      <c r="L199" s="16">
        <v>10</v>
      </c>
      <c r="M199" s="81">
        <v>17.408000000000001</v>
      </c>
      <c r="N199" s="96">
        <v>18</v>
      </c>
      <c r="O199" s="64">
        <v>2530</v>
      </c>
      <c r="P199" s="65">
        <f>Table22457891011234567891011121314151617181920212223242526272829303132333412353637383940414243444546474849[[#This Row],[PEMBULATAN]]*O199</f>
        <v>45540</v>
      </c>
    </row>
    <row r="200" spans="1:16" ht="27" customHeight="1" x14ac:dyDescent="0.2">
      <c r="A200" s="14"/>
      <c r="B200" s="75"/>
      <c r="C200" s="73" t="s">
        <v>5327</v>
      </c>
      <c r="D200" s="78" t="s">
        <v>126</v>
      </c>
      <c r="E200" s="13">
        <v>44545</v>
      </c>
      <c r="F200" s="76" t="s">
        <v>127</v>
      </c>
      <c r="G200" s="13">
        <v>44549</v>
      </c>
      <c r="H200" s="77" t="s">
        <v>5006</v>
      </c>
      <c r="I200" s="16">
        <v>55</v>
      </c>
      <c r="J200" s="16">
        <v>48</v>
      </c>
      <c r="K200" s="16">
        <v>16</v>
      </c>
      <c r="L200" s="16">
        <v>5</v>
      </c>
      <c r="M200" s="81">
        <v>10.56</v>
      </c>
      <c r="N200" s="96">
        <v>10.56</v>
      </c>
      <c r="O200" s="64">
        <v>2530</v>
      </c>
      <c r="P200" s="65">
        <f>Table22457891011234567891011121314151617181920212223242526272829303132333412353637383940414243444546474849[[#This Row],[PEMBULATAN]]*O200</f>
        <v>26716.800000000003</v>
      </c>
    </row>
    <row r="201" spans="1:16" ht="27" customHeight="1" x14ac:dyDescent="0.2">
      <c r="A201" s="14"/>
      <c r="B201" s="75"/>
      <c r="C201" s="73" t="s">
        <v>5328</v>
      </c>
      <c r="D201" s="78" t="s">
        <v>126</v>
      </c>
      <c r="E201" s="13">
        <v>44545</v>
      </c>
      <c r="F201" s="76" t="s">
        <v>127</v>
      </c>
      <c r="G201" s="13">
        <v>44549</v>
      </c>
      <c r="H201" s="77" t="s">
        <v>5006</v>
      </c>
      <c r="I201" s="16">
        <v>61</v>
      </c>
      <c r="J201" s="16">
        <v>35</v>
      </c>
      <c r="K201" s="16">
        <v>10</v>
      </c>
      <c r="L201" s="16">
        <v>3</v>
      </c>
      <c r="M201" s="81">
        <v>5.3375000000000004</v>
      </c>
      <c r="N201" s="96">
        <v>6</v>
      </c>
      <c r="O201" s="64">
        <v>2530</v>
      </c>
      <c r="P201" s="65">
        <f>Table22457891011234567891011121314151617181920212223242526272829303132333412353637383940414243444546474849[[#This Row],[PEMBULATAN]]*O201</f>
        <v>15180</v>
      </c>
    </row>
    <row r="202" spans="1:16" ht="27" customHeight="1" x14ac:dyDescent="0.2">
      <c r="A202" s="14"/>
      <c r="B202" s="75"/>
      <c r="C202" s="73" t="s">
        <v>5329</v>
      </c>
      <c r="D202" s="78" t="s">
        <v>126</v>
      </c>
      <c r="E202" s="13">
        <v>44545</v>
      </c>
      <c r="F202" s="76" t="s">
        <v>127</v>
      </c>
      <c r="G202" s="13">
        <v>44549</v>
      </c>
      <c r="H202" s="77" t="s">
        <v>5006</v>
      </c>
      <c r="I202" s="16">
        <v>38</v>
      </c>
      <c r="J202" s="16">
        <v>35</v>
      </c>
      <c r="K202" s="16">
        <v>15</v>
      </c>
      <c r="L202" s="16">
        <v>4</v>
      </c>
      <c r="M202" s="81">
        <v>4.9874999999999998</v>
      </c>
      <c r="N202" s="96">
        <v>4.9874999999999998</v>
      </c>
      <c r="O202" s="64">
        <v>2530</v>
      </c>
      <c r="P202" s="65">
        <f>Table22457891011234567891011121314151617181920212223242526272829303132333412353637383940414243444546474849[[#This Row],[PEMBULATAN]]*O202</f>
        <v>12618.375</v>
      </c>
    </row>
    <row r="203" spans="1:16" ht="27" customHeight="1" x14ac:dyDescent="0.2">
      <c r="A203" s="14"/>
      <c r="B203" s="75"/>
      <c r="C203" s="73" t="s">
        <v>5330</v>
      </c>
      <c r="D203" s="78" t="s">
        <v>126</v>
      </c>
      <c r="E203" s="13">
        <v>44545</v>
      </c>
      <c r="F203" s="76" t="s">
        <v>127</v>
      </c>
      <c r="G203" s="13">
        <v>44549</v>
      </c>
      <c r="H203" s="77" t="s">
        <v>5006</v>
      </c>
      <c r="I203" s="16">
        <v>56</v>
      </c>
      <c r="J203" s="16">
        <v>35</v>
      </c>
      <c r="K203" s="16">
        <v>15</v>
      </c>
      <c r="L203" s="16">
        <v>5</v>
      </c>
      <c r="M203" s="81">
        <v>7.35</v>
      </c>
      <c r="N203" s="96">
        <v>8</v>
      </c>
      <c r="O203" s="64">
        <v>2530</v>
      </c>
      <c r="P203" s="65">
        <f>Table22457891011234567891011121314151617181920212223242526272829303132333412353637383940414243444546474849[[#This Row],[PEMBULATAN]]*O203</f>
        <v>20240</v>
      </c>
    </row>
    <row r="204" spans="1:16" ht="27" customHeight="1" x14ac:dyDescent="0.2">
      <c r="A204" s="14"/>
      <c r="B204" s="75"/>
      <c r="C204" s="73" t="s">
        <v>5331</v>
      </c>
      <c r="D204" s="78" t="s">
        <v>126</v>
      </c>
      <c r="E204" s="13">
        <v>44545</v>
      </c>
      <c r="F204" s="76" t="s">
        <v>127</v>
      </c>
      <c r="G204" s="13">
        <v>44549</v>
      </c>
      <c r="H204" s="77" t="s">
        <v>5006</v>
      </c>
      <c r="I204" s="16">
        <v>45</v>
      </c>
      <c r="J204" s="16">
        <v>31</v>
      </c>
      <c r="K204" s="16">
        <v>20</v>
      </c>
      <c r="L204" s="16">
        <v>9</v>
      </c>
      <c r="M204" s="81">
        <v>6.9749999999999996</v>
      </c>
      <c r="N204" s="96">
        <v>9</v>
      </c>
      <c r="O204" s="64">
        <v>2530</v>
      </c>
      <c r="P204" s="65">
        <f>Table22457891011234567891011121314151617181920212223242526272829303132333412353637383940414243444546474849[[#This Row],[PEMBULATAN]]*O204</f>
        <v>22770</v>
      </c>
    </row>
    <row r="205" spans="1:16" ht="27" customHeight="1" x14ac:dyDescent="0.2">
      <c r="A205" s="14"/>
      <c r="B205" s="75"/>
      <c r="C205" s="73" t="s">
        <v>5332</v>
      </c>
      <c r="D205" s="78" t="s">
        <v>126</v>
      </c>
      <c r="E205" s="13">
        <v>44545</v>
      </c>
      <c r="F205" s="76" t="s">
        <v>127</v>
      </c>
      <c r="G205" s="13">
        <v>44549</v>
      </c>
      <c r="H205" s="77" t="s">
        <v>5006</v>
      </c>
      <c r="I205" s="16">
        <v>66</v>
      </c>
      <c r="J205" s="16">
        <v>24</v>
      </c>
      <c r="K205" s="16">
        <v>7</v>
      </c>
      <c r="L205" s="16">
        <v>2</v>
      </c>
      <c r="M205" s="81">
        <v>2.7719999999999998</v>
      </c>
      <c r="N205" s="96">
        <v>2.7719999999999998</v>
      </c>
      <c r="O205" s="64">
        <v>2530</v>
      </c>
      <c r="P205" s="65">
        <f>Table22457891011234567891011121314151617181920212223242526272829303132333412353637383940414243444546474849[[#This Row],[PEMBULATAN]]*O205</f>
        <v>7013.16</v>
      </c>
    </row>
    <row r="206" spans="1:16" ht="27" customHeight="1" x14ac:dyDescent="0.2">
      <c r="A206" s="14"/>
      <c r="B206" s="75"/>
      <c r="C206" s="73" t="s">
        <v>5333</v>
      </c>
      <c r="D206" s="78" t="s">
        <v>126</v>
      </c>
      <c r="E206" s="13">
        <v>44545</v>
      </c>
      <c r="F206" s="76" t="s">
        <v>127</v>
      </c>
      <c r="G206" s="13">
        <v>44549</v>
      </c>
      <c r="H206" s="77" t="s">
        <v>5006</v>
      </c>
      <c r="I206" s="16">
        <v>68</v>
      </c>
      <c r="J206" s="16">
        <v>52</v>
      </c>
      <c r="K206" s="16">
        <v>28</v>
      </c>
      <c r="L206" s="16">
        <v>10</v>
      </c>
      <c r="M206" s="81">
        <v>24.751999999999999</v>
      </c>
      <c r="N206" s="96">
        <v>24.751999999999999</v>
      </c>
      <c r="O206" s="64">
        <v>2530</v>
      </c>
      <c r="P206" s="65">
        <f>Table22457891011234567891011121314151617181920212223242526272829303132333412353637383940414243444546474849[[#This Row],[PEMBULATAN]]*O206</f>
        <v>62622.559999999998</v>
      </c>
    </row>
    <row r="207" spans="1:16" ht="27" customHeight="1" x14ac:dyDescent="0.2">
      <c r="A207" s="14"/>
      <c r="B207" s="75"/>
      <c r="C207" s="73" t="s">
        <v>5334</v>
      </c>
      <c r="D207" s="78" t="s">
        <v>126</v>
      </c>
      <c r="E207" s="13">
        <v>44545</v>
      </c>
      <c r="F207" s="76" t="s">
        <v>127</v>
      </c>
      <c r="G207" s="13">
        <v>44549</v>
      </c>
      <c r="H207" s="77" t="s">
        <v>5006</v>
      </c>
      <c r="I207" s="16">
        <v>57</v>
      </c>
      <c r="J207" s="16">
        <v>37</v>
      </c>
      <c r="K207" s="16">
        <v>22</v>
      </c>
      <c r="L207" s="16">
        <v>15</v>
      </c>
      <c r="M207" s="81">
        <v>11.599500000000001</v>
      </c>
      <c r="N207" s="96">
        <v>15</v>
      </c>
      <c r="O207" s="64">
        <v>2530</v>
      </c>
      <c r="P207" s="65">
        <f>Table22457891011234567891011121314151617181920212223242526272829303132333412353637383940414243444546474849[[#This Row],[PEMBULATAN]]*O207</f>
        <v>37950</v>
      </c>
    </row>
    <row r="208" spans="1:16" ht="27" customHeight="1" x14ac:dyDescent="0.2">
      <c r="A208" s="14"/>
      <c r="B208" s="75"/>
      <c r="C208" s="73" t="s">
        <v>5335</v>
      </c>
      <c r="D208" s="78" t="s">
        <v>126</v>
      </c>
      <c r="E208" s="13">
        <v>44545</v>
      </c>
      <c r="F208" s="76" t="s">
        <v>127</v>
      </c>
      <c r="G208" s="13">
        <v>44549</v>
      </c>
      <c r="H208" s="77" t="s">
        <v>5006</v>
      </c>
      <c r="I208" s="16">
        <v>64</v>
      </c>
      <c r="J208" s="16">
        <v>32</v>
      </c>
      <c r="K208" s="16">
        <v>18</v>
      </c>
      <c r="L208" s="16">
        <v>2</v>
      </c>
      <c r="M208" s="81">
        <v>9.2159999999999993</v>
      </c>
      <c r="N208" s="96">
        <v>9.2159999999999993</v>
      </c>
      <c r="O208" s="64">
        <v>2530</v>
      </c>
      <c r="P208" s="65">
        <f>Table22457891011234567891011121314151617181920212223242526272829303132333412353637383940414243444546474849[[#This Row],[PEMBULATAN]]*O208</f>
        <v>23316.48</v>
      </c>
    </row>
    <row r="209" spans="1:16" ht="27" customHeight="1" x14ac:dyDescent="0.2">
      <c r="A209" s="14"/>
      <c r="B209" s="75"/>
      <c r="C209" s="73" t="s">
        <v>5336</v>
      </c>
      <c r="D209" s="78" t="s">
        <v>126</v>
      </c>
      <c r="E209" s="13">
        <v>44545</v>
      </c>
      <c r="F209" s="76" t="s">
        <v>127</v>
      </c>
      <c r="G209" s="13">
        <v>44549</v>
      </c>
      <c r="H209" s="77" t="s">
        <v>5006</v>
      </c>
      <c r="I209" s="16">
        <v>62</v>
      </c>
      <c r="J209" s="16">
        <v>17</v>
      </c>
      <c r="K209" s="16">
        <v>17</v>
      </c>
      <c r="L209" s="16">
        <v>10</v>
      </c>
      <c r="M209" s="81">
        <v>4.4794999999999998</v>
      </c>
      <c r="N209" s="96">
        <v>11</v>
      </c>
      <c r="O209" s="64">
        <v>2530</v>
      </c>
      <c r="P209" s="65">
        <f>Table22457891011234567891011121314151617181920212223242526272829303132333412353637383940414243444546474849[[#This Row],[PEMBULATAN]]*O209</f>
        <v>27830</v>
      </c>
    </row>
    <row r="210" spans="1:16" ht="27" customHeight="1" x14ac:dyDescent="0.2">
      <c r="A210" s="14"/>
      <c r="B210" s="75"/>
      <c r="C210" s="73" t="s">
        <v>5337</v>
      </c>
      <c r="D210" s="78" t="s">
        <v>126</v>
      </c>
      <c r="E210" s="13">
        <v>44545</v>
      </c>
      <c r="F210" s="76" t="s">
        <v>127</v>
      </c>
      <c r="G210" s="13">
        <v>44549</v>
      </c>
      <c r="H210" s="77" t="s">
        <v>5006</v>
      </c>
      <c r="I210" s="16">
        <v>48</v>
      </c>
      <c r="J210" s="16">
        <v>46</v>
      </c>
      <c r="K210" s="16">
        <v>44</v>
      </c>
      <c r="L210" s="16">
        <v>9</v>
      </c>
      <c r="M210" s="81">
        <v>24.288</v>
      </c>
      <c r="N210" s="96">
        <v>24.288</v>
      </c>
      <c r="O210" s="64">
        <v>2530</v>
      </c>
      <c r="P210" s="65">
        <f>Table22457891011234567891011121314151617181920212223242526272829303132333412353637383940414243444546474849[[#This Row],[PEMBULATAN]]*O210</f>
        <v>61448.639999999999</v>
      </c>
    </row>
    <row r="211" spans="1:16" ht="27" customHeight="1" x14ac:dyDescent="0.2">
      <c r="A211" s="14"/>
      <c r="B211" s="75"/>
      <c r="C211" s="73" t="s">
        <v>5338</v>
      </c>
      <c r="D211" s="78" t="s">
        <v>126</v>
      </c>
      <c r="E211" s="13">
        <v>44545</v>
      </c>
      <c r="F211" s="76" t="s">
        <v>127</v>
      </c>
      <c r="G211" s="13">
        <v>44549</v>
      </c>
      <c r="H211" s="77" t="s">
        <v>5006</v>
      </c>
      <c r="I211" s="16">
        <v>90</v>
      </c>
      <c r="J211" s="16">
        <v>48</v>
      </c>
      <c r="K211" s="16">
        <v>27</v>
      </c>
      <c r="L211" s="16">
        <v>13</v>
      </c>
      <c r="M211" s="81">
        <v>29.16</v>
      </c>
      <c r="N211" s="96">
        <v>29.16</v>
      </c>
      <c r="O211" s="64">
        <v>2530</v>
      </c>
      <c r="P211" s="65">
        <f>Table22457891011234567891011121314151617181920212223242526272829303132333412353637383940414243444546474849[[#This Row],[PEMBULATAN]]*O211</f>
        <v>73774.8</v>
      </c>
    </row>
    <row r="212" spans="1:16" ht="27" customHeight="1" x14ac:dyDescent="0.2">
      <c r="A212" s="14"/>
      <c r="B212" s="75"/>
      <c r="C212" s="73" t="s">
        <v>5339</v>
      </c>
      <c r="D212" s="78" t="s">
        <v>126</v>
      </c>
      <c r="E212" s="13">
        <v>44545</v>
      </c>
      <c r="F212" s="76" t="s">
        <v>127</v>
      </c>
      <c r="G212" s="13">
        <v>44549</v>
      </c>
      <c r="H212" s="77" t="s">
        <v>5006</v>
      </c>
      <c r="I212" s="16">
        <v>200</v>
      </c>
      <c r="J212" s="16">
        <v>10</v>
      </c>
      <c r="K212" s="16">
        <v>10</v>
      </c>
      <c r="L212" s="16">
        <v>5</v>
      </c>
      <c r="M212" s="81">
        <v>5</v>
      </c>
      <c r="N212" s="96">
        <v>5</v>
      </c>
      <c r="O212" s="64">
        <v>2530</v>
      </c>
      <c r="P212" s="65">
        <f>Table22457891011234567891011121314151617181920212223242526272829303132333412353637383940414243444546474849[[#This Row],[PEMBULATAN]]*O212</f>
        <v>12650</v>
      </c>
    </row>
    <row r="213" spans="1:16" ht="27" customHeight="1" x14ac:dyDescent="0.2">
      <c r="A213" s="14"/>
      <c r="B213" s="75"/>
      <c r="C213" s="73" t="s">
        <v>5340</v>
      </c>
      <c r="D213" s="78" t="s">
        <v>126</v>
      </c>
      <c r="E213" s="13">
        <v>44545</v>
      </c>
      <c r="F213" s="76" t="s">
        <v>127</v>
      </c>
      <c r="G213" s="13">
        <v>44549</v>
      </c>
      <c r="H213" s="77" t="s">
        <v>5006</v>
      </c>
      <c r="I213" s="16">
        <v>94</v>
      </c>
      <c r="J213" s="16">
        <v>61</v>
      </c>
      <c r="K213" s="16">
        <v>18</v>
      </c>
      <c r="L213" s="16">
        <v>6</v>
      </c>
      <c r="M213" s="81">
        <v>25.803000000000001</v>
      </c>
      <c r="N213" s="96">
        <v>25.803000000000001</v>
      </c>
      <c r="O213" s="64">
        <v>2530</v>
      </c>
      <c r="P213" s="65">
        <f>Table22457891011234567891011121314151617181920212223242526272829303132333412353637383940414243444546474849[[#This Row],[PEMBULATAN]]*O213</f>
        <v>65281.590000000004</v>
      </c>
    </row>
    <row r="214" spans="1:16" ht="27" customHeight="1" x14ac:dyDescent="0.2">
      <c r="A214" s="14"/>
      <c r="B214" s="75"/>
      <c r="C214" s="73" t="s">
        <v>5341</v>
      </c>
      <c r="D214" s="78" t="s">
        <v>126</v>
      </c>
      <c r="E214" s="13">
        <v>44545</v>
      </c>
      <c r="F214" s="76" t="s">
        <v>127</v>
      </c>
      <c r="G214" s="13">
        <v>44549</v>
      </c>
      <c r="H214" s="77" t="s">
        <v>5006</v>
      </c>
      <c r="I214" s="16">
        <v>30</v>
      </c>
      <c r="J214" s="16">
        <v>30</v>
      </c>
      <c r="K214" s="16">
        <v>30</v>
      </c>
      <c r="L214" s="16">
        <v>5</v>
      </c>
      <c r="M214" s="81">
        <v>6.75</v>
      </c>
      <c r="N214" s="96">
        <v>6.75</v>
      </c>
      <c r="O214" s="64">
        <v>2530</v>
      </c>
      <c r="P214" s="65">
        <f>Table22457891011234567891011121314151617181920212223242526272829303132333412353637383940414243444546474849[[#This Row],[PEMBULATAN]]*O214</f>
        <v>17077.5</v>
      </c>
    </row>
    <row r="215" spans="1:16" ht="27" customHeight="1" x14ac:dyDescent="0.2">
      <c r="A215" s="14"/>
      <c r="B215" s="75"/>
      <c r="C215" s="73" t="s">
        <v>5342</v>
      </c>
      <c r="D215" s="78" t="s">
        <v>126</v>
      </c>
      <c r="E215" s="13">
        <v>44545</v>
      </c>
      <c r="F215" s="76" t="s">
        <v>127</v>
      </c>
      <c r="G215" s="13">
        <v>44549</v>
      </c>
      <c r="H215" s="77" t="s">
        <v>5006</v>
      </c>
      <c r="I215" s="16">
        <v>100</v>
      </c>
      <c r="J215" s="16">
        <v>16</v>
      </c>
      <c r="K215" s="16">
        <v>10</v>
      </c>
      <c r="L215" s="16">
        <v>4</v>
      </c>
      <c r="M215" s="81">
        <v>4</v>
      </c>
      <c r="N215" s="96">
        <v>4</v>
      </c>
      <c r="O215" s="64">
        <v>2530</v>
      </c>
      <c r="P215" s="65">
        <f>Table22457891011234567891011121314151617181920212223242526272829303132333412353637383940414243444546474849[[#This Row],[PEMBULATAN]]*O215</f>
        <v>10120</v>
      </c>
    </row>
    <row r="216" spans="1:16" ht="27" customHeight="1" x14ac:dyDescent="0.2">
      <c r="A216" s="14"/>
      <c r="B216" s="75"/>
      <c r="C216" s="73" t="s">
        <v>5343</v>
      </c>
      <c r="D216" s="78" t="s">
        <v>126</v>
      </c>
      <c r="E216" s="13">
        <v>44545</v>
      </c>
      <c r="F216" s="76" t="s">
        <v>127</v>
      </c>
      <c r="G216" s="13">
        <v>44549</v>
      </c>
      <c r="H216" s="77" t="s">
        <v>5006</v>
      </c>
      <c r="I216" s="16">
        <v>44</v>
      </c>
      <c r="J216" s="16">
        <v>35</v>
      </c>
      <c r="K216" s="16">
        <v>27</v>
      </c>
      <c r="L216" s="16">
        <v>5</v>
      </c>
      <c r="M216" s="81">
        <v>10.395</v>
      </c>
      <c r="N216" s="96">
        <v>11</v>
      </c>
      <c r="O216" s="64">
        <v>2530</v>
      </c>
      <c r="P216" s="65">
        <f>Table22457891011234567891011121314151617181920212223242526272829303132333412353637383940414243444546474849[[#This Row],[PEMBULATAN]]*O216</f>
        <v>27830</v>
      </c>
    </row>
    <row r="217" spans="1:16" ht="27" customHeight="1" x14ac:dyDescent="0.2">
      <c r="A217" s="14"/>
      <c r="B217" s="75"/>
      <c r="C217" s="73" t="s">
        <v>5344</v>
      </c>
      <c r="D217" s="78" t="s">
        <v>126</v>
      </c>
      <c r="E217" s="13">
        <v>44545</v>
      </c>
      <c r="F217" s="76" t="s">
        <v>127</v>
      </c>
      <c r="G217" s="13">
        <v>44549</v>
      </c>
      <c r="H217" s="77" t="s">
        <v>5006</v>
      </c>
      <c r="I217" s="16">
        <v>86</v>
      </c>
      <c r="J217" s="16">
        <v>56</v>
      </c>
      <c r="K217" s="16">
        <v>23</v>
      </c>
      <c r="L217" s="16">
        <v>13</v>
      </c>
      <c r="M217" s="81">
        <v>27.692</v>
      </c>
      <c r="N217" s="96">
        <v>27.692</v>
      </c>
      <c r="O217" s="64">
        <v>2530</v>
      </c>
      <c r="P217" s="65">
        <f>Table22457891011234567891011121314151617181920212223242526272829303132333412353637383940414243444546474849[[#This Row],[PEMBULATAN]]*O217</f>
        <v>70060.759999999995</v>
      </c>
    </row>
    <row r="218" spans="1:16" ht="27" customHeight="1" x14ac:dyDescent="0.2">
      <c r="A218" s="14"/>
      <c r="B218" s="75"/>
      <c r="C218" s="73" t="s">
        <v>5345</v>
      </c>
      <c r="D218" s="78" t="s">
        <v>126</v>
      </c>
      <c r="E218" s="13">
        <v>44545</v>
      </c>
      <c r="F218" s="76" t="s">
        <v>127</v>
      </c>
      <c r="G218" s="13">
        <v>44549</v>
      </c>
      <c r="H218" s="77" t="s">
        <v>5006</v>
      </c>
      <c r="I218" s="16">
        <v>55</v>
      </c>
      <c r="J218" s="16">
        <v>47</v>
      </c>
      <c r="K218" s="16">
        <v>31</v>
      </c>
      <c r="L218" s="16">
        <v>2</v>
      </c>
      <c r="M218" s="81">
        <v>20.033750000000001</v>
      </c>
      <c r="N218" s="96">
        <v>20.033750000000001</v>
      </c>
      <c r="O218" s="64">
        <v>2530</v>
      </c>
      <c r="P218" s="65">
        <f>Table22457891011234567891011121314151617181920212223242526272829303132333412353637383940414243444546474849[[#This Row],[PEMBULATAN]]*O218</f>
        <v>50685.387500000004</v>
      </c>
    </row>
    <row r="219" spans="1:16" ht="27" customHeight="1" x14ac:dyDescent="0.2">
      <c r="A219" s="14"/>
      <c r="B219" s="75"/>
      <c r="C219" s="73" t="s">
        <v>5346</v>
      </c>
      <c r="D219" s="78" t="s">
        <v>126</v>
      </c>
      <c r="E219" s="13">
        <v>44545</v>
      </c>
      <c r="F219" s="76" t="s">
        <v>127</v>
      </c>
      <c r="G219" s="13">
        <v>44549</v>
      </c>
      <c r="H219" s="77" t="s">
        <v>5006</v>
      </c>
      <c r="I219" s="16">
        <v>86</v>
      </c>
      <c r="J219" s="16">
        <v>52</v>
      </c>
      <c r="K219" s="16">
        <v>24</v>
      </c>
      <c r="L219" s="16">
        <v>24</v>
      </c>
      <c r="M219" s="81">
        <v>26.832000000000001</v>
      </c>
      <c r="N219" s="96">
        <v>26.832000000000001</v>
      </c>
      <c r="O219" s="64">
        <v>2530</v>
      </c>
      <c r="P219" s="65">
        <f>Table22457891011234567891011121314151617181920212223242526272829303132333412353637383940414243444546474849[[#This Row],[PEMBULATAN]]*O219</f>
        <v>67884.960000000006</v>
      </c>
    </row>
    <row r="220" spans="1:16" ht="27" customHeight="1" x14ac:dyDescent="0.2">
      <c r="A220" s="14"/>
      <c r="B220" s="75"/>
      <c r="C220" s="73" t="s">
        <v>5347</v>
      </c>
      <c r="D220" s="78" t="s">
        <v>126</v>
      </c>
      <c r="E220" s="13">
        <v>44545</v>
      </c>
      <c r="F220" s="76" t="s">
        <v>127</v>
      </c>
      <c r="G220" s="13">
        <v>44549</v>
      </c>
      <c r="H220" s="77" t="s">
        <v>5006</v>
      </c>
      <c r="I220" s="16">
        <v>56</v>
      </c>
      <c r="J220" s="16">
        <v>48</v>
      </c>
      <c r="K220" s="16">
        <v>16</v>
      </c>
      <c r="L220" s="16">
        <v>2</v>
      </c>
      <c r="M220" s="81">
        <v>10.752000000000001</v>
      </c>
      <c r="N220" s="96">
        <v>10.752000000000001</v>
      </c>
      <c r="O220" s="64">
        <v>2530</v>
      </c>
      <c r="P220" s="65">
        <f>Table22457891011234567891011121314151617181920212223242526272829303132333412353637383940414243444546474849[[#This Row],[PEMBULATAN]]*O220</f>
        <v>27202.560000000001</v>
      </c>
    </row>
    <row r="221" spans="1:16" ht="27" customHeight="1" x14ac:dyDescent="0.2">
      <c r="A221" s="14"/>
      <c r="B221" s="75"/>
      <c r="C221" s="73" t="s">
        <v>5348</v>
      </c>
      <c r="D221" s="78" t="s">
        <v>126</v>
      </c>
      <c r="E221" s="13">
        <v>44545</v>
      </c>
      <c r="F221" s="76" t="s">
        <v>127</v>
      </c>
      <c r="G221" s="13">
        <v>44549</v>
      </c>
      <c r="H221" s="77" t="s">
        <v>5006</v>
      </c>
      <c r="I221" s="16">
        <v>80</v>
      </c>
      <c r="J221" s="16">
        <v>50</v>
      </c>
      <c r="K221" s="16">
        <v>32</v>
      </c>
      <c r="L221" s="16">
        <v>14</v>
      </c>
      <c r="M221" s="81">
        <v>32</v>
      </c>
      <c r="N221" s="96">
        <v>32</v>
      </c>
      <c r="O221" s="64">
        <v>2530</v>
      </c>
      <c r="P221" s="65">
        <f>Table22457891011234567891011121314151617181920212223242526272829303132333412353637383940414243444546474849[[#This Row],[PEMBULATAN]]*O221</f>
        <v>80960</v>
      </c>
    </row>
    <row r="222" spans="1:16" ht="27" customHeight="1" x14ac:dyDescent="0.2">
      <c r="A222" s="14"/>
      <c r="B222" s="75"/>
      <c r="C222" s="73" t="s">
        <v>5349</v>
      </c>
      <c r="D222" s="78" t="s">
        <v>126</v>
      </c>
      <c r="E222" s="13">
        <v>44545</v>
      </c>
      <c r="F222" s="76" t="s">
        <v>127</v>
      </c>
      <c r="G222" s="13">
        <v>44549</v>
      </c>
      <c r="H222" s="77" t="s">
        <v>5006</v>
      </c>
      <c r="I222" s="16">
        <v>84</v>
      </c>
      <c r="J222" s="16">
        <v>57</v>
      </c>
      <c r="K222" s="16">
        <v>30</v>
      </c>
      <c r="L222" s="16">
        <v>27</v>
      </c>
      <c r="M222" s="81">
        <v>35.909999999999997</v>
      </c>
      <c r="N222" s="96">
        <v>35.909999999999997</v>
      </c>
      <c r="O222" s="64">
        <v>2530</v>
      </c>
      <c r="P222" s="65">
        <f>Table22457891011234567891011121314151617181920212223242526272829303132333412353637383940414243444546474849[[#This Row],[PEMBULATAN]]*O222</f>
        <v>90852.299999999988</v>
      </c>
    </row>
    <row r="223" spans="1:16" ht="27" customHeight="1" x14ac:dyDescent="0.2">
      <c r="A223" s="14"/>
      <c r="B223" s="75"/>
      <c r="C223" s="73" t="s">
        <v>5350</v>
      </c>
      <c r="D223" s="78" t="s">
        <v>126</v>
      </c>
      <c r="E223" s="13">
        <v>44545</v>
      </c>
      <c r="F223" s="76" t="s">
        <v>127</v>
      </c>
      <c r="G223" s="13">
        <v>44549</v>
      </c>
      <c r="H223" s="77" t="s">
        <v>5006</v>
      </c>
      <c r="I223" s="16">
        <v>100</v>
      </c>
      <c r="J223" s="16">
        <v>55</v>
      </c>
      <c r="K223" s="16">
        <v>32</v>
      </c>
      <c r="L223" s="16">
        <v>23</v>
      </c>
      <c r="M223" s="81">
        <v>44</v>
      </c>
      <c r="N223" s="96">
        <v>44</v>
      </c>
      <c r="O223" s="64">
        <v>2530</v>
      </c>
      <c r="P223" s="65">
        <f>Table22457891011234567891011121314151617181920212223242526272829303132333412353637383940414243444546474849[[#This Row],[PEMBULATAN]]*O223</f>
        <v>111320</v>
      </c>
    </row>
    <row r="224" spans="1:16" ht="27" customHeight="1" x14ac:dyDescent="0.2">
      <c r="A224" s="14"/>
      <c r="B224" s="75"/>
      <c r="C224" s="73" t="s">
        <v>5351</v>
      </c>
      <c r="D224" s="78" t="s">
        <v>126</v>
      </c>
      <c r="E224" s="13">
        <v>44545</v>
      </c>
      <c r="F224" s="76" t="s">
        <v>127</v>
      </c>
      <c r="G224" s="13">
        <v>44549</v>
      </c>
      <c r="H224" s="77" t="s">
        <v>5006</v>
      </c>
      <c r="I224" s="16">
        <v>32</v>
      </c>
      <c r="J224" s="16">
        <v>32</v>
      </c>
      <c r="K224" s="16">
        <v>32</v>
      </c>
      <c r="L224" s="16">
        <v>5</v>
      </c>
      <c r="M224" s="81">
        <v>8.1920000000000002</v>
      </c>
      <c r="N224" s="96">
        <v>8.1920000000000002</v>
      </c>
      <c r="O224" s="64">
        <v>2530</v>
      </c>
      <c r="P224" s="65">
        <f>Table22457891011234567891011121314151617181920212223242526272829303132333412353637383940414243444546474849[[#This Row],[PEMBULATAN]]*O224</f>
        <v>20725.760000000002</v>
      </c>
    </row>
    <row r="225" spans="1:16" ht="27" customHeight="1" x14ac:dyDescent="0.2">
      <c r="A225" s="14"/>
      <c r="B225" s="75"/>
      <c r="C225" s="73" t="s">
        <v>5352</v>
      </c>
      <c r="D225" s="78" t="s">
        <v>126</v>
      </c>
      <c r="E225" s="13">
        <v>44545</v>
      </c>
      <c r="F225" s="76" t="s">
        <v>127</v>
      </c>
      <c r="G225" s="13">
        <v>44549</v>
      </c>
      <c r="H225" s="77" t="s">
        <v>5006</v>
      </c>
      <c r="I225" s="16">
        <v>40</v>
      </c>
      <c r="J225" s="16">
        <v>36</v>
      </c>
      <c r="K225" s="16">
        <v>36</v>
      </c>
      <c r="L225" s="16">
        <v>6</v>
      </c>
      <c r="M225" s="81">
        <v>12.96</v>
      </c>
      <c r="N225" s="96">
        <v>12.96</v>
      </c>
      <c r="O225" s="64">
        <v>2530</v>
      </c>
      <c r="P225" s="65">
        <f>Table22457891011234567891011121314151617181920212223242526272829303132333412353637383940414243444546474849[[#This Row],[PEMBULATAN]]*O225</f>
        <v>32788.800000000003</v>
      </c>
    </row>
    <row r="226" spans="1:16" ht="27" customHeight="1" x14ac:dyDescent="0.2">
      <c r="A226" s="14"/>
      <c r="B226" s="75"/>
      <c r="C226" s="73" t="s">
        <v>5353</v>
      </c>
      <c r="D226" s="78" t="s">
        <v>126</v>
      </c>
      <c r="E226" s="13">
        <v>44545</v>
      </c>
      <c r="F226" s="76" t="s">
        <v>127</v>
      </c>
      <c r="G226" s="13">
        <v>44549</v>
      </c>
      <c r="H226" s="77" t="s">
        <v>5006</v>
      </c>
      <c r="I226" s="16">
        <v>54</v>
      </c>
      <c r="J226" s="16">
        <v>36</v>
      </c>
      <c r="K226" s="16">
        <v>18</v>
      </c>
      <c r="L226" s="16">
        <v>5</v>
      </c>
      <c r="M226" s="81">
        <v>8.7479999999999993</v>
      </c>
      <c r="N226" s="96">
        <v>8.7479999999999993</v>
      </c>
      <c r="O226" s="64">
        <v>2530</v>
      </c>
      <c r="P226" s="65">
        <f>Table22457891011234567891011121314151617181920212223242526272829303132333412353637383940414243444546474849[[#This Row],[PEMBULATAN]]*O226</f>
        <v>22132.44</v>
      </c>
    </row>
    <row r="227" spans="1:16" ht="27" customHeight="1" x14ac:dyDescent="0.2">
      <c r="A227" s="14"/>
      <c r="B227" s="75"/>
      <c r="C227" s="73" t="s">
        <v>5354</v>
      </c>
      <c r="D227" s="78" t="s">
        <v>126</v>
      </c>
      <c r="E227" s="13">
        <v>44545</v>
      </c>
      <c r="F227" s="76" t="s">
        <v>127</v>
      </c>
      <c r="G227" s="13">
        <v>44549</v>
      </c>
      <c r="H227" s="77" t="s">
        <v>5006</v>
      </c>
      <c r="I227" s="16">
        <v>36</v>
      </c>
      <c r="J227" s="16">
        <v>36</v>
      </c>
      <c r="K227" s="16">
        <v>36</v>
      </c>
      <c r="L227" s="16">
        <v>7</v>
      </c>
      <c r="M227" s="81">
        <v>11.664</v>
      </c>
      <c r="N227" s="96">
        <v>11.664</v>
      </c>
      <c r="O227" s="64">
        <v>2530</v>
      </c>
      <c r="P227" s="65">
        <f>Table22457891011234567891011121314151617181920212223242526272829303132333412353637383940414243444546474849[[#This Row],[PEMBULATAN]]*O227</f>
        <v>29509.919999999998</v>
      </c>
    </row>
    <row r="228" spans="1:16" ht="27" customHeight="1" x14ac:dyDescent="0.2">
      <c r="A228" s="14"/>
      <c r="B228" s="75"/>
      <c r="C228" s="73" t="s">
        <v>5355</v>
      </c>
      <c r="D228" s="78" t="s">
        <v>126</v>
      </c>
      <c r="E228" s="13">
        <v>44545</v>
      </c>
      <c r="F228" s="76" t="s">
        <v>127</v>
      </c>
      <c r="G228" s="13">
        <v>44549</v>
      </c>
      <c r="H228" s="77" t="s">
        <v>5006</v>
      </c>
      <c r="I228" s="16">
        <v>50</v>
      </c>
      <c r="J228" s="16">
        <v>33</v>
      </c>
      <c r="K228" s="16">
        <v>30</v>
      </c>
      <c r="L228" s="16">
        <v>7</v>
      </c>
      <c r="M228" s="81">
        <v>12.375</v>
      </c>
      <c r="N228" s="96">
        <v>13</v>
      </c>
      <c r="O228" s="64">
        <v>2530</v>
      </c>
      <c r="P228" s="65">
        <f>Table22457891011234567891011121314151617181920212223242526272829303132333412353637383940414243444546474849[[#This Row],[PEMBULATAN]]*O228</f>
        <v>32890</v>
      </c>
    </row>
    <row r="229" spans="1:16" ht="27" customHeight="1" x14ac:dyDescent="0.2">
      <c r="A229" s="14"/>
      <c r="B229" s="75"/>
      <c r="C229" s="73" t="s">
        <v>5356</v>
      </c>
      <c r="D229" s="78" t="s">
        <v>126</v>
      </c>
      <c r="E229" s="13">
        <v>44545</v>
      </c>
      <c r="F229" s="76" t="s">
        <v>127</v>
      </c>
      <c r="G229" s="13">
        <v>44549</v>
      </c>
      <c r="H229" s="77" t="s">
        <v>5006</v>
      </c>
      <c r="I229" s="16">
        <v>35</v>
      </c>
      <c r="J229" s="16">
        <v>26</v>
      </c>
      <c r="K229" s="16">
        <v>21</v>
      </c>
      <c r="L229" s="16">
        <v>4</v>
      </c>
      <c r="M229" s="81">
        <v>4.7774999999999999</v>
      </c>
      <c r="N229" s="96">
        <v>4.7774999999999999</v>
      </c>
      <c r="O229" s="64">
        <v>2530</v>
      </c>
      <c r="P229" s="65">
        <f>Table22457891011234567891011121314151617181920212223242526272829303132333412353637383940414243444546474849[[#This Row],[PEMBULATAN]]*O229</f>
        <v>12087.074999999999</v>
      </c>
    </row>
    <row r="230" spans="1:16" ht="27" customHeight="1" x14ac:dyDescent="0.2">
      <c r="A230" s="14"/>
      <c r="B230" s="75"/>
      <c r="C230" s="73" t="s">
        <v>5357</v>
      </c>
      <c r="D230" s="78" t="s">
        <v>126</v>
      </c>
      <c r="E230" s="13">
        <v>44545</v>
      </c>
      <c r="F230" s="76" t="s">
        <v>127</v>
      </c>
      <c r="G230" s="13">
        <v>44549</v>
      </c>
      <c r="H230" s="77" t="s">
        <v>5006</v>
      </c>
      <c r="I230" s="16">
        <v>84</v>
      </c>
      <c r="J230" s="16">
        <v>57</v>
      </c>
      <c r="K230" s="16">
        <v>34</v>
      </c>
      <c r="L230" s="16">
        <v>22</v>
      </c>
      <c r="M230" s="81">
        <v>40.698</v>
      </c>
      <c r="N230" s="96">
        <v>40.698</v>
      </c>
      <c r="O230" s="64">
        <v>2530</v>
      </c>
      <c r="P230" s="65">
        <f>Table22457891011234567891011121314151617181920212223242526272829303132333412353637383940414243444546474849[[#This Row],[PEMBULATAN]]*O230</f>
        <v>102965.94</v>
      </c>
    </row>
    <row r="231" spans="1:16" ht="27" customHeight="1" x14ac:dyDescent="0.2">
      <c r="A231" s="14"/>
      <c r="B231" s="75"/>
      <c r="C231" s="73" t="s">
        <v>5358</v>
      </c>
      <c r="D231" s="78" t="s">
        <v>126</v>
      </c>
      <c r="E231" s="13">
        <v>44545</v>
      </c>
      <c r="F231" s="76" t="s">
        <v>127</v>
      </c>
      <c r="G231" s="13">
        <v>44549</v>
      </c>
      <c r="H231" s="77" t="s">
        <v>5006</v>
      </c>
      <c r="I231" s="16">
        <v>72</v>
      </c>
      <c r="J231" s="16">
        <v>20</v>
      </c>
      <c r="K231" s="16">
        <v>20</v>
      </c>
      <c r="L231" s="16">
        <v>3</v>
      </c>
      <c r="M231" s="81">
        <v>7.2</v>
      </c>
      <c r="N231" s="96">
        <v>7.2</v>
      </c>
      <c r="O231" s="64">
        <v>2530</v>
      </c>
      <c r="P231" s="65">
        <f>Table22457891011234567891011121314151617181920212223242526272829303132333412353637383940414243444546474849[[#This Row],[PEMBULATAN]]*O231</f>
        <v>18216</v>
      </c>
    </row>
    <row r="232" spans="1:16" ht="27" customHeight="1" x14ac:dyDescent="0.2">
      <c r="A232" s="14"/>
      <c r="B232" s="75"/>
      <c r="C232" s="73" t="s">
        <v>5359</v>
      </c>
      <c r="D232" s="78" t="s">
        <v>126</v>
      </c>
      <c r="E232" s="13">
        <v>44545</v>
      </c>
      <c r="F232" s="76" t="s">
        <v>127</v>
      </c>
      <c r="G232" s="13">
        <v>44549</v>
      </c>
      <c r="H232" s="77" t="s">
        <v>5006</v>
      </c>
      <c r="I232" s="16">
        <v>87</v>
      </c>
      <c r="J232" s="16">
        <v>47</v>
      </c>
      <c r="K232" s="16">
        <v>37</v>
      </c>
      <c r="L232" s="16">
        <v>21</v>
      </c>
      <c r="M232" s="81">
        <v>37.823250000000002</v>
      </c>
      <c r="N232" s="96">
        <v>37.823250000000002</v>
      </c>
      <c r="O232" s="64">
        <v>2530</v>
      </c>
      <c r="P232" s="65">
        <f>Table22457891011234567891011121314151617181920212223242526272829303132333412353637383940414243444546474849[[#This Row],[PEMBULATAN]]*O232</f>
        <v>95692.822500000009</v>
      </c>
    </row>
    <row r="233" spans="1:16" ht="27" customHeight="1" x14ac:dyDescent="0.2">
      <c r="A233" s="14"/>
      <c r="B233" s="75"/>
      <c r="C233" s="73" t="s">
        <v>5360</v>
      </c>
      <c r="D233" s="78" t="s">
        <v>126</v>
      </c>
      <c r="E233" s="13">
        <v>44545</v>
      </c>
      <c r="F233" s="76" t="s">
        <v>127</v>
      </c>
      <c r="G233" s="13">
        <v>44549</v>
      </c>
      <c r="H233" s="77" t="s">
        <v>5006</v>
      </c>
      <c r="I233" s="16">
        <v>84</v>
      </c>
      <c r="J233" s="16">
        <v>55</v>
      </c>
      <c r="K233" s="16">
        <v>33</v>
      </c>
      <c r="L233" s="16">
        <v>22</v>
      </c>
      <c r="M233" s="81">
        <v>38.115000000000002</v>
      </c>
      <c r="N233" s="96">
        <v>38.115000000000002</v>
      </c>
      <c r="O233" s="64">
        <v>2530</v>
      </c>
      <c r="P233" s="65">
        <f>Table22457891011234567891011121314151617181920212223242526272829303132333412353637383940414243444546474849[[#This Row],[PEMBULATAN]]*O233</f>
        <v>96430.950000000012</v>
      </c>
    </row>
    <row r="234" spans="1:16" ht="27" customHeight="1" x14ac:dyDescent="0.2">
      <c r="A234" s="14"/>
      <c r="B234" s="75"/>
      <c r="C234" s="73" t="s">
        <v>5361</v>
      </c>
      <c r="D234" s="78" t="s">
        <v>126</v>
      </c>
      <c r="E234" s="13">
        <v>44545</v>
      </c>
      <c r="F234" s="76" t="s">
        <v>127</v>
      </c>
      <c r="G234" s="13">
        <v>44549</v>
      </c>
      <c r="H234" s="77" t="s">
        <v>5006</v>
      </c>
      <c r="I234" s="16">
        <v>56</v>
      </c>
      <c r="J234" s="16">
        <v>20</v>
      </c>
      <c r="K234" s="16">
        <v>20</v>
      </c>
      <c r="L234" s="16">
        <v>8</v>
      </c>
      <c r="M234" s="81">
        <v>5.6</v>
      </c>
      <c r="N234" s="96">
        <v>8</v>
      </c>
      <c r="O234" s="64">
        <v>2530</v>
      </c>
      <c r="P234" s="65">
        <f>Table22457891011234567891011121314151617181920212223242526272829303132333412353637383940414243444546474849[[#This Row],[PEMBULATAN]]*O234</f>
        <v>20240</v>
      </c>
    </row>
    <row r="235" spans="1:16" ht="27" customHeight="1" x14ac:dyDescent="0.2">
      <c r="A235" s="14"/>
      <c r="B235" s="75"/>
      <c r="C235" s="73" t="s">
        <v>5362</v>
      </c>
      <c r="D235" s="78" t="s">
        <v>126</v>
      </c>
      <c r="E235" s="13">
        <v>44545</v>
      </c>
      <c r="F235" s="76" t="s">
        <v>127</v>
      </c>
      <c r="G235" s="13">
        <v>44549</v>
      </c>
      <c r="H235" s="77" t="s">
        <v>5006</v>
      </c>
      <c r="I235" s="16">
        <v>36</v>
      </c>
      <c r="J235" s="16">
        <v>30</v>
      </c>
      <c r="K235" s="16">
        <v>27</v>
      </c>
      <c r="L235" s="16">
        <v>4</v>
      </c>
      <c r="M235" s="81">
        <v>7.29</v>
      </c>
      <c r="N235" s="96">
        <v>7.29</v>
      </c>
      <c r="O235" s="64">
        <v>2530</v>
      </c>
      <c r="P235" s="65">
        <f>Table22457891011234567891011121314151617181920212223242526272829303132333412353637383940414243444546474849[[#This Row],[PEMBULATAN]]*O235</f>
        <v>18443.7</v>
      </c>
    </row>
    <row r="236" spans="1:16" ht="27" customHeight="1" x14ac:dyDescent="0.2">
      <c r="A236" s="14"/>
      <c r="B236" s="75"/>
      <c r="C236" s="73" t="s">
        <v>5363</v>
      </c>
      <c r="D236" s="78" t="s">
        <v>126</v>
      </c>
      <c r="E236" s="13">
        <v>44545</v>
      </c>
      <c r="F236" s="76" t="s">
        <v>127</v>
      </c>
      <c r="G236" s="13">
        <v>44549</v>
      </c>
      <c r="H236" s="77" t="s">
        <v>5006</v>
      </c>
      <c r="I236" s="16">
        <v>78</v>
      </c>
      <c r="J236" s="16">
        <v>52</v>
      </c>
      <c r="K236" s="16">
        <v>37</v>
      </c>
      <c r="L236" s="16">
        <v>12</v>
      </c>
      <c r="M236" s="81">
        <v>37.518000000000001</v>
      </c>
      <c r="N236" s="96">
        <v>37.518000000000001</v>
      </c>
      <c r="O236" s="64">
        <v>2530</v>
      </c>
      <c r="P236" s="65">
        <f>Table22457891011234567891011121314151617181920212223242526272829303132333412353637383940414243444546474849[[#This Row],[PEMBULATAN]]*O236</f>
        <v>94920.540000000008</v>
      </c>
    </row>
    <row r="237" spans="1:16" ht="27" customHeight="1" x14ac:dyDescent="0.2">
      <c r="A237" s="14"/>
      <c r="B237" s="75"/>
      <c r="C237" s="73" t="s">
        <v>5364</v>
      </c>
      <c r="D237" s="78" t="s">
        <v>126</v>
      </c>
      <c r="E237" s="13">
        <v>44545</v>
      </c>
      <c r="F237" s="76" t="s">
        <v>127</v>
      </c>
      <c r="G237" s="13">
        <v>44549</v>
      </c>
      <c r="H237" s="77" t="s">
        <v>5006</v>
      </c>
      <c r="I237" s="16">
        <v>62</v>
      </c>
      <c r="J237" s="16">
        <v>62</v>
      </c>
      <c r="K237" s="16">
        <v>12</v>
      </c>
      <c r="L237" s="16">
        <v>4</v>
      </c>
      <c r="M237" s="81">
        <v>11.532</v>
      </c>
      <c r="N237" s="96">
        <v>11.532</v>
      </c>
      <c r="O237" s="64">
        <v>2530</v>
      </c>
      <c r="P237" s="65">
        <f>Table22457891011234567891011121314151617181920212223242526272829303132333412353637383940414243444546474849[[#This Row],[PEMBULATAN]]*O237</f>
        <v>29175.96</v>
      </c>
    </row>
    <row r="238" spans="1:16" ht="27" customHeight="1" x14ac:dyDescent="0.2">
      <c r="A238" s="14"/>
      <c r="B238" s="75"/>
      <c r="C238" s="73" t="s">
        <v>5365</v>
      </c>
      <c r="D238" s="78" t="s">
        <v>126</v>
      </c>
      <c r="E238" s="13">
        <v>44545</v>
      </c>
      <c r="F238" s="76" t="s">
        <v>127</v>
      </c>
      <c r="G238" s="13">
        <v>44549</v>
      </c>
      <c r="H238" s="77" t="s">
        <v>5006</v>
      </c>
      <c r="I238" s="16">
        <v>84</v>
      </c>
      <c r="J238" s="16">
        <v>54</v>
      </c>
      <c r="K238" s="16">
        <v>24</v>
      </c>
      <c r="L238" s="16">
        <v>18</v>
      </c>
      <c r="M238" s="81">
        <v>27.216000000000001</v>
      </c>
      <c r="N238" s="96">
        <v>27.216000000000001</v>
      </c>
      <c r="O238" s="64">
        <v>2530</v>
      </c>
      <c r="P238" s="65">
        <f>Table22457891011234567891011121314151617181920212223242526272829303132333412353637383940414243444546474849[[#This Row],[PEMBULATAN]]*O238</f>
        <v>68856.479999999996</v>
      </c>
    </row>
    <row r="239" spans="1:16" ht="27" customHeight="1" x14ac:dyDescent="0.2">
      <c r="A239" s="14"/>
      <c r="B239" s="75"/>
      <c r="C239" s="73" t="s">
        <v>5366</v>
      </c>
      <c r="D239" s="78" t="s">
        <v>126</v>
      </c>
      <c r="E239" s="13">
        <v>44545</v>
      </c>
      <c r="F239" s="76" t="s">
        <v>127</v>
      </c>
      <c r="G239" s="13">
        <v>44549</v>
      </c>
      <c r="H239" s="77" t="s">
        <v>5006</v>
      </c>
      <c r="I239" s="16">
        <v>74</v>
      </c>
      <c r="J239" s="16">
        <v>20</v>
      </c>
      <c r="K239" s="16">
        <v>20</v>
      </c>
      <c r="L239" s="16">
        <v>5</v>
      </c>
      <c r="M239" s="81">
        <v>7.4</v>
      </c>
      <c r="N239" s="96">
        <v>8</v>
      </c>
      <c r="O239" s="64">
        <v>2530</v>
      </c>
      <c r="P239" s="65">
        <f>Table22457891011234567891011121314151617181920212223242526272829303132333412353637383940414243444546474849[[#This Row],[PEMBULATAN]]*O239</f>
        <v>20240</v>
      </c>
    </row>
    <row r="240" spans="1:16" ht="27" customHeight="1" x14ac:dyDescent="0.2">
      <c r="A240" s="14"/>
      <c r="B240" s="75"/>
      <c r="C240" s="73" t="s">
        <v>5367</v>
      </c>
      <c r="D240" s="78" t="s">
        <v>126</v>
      </c>
      <c r="E240" s="13">
        <v>44545</v>
      </c>
      <c r="F240" s="76" t="s">
        <v>127</v>
      </c>
      <c r="G240" s="13">
        <v>44549</v>
      </c>
      <c r="H240" s="77" t="s">
        <v>5006</v>
      </c>
      <c r="I240" s="16">
        <v>73</v>
      </c>
      <c r="J240" s="16">
        <v>34</v>
      </c>
      <c r="K240" s="16">
        <v>57</v>
      </c>
      <c r="L240" s="16">
        <v>25</v>
      </c>
      <c r="M240" s="81">
        <v>35.368499999999997</v>
      </c>
      <c r="N240" s="96">
        <v>36</v>
      </c>
      <c r="O240" s="64">
        <v>2530</v>
      </c>
      <c r="P240" s="65">
        <f>Table22457891011234567891011121314151617181920212223242526272829303132333412353637383940414243444546474849[[#This Row],[PEMBULATAN]]*O240</f>
        <v>91080</v>
      </c>
    </row>
    <row r="241" spans="1:16" ht="27" customHeight="1" x14ac:dyDescent="0.2">
      <c r="A241" s="14"/>
      <c r="B241" s="75"/>
      <c r="C241" s="73" t="s">
        <v>5368</v>
      </c>
      <c r="D241" s="78" t="s">
        <v>126</v>
      </c>
      <c r="E241" s="13">
        <v>44545</v>
      </c>
      <c r="F241" s="76" t="s">
        <v>127</v>
      </c>
      <c r="G241" s="13">
        <v>44549</v>
      </c>
      <c r="H241" s="77" t="s">
        <v>5006</v>
      </c>
      <c r="I241" s="16">
        <v>42</v>
      </c>
      <c r="J241" s="16">
        <v>35</v>
      </c>
      <c r="K241" s="16">
        <v>28</v>
      </c>
      <c r="L241" s="16">
        <v>2</v>
      </c>
      <c r="M241" s="81">
        <v>10.29</v>
      </c>
      <c r="N241" s="96">
        <v>10.29</v>
      </c>
      <c r="O241" s="64">
        <v>2530</v>
      </c>
      <c r="P241" s="65">
        <f>Table22457891011234567891011121314151617181920212223242526272829303132333412353637383940414243444546474849[[#This Row],[PEMBULATAN]]*O241</f>
        <v>26033.699999999997</v>
      </c>
    </row>
    <row r="242" spans="1:16" ht="27" customHeight="1" x14ac:dyDescent="0.2">
      <c r="A242" s="14"/>
      <c r="B242" s="75"/>
      <c r="C242" s="73" t="s">
        <v>5369</v>
      </c>
      <c r="D242" s="78" t="s">
        <v>126</v>
      </c>
      <c r="E242" s="13">
        <v>44545</v>
      </c>
      <c r="F242" s="76" t="s">
        <v>127</v>
      </c>
      <c r="G242" s="13">
        <v>44549</v>
      </c>
      <c r="H242" s="77" t="s">
        <v>5006</v>
      </c>
      <c r="I242" s="16">
        <v>42</v>
      </c>
      <c r="J242" s="16">
        <v>24</v>
      </c>
      <c r="K242" s="16">
        <v>35</v>
      </c>
      <c r="L242" s="16">
        <v>5</v>
      </c>
      <c r="M242" s="81">
        <v>8.82</v>
      </c>
      <c r="N242" s="96">
        <v>8.82</v>
      </c>
      <c r="O242" s="64">
        <v>2530</v>
      </c>
      <c r="P242" s="65">
        <f>Table22457891011234567891011121314151617181920212223242526272829303132333412353637383940414243444546474849[[#This Row],[PEMBULATAN]]*O242</f>
        <v>22314.600000000002</v>
      </c>
    </row>
    <row r="243" spans="1:16" ht="27" customHeight="1" x14ac:dyDescent="0.2">
      <c r="A243" s="14"/>
      <c r="B243" s="75"/>
      <c r="C243" s="73" t="s">
        <v>5370</v>
      </c>
      <c r="D243" s="78" t="s">
        <v>126</v>
      </c>
      <c r="E243" s="13">
        <v>44545</v>
      </c>
      <c r="F243" s="76" t="s">
        <v>127</v>
      </c>
      <c r="G243" s="13">
        <v>44549</v>
      </c>
      <c r="H243" s="77" t="s">
        <v>5006</v>
      </c>
      <c r="I243" s="16">
        <v>62</v>
      </c>
      <c r="J243" s="16">
        <v>37</v>
      </c>
      <c r="K243" s="16">
        <v>17</v>
      </c>
      <c r="L243" s="16">
        <v>7</v>
      </c>
      <c r="M243" s="81">
        <v>9.7494999999999994</v>
      </c>
      <c r="N243" s="96">
        <v>9.7494999999999994</v>
      </c>
      <c r="O243" s="64">
        <v>2530</v>
      </c>
      <c r="P243" s="65">
        <f>Table22457891011234567891011121314151617181920212223242526272829303132333412353637383940414243444546474849[[#This Row],[PEMBULATAN]]*O243</f>
        <v>24666.234999999997</v>
      </c>
    </row>
    <row r="244" spans="1:16" ht="27" customHeight="1" x14ac:dyDescent="0.2">
      <c r="A244" s="14"/>
      <c r="B244" s="75"/>
      <c r="C244" s="73" t="s">
        <v>5371</v>
      </c>
      <c r="D244" s="78" t="s">
        <v>126</v>
      </c>
      <c r="E244" s="13">
        <v>44545</v>
      </c>
      <c r="F244" s="76" t="s">
        <v>127</v>
      </c>
      <c r="G244" s="13">
        <v>44549</v>
      </c>
      <c r="H244" s="77" t="s">
        <v>5006</v>
      </c>
      <c r="I244" s="16">
        <v>58</v>
      </c>
      <c r="J244" s="16">
        <v>25</v>
      </c>
      <c r="K244" s="16">
        <v>20</v>
      </c>
      <c r="L244" s="16">
        <v>4</v>
      </c>
      <c r="M244" s="81">
        <v>7.25</v>
      </c>
      <c r="N244" s="96">
        <v>7.25</v>
      </c>
      <c r="O244" s="64">
        <v>2530</v>
      </c>
      <c r="P244" s="65">
        <f>Table22457891011234567891011121314151617181920212223242526272829303132333412353637383940414243444546474849[[#This Row],[PEMBULATAN]]*O244</f>
        <v>18342.5</v>
      </c>
    </row>
    <row r="245" spans="1:16" ht="27" customHeight="1" x14ac:dyDescent="0.2">
      <c r="A245" s="14"/>
      <c r="B245" s="75"/>
      <c r="C245" s="73" t="s">
        <v>5372</v>
      </c>
      <c r="D245" s="78" t="s">
        <v>126</v>
      </c>
      <c r="E245" s="13">
        <v>44545</v>
      </c>
      <c r="F245" s="76" t="s">
        <v>127</v>
      </c>
      <c r="G245" s="13">
        <v>44549</v>
      </c>
      <c r="H245" s="77" t="s">
        <v>5006</v>
      </c>
      <c r="I245" s="16">
        <v>45</v>
      </c>
      <c r="J245" s="16">
        <v>25</v>
      </c>
      <c r="K245" s="16">
        <v>20</v>
      </c>
      <c r="L245" s="16">
        <v>2</v>
      </c>
      <c r="M245" s="81">
        <v>5.625</v>
      </c>
      <c r="N245" s="96">
        <v>5.625</v>
      </c>
      <c r="O245" s="64">
        <v>2530</v>
      </c>
      <c r="P245" s="65">
        <f>Table22457891011234567891011121314151617181920212223242526272829303132333412353637383940414243444546474849[[#This Row],[PEMBULATAN]]*O245</f>
        <v>14231.25</v>
      </c>
    </row>
    <row r="246" spans="1:16" ht="27" customHeight="1" x14ac:dyDescent="0.2">
      <c r="A246" s="14"/>
      <c r="B246" s="75"/>
      <c r="C246" s="73" t="s">
        <v>5373</v>
      </c>
      <c r="D246" s="78" t="s">
        <v>126</v>
      </c>
      <c r="E246" s="13">
        <v>44545</v>
      </c>
      <c r="F246" s="76" t="s">
        <v>127</v>
      </c>
      <c r="G246" s="13">
        <v>44549</v>
      </c>
      <c r="H246" s="77" t="s">
        <v>5006</v>
      </c>
      <c r="I246" s="16">
        <v>30</v>
      </c>
      <c r="J246" s="16">
        <v>30</v>
      </c>
      <c r="K246" s="16">
        <v>20</v>
      </c>
      <c r="L246" s="16">
        <v>6</v>
      </c>
      <c r="M246" s="81">
        <v>4.5</v>
      </c>
      <c r="N246" s="96">
        <v>7</v>
      </c>
      <c r="O246" s="64">
        <v>2530</v>
      </c>
      <c r="P246" s="65">
        <f>Table22457891011234567891011121314151617181920212223242526272829303132333412353637383940414243444546474849[[#This Row],[PEMBULATAN]]*O246</f>
        <v>17710</v>
      </c>
    </row>
    <row r="247" spans="1:16" ht="27" customHeight="1" x14ac:dyDescent="0.2">
      <c r="A247" s="14"/>
      <c r="B247" s="75"/>
      <c r="C247" s="73" t="s">
        <v>5374</v>
      </c>
      <c r="D247" s="78" t="s">
        <v>126</v>
      </c>
      <c r="E247" s="13">
        <v>44545</v>
      </c>
      <c r="F247" s="76" t="s">
        <v>127</v>
      </c>
      <c r="G247" s="13">
        <v>44549</v>
      </c>
      <c r="H247" s="77" t="s">
        <v>5006</v>
      </c>
      <c r="I247" s="16">
        <v>31</v>
      </c>
      <c r="J247" s="16">
        <v>31</v>
      </c>
      <c r="K247" s="16">
        <v>25</v>
      </c>
      <c r="L247" s="16">
        <v>7</v>
      </c>
      <c r="M247" s="81">
        <v>6.0062499999999996</v>
      </c>
      <c r="N247" s="96">
        <v>7</v>
      </c>
      <c r="O247" s="64">
        <v>2530</v>
      </c>
      <c r="P247" s="65">
        <f>Table22457891011234567891011121314151617181920212223242526272829303132333412353637383940414243444546474849[[#This Row],[PEMBULATAN]]*O247</f>
        <v>17710</v>
      </c>
    </row>
    <row r="248" spans="1:16" ht="27" customHeight="1" x14ac:dyDescent="0.2">
      <c r="A248" s="14"/>
      <c r="B248" s="75"/>
      <c r="C248" s="73" t="s">
        <v>5375</v>
      </c>
      <c r="D248" s="78" t="s">
        <v>126</v>
      </c>
      <c r="E248" s="13">
        <v>44545</v>
      </c>
      <c r="F248" s="76" t="s">
        <v>127</v>
      </c>
      <c r="G248" s="13">
        <v>44549</v>
      </c>
      <c r="H248" s="77" t="s">
        <v>5006</v>
      </c>
      <c r="I248" s="16">
        <v>94</v>
      </c>
      <c r="J248" s="16">
        <v>60</v>
      </c>
      <c r="K248" s="16">
        <v>13</v>
      </c>
      <c r="L248" s="16">
        <v>16</v>
      </c>
      <c r="M248" s="81">
        <v>18.329999999999998</v>
      </c>
      <c r="N248" s="96">
        <v>19</v>
      </c>
      <c r="O248" s="64">
        <v>2530</v>
      </c>
      <c r="P248" s="65">
        <f>Table22457891011234567891011121314151617181920212223242526272829303132333412353637383940414243444546474849[[#This Row],[PEMBULATAN]]*O248</f>
        <v>48070</v>
      </c>
    </row>
    <row r="249" spans="1:16" ht="27" customHeight="1" x14ac:dyDescent="0.2">
      <c r="A249" s="14"/>
      <c r="B249" s="75"/>
      <c r="C249" s="73" t="s">
        <v>5376</v>
      </c>
      <c r="D249" s="78" t="s">
        <v>126</v>
      </c>
      <c r="E249" s="13">
        <v>44545</v>
      </c>
      <c r="F249" s="76" t="s">
        <v>127</v>
      </c>
      <c r="G249" s="13">
        <v>44549</v>
      </c>
      <c r="H249" s="77" t="s">
        <v>5006</v>
      </c>
      <c r="I249" s="16">
        <v>57</v>
      </c>
      <c r="J249" s="16">
        <v>57</v>
      </c>
      <c r="K249" s="16">
        <v>25</v>
      </c>
      <c r="L249" s="16">
        <v>5</v>
      </c>
      <c r="M249" s="81">
        <v>20.306249999999999</v>
      </c>
      <c r="N249" s="96">
        <v>21</v>
      </c>
      <c r="O249" s="64">
        <v>2530</v>
      </c>
      <c r="P249" s="65">
        <f>Table22457891011234567891011121314151617181920212223242526272829303132333412353637383940414243444546474849[[#This Row],[PEMBULATAN]]*O249</f>
        <v>53130</v>
      </c>
    </row>
    <row r="250" spans="1:16" ht="27" customHeight="1" x14ac:dyDescent="0.2">
      <c r="A250" s="14"/>
      <c r="B250" s="75"/>
      <c r="C250" s="73" t="s">
        <v>5377</v>
      </c>
      <c r="D250" s="78" t="s">
        <v>126</v>
      </c>
      <c r="E250" s="13">
        <v>44545</v>
      </c>
      <c r="F250" s="76" t="s">
        <v>127</v>
      </c>
      <c r="G250" s="13">
        <v>44549</v>
      </c>
      <c r="H250" s="77" t="s">
        <v>5006</v>
      </c>
      <c r="I250" s="16">
        <v>100</v>
      </c>
      <c r="J250" s="16">
        <v>11</v>
      </c>
      <c r="K250" s="16">
        <v>11</v>
      </c>
      <c r="L250" s="16">
        <v>1</v>
      </c>
      <c r="M250" s="81">
        <v>3.0249999999999999</v>
      </c>
      <c r="N250" s="96">
        <v>3.0249999999999999</v>
      </c>
      <c r="O250" s="64">
        <v>2530</v>
      </c>
      <c r="P250" s="65">
        <f>Table22457891011234567891011121314151617181920212223242526272829303132333412353637383940414243444546474849[[#This Row],[PEMBULATAN]]*O250</f>
        <v>7653.25</v>
      </c>
    </row>
    <row r="251" spans="1:16" ht="27" customHeight="1" x14ac:dyDescent="0.2">
      <c r="A251" s="14"/>
      <c r="B251" s="75"/>
      <c r="C251" s="73" t="s">
        <v>5378</v>
      </c>
      <c r="D251" s="78" t="s">
        <v>126</v>
      </c>
      <c r="E251" s="13">
        <v>44545</v>
      </c>
      <c r="F251" s="76" t="s">
        <v>127</v>
      </c>
      <c r="G251" s="13">
        <v>44549</v>
      </c>
      <c r="H251" s="77" t="s">
        <v>5006</v>
      </c>
      <c r="I251" s="16">
        <v>62</v>
      </c>
      <c r="J251" s="16">
        <v>62</v>
      </c>
      <c r="K251" s="16">
        <v>24</v>
      </c>
      <c r="L251" s="16">
        <v>17</v>
      </c>
      <c r="M251" s="81">
        <v>23.064</v>
      </c>
      <c r="N251" s="96">
        <v>23.064</v>
      </c>
      <c r="O251" s="64">
        <v>2530</v>
      </c>
      <c r="P251" s="65">
        <f>Table22457891011234567891011121314151617181920212223242526272829303132333412353637383940414243444546474849[[#This Row],[PEMBULATAN]]*O251</f>
        <v>58351.92</v>
      </c>
    </row>
    <row r="252" spans="1:16" ht="27" customHeight="1" x14ac:dyDescent="0.2">
      <c r="A252" s="14"/>
      <c r="B252" s="75"/>
      <c r="C252" s="73" t="s">
        <v>5379</v>
      </c>
      <c r="D252" s="78" t="s">
        <v>126</v>
      </c>
      <c r="E252" s="13">
        <v>44545</v>
      </c>
      <c r="F252" s="76" t="s">
        <v>127</v>
      </c>
      <c r="G252" s="13">
        <v>44549</v>
      </c>
      <c r="H252" s="77" t="s">
        <v>5006</v>
      </c>
      <c r="I252" s="16">
        <v>33</v>
      </c>
      <c r="J252" s="16">
        <v>22</v>
      </c>
      <c r="K252" s="16">
        <v>22</v>
      </c>
      <c r="L252" s="16">
        <v>5</v>
      </c>
      <c r="M252" s="81">
        <v>3.9929999999999999</v>
      </c>
      <c r="N252" s="96">
        <v>5</v>
      </c>
      <c r="O252" s="64">
        <v>2530</v>
      </c>
      <c r="P252" s="65">
        <f>Table22457891011234567891011121314151617181920212223242526272829303132333412353637383940414243444546474849[[#This Row],[PEMBULATAN]]*O252</f>
        <v>12650</v>
      </c>
    </row>
    <row r="253" spans="1:16" ht="27" customHeight="1" x14ac:dyDescent="0.2">
      <c r="A253" s="14"/>
      <c r="B253" s="75"/>
      <c r="C253" s="73" t="s">
        <v>5380</v>
      </c>
      <c r="D253" s="78" t="s">
        <v>126</v>
      </c>
      <c r="E253" s="13">
        <v>44545</v>
      </c>
      <c r="F253" s="76" t="s">
        <v>127</v>
      </c>
      <c r="G253" s="13">
        <v>44549</v>
      </c>
      <c r="H253" s="77" t="s">
        <v>5006</v>
      </c>
      <c r="I253" s="16">
        <v>72</v>
      </c>
      <c r="J253" s="16">
        <v>57</v>
      </c>
      <c r="K253" s="16">
        <v>22</v>
      </c>
      <c r="L253" s="16">
        <v>19</v>
      </c>
      <c r="M253" s="81">
        <v>22.571999999999999</v>
      </c>
      <c r="N253" s="96">
        <v>22.571999999999999</v>
      </c>
      <c r="O253" s="64">
        <v>2530</v>
      </c>
      <c r="P253" s="65">
        <f>Table22457891011234567891011121314151617181920212223242526272829303132333412353637383940414243444546474849[[#This Row],[PEMBULATAN]]*O253</f>
        <v>57107.159999999996</v>
      </c>
    </row>
    <row r="254" spans="1:16" ht="27" customHeight="1" x14ac:dyDescent="0.2">
      <c r="A254" s="14"/>
      <c r="B254" s="75"/>
      <c r="C254" s="73" t="s">
        <v>5381</v>
      </c>
      <c r="D254" s="78" t="s">
        <v>126</v>
      </c>
      <c r="E254" s="13">
        <v>44545</v>
      </c>
      <c r="F254" s="76" t="s">
        <v>127</v>
      </c>
      <c r="G254" s="13">
        <v>44549</v>
      </c>
      <c r="H254" s="77" t="s">
        <v>5006</v>
      </c>
      <c r="I254" s="16">
        <v>80</v>
      </c>
      <c r="J254" s="16">
        <v>18</v>
      </c>
      <c r="K254" s="16">
        <v>28</v>
      </c>
      <c r="L254" s="16">
        <v>2</v>
      </c>
      <c r="M254" s="81">
        <v>10.08</v>
      </c>
      <c r="N254" s="96">
        <v>10.08</v>
      </c>
      <c r="O254" s="64">
        <v>2530</v>
      </c>
      <c r="P254" s="65">
        <f>Table22457891011234567891011121314151617181920212223242526272829303132333412353637383940414243444546474849[[#This Row],[PEMBULATAN]]*O254</f>
        <v>25502.400000000001</v>
      </c>
    </row>
    <row r="255" spans="1:16" ht="27" customHeight="1" x14ac:dyDescent="0.2">
      <c r="A255" s="14"/>
      <c r="B255" s="75"/>
      <c r="C255" s="73" t="s">
        <v>5382</v>
      </c>
      <c r="D255" s="78" t="s">
        <v>126</v>
      </c>
      <c r="E255" s="13">
        <v>44545</v>
      </c>
      <c r="F255" s="76" t="s">
        <v>127</v>
      </c>
      <c r="G255" s="13">
        <v>44549</v>
      </c>
      <c r="H255" s="77" t="s">
        <v>5006</v>
      </c>
      <c r="I255" s="16">
        <v>104</v>
      </c>
      <c r="J255" s="16">
        <v>58</v>
      </c>
      <c r="K255" s="16">
        <v>24</v>
      </c>
      <c r="L255" s="16">
        <v>17</v>
      </c>
      <c r="M255" s="81">
        <v>36.192</v>
      </c>
      <c r="N255" s="96">
        <v>36.192</v>
      </c>
      <c r="O255" s="64">
        <v>2530</v>
      </c>
      <c r="P255" s="65">
        <f>Table22457891011234567891011121314151617181920212223242526272829303132333412353637383940414243444546474849[[#This Row],[PEMBULATAN]]*O255</f>
        <v>91565.759999999995</v>
      </c>
    </row>
    <row r="256" spans="1:16" ht="27" customHeight="1" x14ac:dyDescent="0.2">
      <c r="A256" s="14"/>
      <c r="B256" s="75"/>
      <c r="C256" s="73" t="s">
        <v>5383</v>
      </c>
      <c r="D256" s="78" t="s">
        <v>126</v>
      </c>
      <c r="E256" s="13">
        <v>44545</v>
      </c>
      <c r="F256" s="76" t="s">
        <v>127</v>
      </c>
      <c r="G256" s="13">
        <v>44549</v>
      </c>
      <c r="H256" s="77" t="s">
        <v>5006</v>
      </c>
      <c r="I256" s="16">
        <v>60</v>
      </c>
      <c r="J256" s="16">
        <v>32</v>
      </c>
      <c r="K256" s="16">
        <v>14</v>
      </c>
      <c r="L256" s="16">
        <v>5</v>
      </c>
      <c r="M256" s="81">
        <v>6.72</v>
      </c>
      <c r="N256" s="96">
        <v>6.72</v>
      </c>
      <c r="O256" s="64">
        <v>2530</v>
      </c>
      <c r="P256" s="65">
        <f>Table22457891011234567891011121314151617181920212223242526272829303132333412353637383940414243444546474849[[#This Row],[PEMBULATAN]]*O256</f>
        <v>17001.599999999999</v>
      </c>
    </row>
    <row r="257" spans="1:16" ht="27" customHeight="1" x14ac:dyDescent="0.2">
      <c r="A257" s="14"/>
      <c r="B257" s="75"/>
      <c r="C257" s="73" t="s">
        <v>5384</v>
      </c>
      <c r="D257" s="78" t="s">
        <v>126</v>
      </c>
      <c r="E257" s="13">
        <v>44545</v>
      </c>
      <c r="F257" s="76" t="s">
        <v>127</v>
      </c>
      <c r="G257" s="13">
        <v>44549</v>
      </c>
      <c r="H257" s="77" t="s">
        <v>5006</v>
      </c>
      <c r="I257" s="16">
        <v>52</v>
      </c>
      <c r="J257" s="16">
        <v>30</v>
      </c>
      <c r="K257" s="16">
        <v>14</v>
      </c>
      <c r="L257" s="16">
        <v>4</v>
      </c>
      <c r="M257" s="81">
        <v>5.46</v>
      </c>
      <c r="N257" s="96">
        <v>6</v>
      </c>
      <c r="O257" s="64">
        <v>2530</v>
      </c>
      <c r="P257" s="65">
        <f>Table22457891011234567891011121314151617181920212223242526272829303132333412353637383940414243444546474849[[#This Row],[PEMBULATAN]]*O257</f>
        <v>15180</v>
      </c>
    </row>
    <row r="258" spans="1:16" ht="27" customHeight="1" x14ac:dyDescent="0.2">
      <c r="A258" s="14"/>
      <c r="B258" s="75"/>
      <c r="C258" s="73" t="s">
        <v>5385</v>
      </c>
      <c r="D258" s="78" t="s">
        <v>126</v>
      </c>
      <c r="E258" s="13">
        <v>44545</v>
      </c>
      <c r="F258" s="76" t="s">
        <v>127</v>
      </c>
      <c r="G258" s="13">
        <v>44549</v>
      </c>
      <c r="H258" s="77" t="s">
        <v>5006</v>
      </c>
      <c r="I258" s="16">
        <v>69</v>
      </c>
      <c r="J258" s="16">
        <v>53</v>
      </c>
      <c r="K258" s="16">
        <v>20</v>
      </c>
      <c r="L258" s="16">
        <v>4</v>
      </c>
      <c r="M258" s="81">
        <v>18.285</v>
      </c>
      <c r="N258" s="96">
        <v>18.285</v>
      </c>
      <c r="O258" s="64">
        <v>2530</v>
      </c>
      <c r="P258" s="65">
        <f>Table22457891011234567891011121314151617181920212223242526272829303132333412353637383940414243444546474849[[#This Row],[PEMBULATAN]]*O258</f>
        <v>46261.05</v>
      </c>
    </row>
    <row r="259" spans="1:16" ht="27" customHeight="1" x14ac:dyDescent="0.2">
      <c r="A259" s="14"/>
      <c r="B259" s="75"/>
      <c r="C259" s="73" t="s">
        <v>5386</v>
      </c>
      <c r="D259" s="78" t="s">
        <v>126</v>
      </c>
      <c r="E259" s="13">
        <v>44545</v>
      </c>
      <c r="F259" s="76" t="s">
        <v>127</v>
      </c>
      <c r="G259" s="13">
        <v>44549</v>
      </c>
      <c r="H259" s="77" t="s">
        <v>5006</v>
      </c>
      <c r="I259" s="16">
        <v>82</v>
      </c>
      <c r="J259" s="16">
        <v>33</v>
      </c>
      <c r="K259" s="16">
        <v>33</v>
      </c>
      <c r="L259" s="16">
        <v>13</v>
      </c>
      <c r="M259" s="81">
        <v>22.3245</v>
      </c>
      <c r="N259" s="96">
        <v>23</v>
      </c>
      <c r="O259" s="64">
        <v>2530</v>
      </c>
      <c r="P259" s="65">
        <f>Table22457891011234567891011121314151617181920212223242526272829303132333412353637383940414243444546474849[[#This Row],[PEMBULATAN]]*O259</f>
        <v>58190</v>
      </c>
    </row>
    <row r="260" spans="1:16" ht="27" customHeight="1" x14ac:dyDescent="0.2">
      <c r="A260" s="14"/>
      <c r="B260" s="75"/>
      <c r="C260" s="73" t="s">
        <v>5387</v>
      </c>
      <c r="D260" s="78" t="s">
        <v>126</v>
      </c>
      <c r="E260" s="13">
        <v>44545</v>
      </c>
      <c r="F260" s="76" t="s">
        <v>127</v>
      </c>
      <c r="G260" s="13">
        <v>44549</v>
      </c>
      <c r="H260" s="77" t="s">
        <v>5006</v>
      </c>
      <c r="I260" s="16">
        <v>94</v>
      </c>
      <c r="J260" s="16">
        <v>20</v>
      </c>
      <c r="K260" s="16">
        <v>20</v>
      </c>
      <c r="L260" s="16">
        <v>4</v>
      </c>
      <c r="M260" s="81">
        <v>9.4</v>
      </c>
      <c r="N260" s="96">
        <v>10</v>
      </c>
      <c r="O260" s="64">
        <v>2530</v>
      </c>
      <c r="P260" s="65">
        <f>Table22457891011234567891011121314151617181920212223242526272829303132333412353637383940414243444546474849[[#This Row],[PEMBULATAN]]*O260</f>
        <v>25300</v>
      </c>
    </row>
    <row r="261" spans="1:16" ht="27" customHeight="1" x14ac:dyDescent="0.2">
      <c r="A261" s="14"/>
      <c r="B261" s="75"/>
      <c r="C261" s="73" t="s">
        <v>5388</v>
      </c>
      <c r="D261" s="78" t="s">
        <v>126</v>
      </c>
      <c r="E261" s="13">
        <v>44545</v>
      </c>
      <c r="F261" s="76" t="s">
        <v>127</v>
      </c>
      <c r="G261" s="13">
        <v>44549</v>
      </c>
      <c r="H261" s="77" t="s">
        <v>5006</v>
      </c>
      <c r="I261" s="16">
        <v>90</v>
      </c>
      <c r="J261" s="16">
        <v>10</v>
      </c>
      <c r="K261" s="16">
        <v>10</v>
      </c>
      <c r="L261" s="16">
        <v>1</v>
      </c>
      <c r="M261" s="81">
        <v>2.25</v>
      </c>
      <c r="N261" s="96">
        <v>2.25</v>
      </c>
      <c r="O261" s="64">
        <v>2530</v>
      </c>
      <c r="P261" s="65">
        <f>Table22457891011234567891011121314151617181920212223242526272829303132333412353637383940414243444546474849[[#This Row],[PEMBULATAN]]*O261</f>
        <v>5692.5</v>
      </c>
    </row>
    <row r="262" spans="1:16" ht="27" customHeight="1" x14ac:dyDescent="0.2">
      <c r="A262" s="14"/>
      <c r="B262" s="75"/>
      <c r="C262" s="73" t="s">
        <v>5389</v>
      </c>
      <c r="D262" s="78" t="s">
        <v>126</v>
      </c>
      <c r="E262" s="13">
        <v>44545</v>
      </c>
      <c r="F262" s="76" t="s">
        <v>127</v>
      </c>
      <c r="G262" s="13">
        <v>44549</v>
      </c>
      <c r="H262" s="77" t="s">
        <v>5006</v>
      </c>
      <c r="I262" s="16">
        <v>100</v>
      </c>
      <c r="J262" s="16">
        <v>62</v>
      </c>
      <c r="K262" s="16">
        <v>37</v>
      </c>
      <c r="L262" s="16">
        <v>16</v>
      </c>
      <c r="M262" s="81">
        <v>57.35</v>
      </c>
      <c r="N262" s="96">
        <v>58</v>
      </c>
      <c r="O262" s="64">
        <v>2530</v>
      </c>
      <c r="P262" s="65">
        <f>Table22457891011234567891011121314151617181920212223242526272829303132333412353637383940414243444546474849[[#This Row],[PEMBULATAN]]*O262</f>
        <v>146740</v>
      </c>
    </row>
    <row r="263" spans="1:16" ht="27" customHeight="1" x14ac:dyDescent="0.2">
      <c r="A263" s="14"/>
      <c r="B263" s="75"/>
      <c r="C263" s="73" t="s">
        <v>5390</v>
      </c>
      <c r="D263" s="78" t="s">
        <v>126</v>
      </c>
      <c r="E263" s="13">
        <v>44545</v>
      </c>
      <c r="F263" s="76" t="s">
        <v>127</v>
      </c>
      <c r="G263" s="13">
        <v>44549</v>
      </c>
      <c r="H263" s="77" t="s">
        <v>5006</v>
      </c>
      <c r="I263" s="16">
        <v>89</v>
      </c>
      <c r="J263" s="16">
        <v>54</v>
      </c>
      <c r="K263" s="16">
        <v>20</v>
      </c>
      <c r="L263" s="16">
        <v>6</v>
      </c>
      <c r="M263" s="81">
        <v>24.03</v>
      </c>
      <c r="N263" s="96">
        <v>24.03</v>
      </c>
      <c r="O263" s="64">
        <v>2530</v>
      </c>
      <c r="P263" s="65">
        <f>Table22457891011234567891011121314151617181920212223242526272829303132333412353637383940414243444546474849[[#This Row],[PEMBULATAN]]*O263</f>
        <v>60795.9</v>
      </c>
    </row>
    <row r="264" spans="1:16" ht="27" customHeight="1" x14ac:dyDescent="0.2">
      <c r="A264" s="14"/>
      <c r="B264" s="75"/>
      <c r="C264" s="73" t="s">
        <v>5391</v>
      </c>
      <c r="D264" s="78" t="s">
        <v>126</v>
      </c>
      <c r="E264" s="13">
        <v>44545</v>
      </c>
      <c r="F264" s="76" t="s">
        <v>127</v>
      </c>
      <c r="G264" s="13">
        <v>44549</v>
      </c>
      <c r="H264" s="77" t="s">
        <v>5006</v>
      </c>
      <c r="I264" s="16">
        <v>100</v>
      </c>
      <c r="J264" s="16">
        <v>62</v>
      </c>
      <c r="K264" s="16">
        <v>34</v>
      </c>
      <c r="L264" s="16">
        <v>23</v>
      </c>
      <c r="M264" s="81">
        <v>52.7</v>
      </c>
      <c r="N264" s="96">
        <v>52.7</v>
      </c>
      <c r="O264" s="64">
        <v>2530</v>
      </c>
      <c r="P264" s="65">
        <f>Table22457891011234567891011121314151617181920212223242526272829303132333412353637383940414243444546474849[[#This Row],[PEMBULATAN]]*O264</f>
        <v>133331</v>
      </c>
    </row>
    <row r="265" spans="1:16" ht="27" customHeight="1" x14ac:dyDescent="0.2">
      <c r="A265" s="14"/>
      <c r="B265" s="75"/>
      <c r="C265" s="73" t="s">
        <v>5392</v>
      </c>
      <c r="D265" s="78" t="s">
        <v>126</v>
      </c>
      <c r="E265" s="13">
        <v>44545</v>
      </c>
      <c r="F265" s="76" t="s">
        <v>127</v>
      </c>
      <c r="G265" s="13">
        <v>44549</v>
      </c>
      <c r="H265" s="77" t="s">
        <v>5006</v>
      </c>
      <c r="I265" s="16">
        <v>95</v>
      </c>
      <c r="J265" s="16">
        <v>55</v>
      </c>
      <c r="K265" s="16">
        <v>27</v>
      </c>
      <c r="L265" s="16">
        <v>16</v>
      </c>
      <c r="M265" s="81">
        <v>35.268749999999997</v>
      </c>
      <c r="N265" s="96">
        <v>35.268749999999997</v>
      </c>
      <c r="O265" s="64">
        <v>2530</v>
      </c>
      <c r="P265" s="65">
        <f>Table22457891011234567891011121314151617181920212223242526272829303132333412353637383940414243444546474849[[#This Row],[PEMBULATAN]]*O265</f>
        <v>89229.9375</v>
      </c>
    </row>
    <row r="266" spans="1:16" ht="27" customHeight="1" x14ac:dyDescent="0.2">
      <c r="A266" s="14"/>
      <c r="B266" s="75"/>
      <c r="C266" s="73" t="s">
        <v>5393</v>
      </c>
      <c r="D266" s="78" t="s">
        <v>126</v>
      </c>
      <c r="E266" s="13">
        <v>44545</v>
      </c>
      <c r="F266" s="76" t="s">
        <v>127</v>
      </c>
      <c r="G266" s="13">
        <v>44549</v>
      </c>
      <c r="H266" s="77" t="s">
        <v>5006</v>
      </c>
      <c r="I266" s="16">
        <v>75</v>
      </c>
      <c r="J266" s="16">
        <v>66</v>
      </c>
      <c r="K266" s="16">
        <v>20</v>
      </c>
      <c r="L266" s="16">
        <v>14</v>
      </c>
      <c r="M266" s="81">
        <v>24.75</v>
      </c>
      <c r="N266" s="96">
        <v>24.75</v>
      </c>
      <c r="O266" s="64">
        <v>2530</v>
      </c>
      <c r="P266" s="65">
        <f>Table22457891011234567891011121314151617181920212223242526272829303132333412353637383940414243444546474849[[#This Row],[PEMBULATAN]]*O266</f>
        <v>62617.5</v>
      </c>
    </row>
    <row r="267" spans="1:16" ht="27" customHeight="1" x14ac:dyDescent="0.2">
      <c r="A267" s="14"/>
      <c r="B267" s="75"/>
      <c r="C267" s="73" t="s">
        <v>5394</v>
      </c>
      <c r="D267" s="78" t="s">
        <v>126</v>
      </c>
      <c r="E267" s="13">
        <v>44545</v>
      </c>
      <c r="F267" s="76" t="s">
        <v>127</v>
      </c>
      <c r="G267" s="13">
        <v>44549</v>
      </c>
      <c r="H267" s="77" t="s">
        <v>5006</v>
      </c>
      <c r="I267" s="16">
        <v>100</v>
      </c>
      <c r="J267" s="16">
        <v>58</v>
      </c>
      <c r="K267" s="16">
        <v>27</v>
      </c>
      <c r="L267" s="16">
        <v>18</v>
      </c>
      <c r="M267" s="81">
        <v>39.15</v>
      </c>
      <c r="N267" s="96">
        <v>39.15</v>
      </c>
      <c r="O267" s="64">
        <v>2530</v>
      </c>
      <c r="P267" s="65">
        <f>Table22457891011234567891011121314151617181920212223242526272829303132333412353637383940414243444546474849[[#This Row],[PEMBULATAN]]*O267</f>
        <v>99049.5</v>
      </c>
    </row>
    <row r="268" spans="1:16" ht="27" customHeight="1" x14ac:dyDescent="0.2">
      <c r="A268" s="14"/>
      <c r="B268" s="75"/>
      <c r="C268" s="73" t="s">
        <v>5395</v>
      </c>
      <c r="D268" s="78" t="s">
        <v>126</v>
      </c>
      <c r="E268" s="13">
        <v>44545</v>
      </c>
      <c r="F268" s="76" t="s">
        <v>127</v>
      </c>
      <c r="G268" s="13">
        <v>44549</v>
      </c>
      <c r="H268" s="77" t="s">
        <v>5006</v>
      </c>
      <c r="I268" s="16">
        <v>87</v>
      </c>
      <c r="J268" s="16">
        <v>58</v>
      </c>
      <c r="K268" s="16">
        <v>33</v>
      </c>
      <c r="L268" s="16">
        <v>23</v>
      </c>
      <c r="M268" s="81">
        <v>41.6295</v>
      </c>
      <c r="N268" s="96">
        <v>41.6295</v>
      </c>
      <c r="O268" s="64">
        <v>2530</v>
      </c>
      <c r="P268" s="65">
        <f>Table22457891011234567891011121314151617181920212223242526272829303132333412353637383940414243444546474849[[#This Row],[PEMBULATAN]]*O268</f>
        <v>105322.63499999999</v>
      </c>
    </row>
    <row r="269" spans="1:16" ht="27" customHeight="1" x14ac:dyDescent="0.2">
      <c r="A269" s="14"/>
      <c r="B269" s="75"/>
      <c r="C269" s="73" t="s">
        <v>5396</v>
      </c>
      <c r="D269" s="78" t="s">
        <v>126</v>
      </c>
      <c r="E269" s="13">
        <v>44545</v>
      </c>
      <c r="F269" s="76" t="s">
        <v>127</v>
      </c>
      <c r="G269" s="13">
        <v>44549</v>
      </c>
      <c r="H269" s="77" t="s">
        <v>5006</v>
      </c>
      <c r="I269" s="16">
        <v>38</v>
      </c>
      <c r="J269" s="16">
        <v>37</v>
      </c>
      <c r="K269" s="16">
        <v>37</v>
      </c>
      <c r="L269" s="16">
        <v>8</v>
      </c>
      <c r="M269" s="81">
        <v>13.0055</v>
      </c>
      <c r="N269" s="96">
        <v>13.0055</v>
      </c>
      <c r="O269" s="64">
        <v>2530</v>
      </c>
      <c r="P269" s="65">
        <f>Table22457891011234567891011121314151617181920212223242526272829303132333412353637383940414243444546474849[[#This Row],[PEMBULATAN]]*O269</f>
        <v>32903.915000000001</v>
      </c>
    </row>
    <row r="270" spans="1:16" ht="27" customHeight="1" x14ac:dyDescent="0.2">
      <c r="A270" s="14"/>
      <c r="B270" s="75"/>
      <c r="C270" s="73" t="s">
        <v>5397</v>
      </c>
      <c r="D270" s="78" t="s">
        <v>126</v>
      </c>
      <c r="E270" s="13">
        <v>44545</v>
      </c>
      <c r="F270" s="76" t="s">
        <v>127</v>
      </c>
      <c r="G270" s="13">
        <v>44549</v>
      </c>
      <c r="H270" s="77" t="s">
        <v>5006</v>
      </c>
      <c r="I270" s="16">
        <v>90</v>
      </c>
      <c r="J270" s="16">
        <v>55</v>
      </c>
      <c r="K270" s="16">
        <v>20</v>
      </c>
      <c r="L270" s="16">
        <v>10</v>
      </c>
      <c r="M270" s="81">
        <v>24.75</v>
      </c>
      <c r="N270" s="96">
        <v>24.75</v>
      </c>
      <c r="O270" s="64">
        <v>2530</v>
      </c>
      <c r="P270" s="65">
        <f>Table22457891011234567891011121314151617181920212223242526272829303132333412353637383940414243444546474849[[#This Row],[PEMBULATAN]]*O270</f>
        <v>62617.5</v>
      </c>
    </row>
    <row r="271" spans="1:16" ht="27" customHeight="1" x14ac:dyDescent="0.2">
      <c r="A271" s="14"/>
      <c r="B271" s="75"/>
      <c r="C271" s="73" t="s">
        <v>5398</v>
      </c>
      <c r="D271" s="78" t="s">
        <v>126</v>
      </c>
      <c r="E271" s="13">
        <v>44545</v>
      </c>
      <c r="F271" s="76" t="s">
        <v>127</v>
      </c>
      <c r="G271" s="13">
        <v>44549</v>
      </c>
      <c r="H271" s="77" t="s">
        <v>5006</v>
      </c>
      <c r="I271" s="16">
        <v>76</v>
      </c>
      <c r="J271" s="16">
        <v>48</v>
      </c>
      <c r="K271" s="16">
        <v>26</v>
      </c>
      <c r="L271" s="16">
        <v>7</v>
      </c>
      <c r="M271" s="81">
        <v>23.712</v>
      </c>
      <c r="N271" s="96">
        <v>23.712</v>
      </c>
      <c r="O271" s="64">
        <v>2530</v>
      </c>
      <c r="P271" s="65">
        <f>Table22457891011234567891011121314151617181920212223242526272829303132333412353637383940414243444546474849[[#This Row],[PEMBULATAN]]*O271</f>
        <v>59991.360000000001</v>
      </c>
    </row>
    <row r="272" spans="1:16" ht="27" customHeight="1" x14ac:dyDescent="0.2">
      <c r="A272" s="14"/>
      <c r="B272" s="75"/>
      <c r="C272" s="73" t="s">
        <v>5399</v>
      </c>
      <c r="D272" s="78" t="s">
        <v>126</v>
      </c>
      <c r="E272" s="13">
        <v>44545</v>
      </c>
      <c r="F272" s="76" t="s">
        <v>127</v>
      </c>
      <c r="G272" s="13">
        <v>44549</v>
      </c>
      <c r="H272" s="77" t="s">
        <v>5006</v>
      </c>
      <c r="I272" s="16">
        <v>77</v>
      </c>
      <c r="J272" s="16">
        <v>54</v>
      </c>
      <c r="K272" s="16">
        <v>24</v>
      </c>
      <c r="L272" s="16">
        <v>17</v>
      </c>
      <c r="M272" s="81">
        <v>24.948</v>
      </c>
      <c r="N272" s="96">
        <v>24.948</v>
      </c>
      <c r="O272" s="64">
        <v>2530</v>
      </c>
      <c r="P272" s="65">
        <f>Table22457891011234567891011121314151617181920212223242526272829303132333412353637383940414243444546474849[[#This Row],[PEMBULATAN]]*O272</f>
        <v>63118.44</v>
      </c>
    </row>
    <row r="273" spans="1:16" ht="27" customHeight="1" x14ac:dyDescent="0.2">
      <c r="A273" s="14"/>
      <c r="B273" s="75"/>
      <c r="C273" s="73" t="s">
        <v>5400</v>
      </c>
      <c r="D273" s="78" t="s">
        <v>126</v>
      </c>
      <c r="E273" s="13">
        <v>44545</v>
      </c>
      <c r="F273" s="76" t="s">
        <v>127</v>
      </c>
      <c r="G273" s="13">
        <v>44549</v>
      </c>
      <c r="H273" s="77" t="s">
        <v>5006</v>
      </c>
      <c r="I273" s="16">
        <v>92</v>
      </c>
      <c r="J273" s="16">
        <v>68</v>
      </c>
      <c r="K273" s="16">
        <v>24</v>
      </c>
      <c r="L273" s="16">
        <v>17</v>
      </c>
      <c r="M273" s="81">
        <v>37.536000000000001</v>
      </c>
      <c r="N273" s="96">
        <v>37.536000000000001</v>
      </c>
      <c r="O273" s="64">
        <v>2530</v>
      </c>
      <c r="P273" s="65">
        <f>Table22457891011234567891011121314151617181920212223242526272829303132333412353637383940414243444546474849[[#This Row],[PEMBULATAN]]*O273</f>
        <v>94966.080000000002</v>
      </c>
    </row>
    <row r="274" spans="1:16" ht="27" customHeight="1" x14ac:dyDescent="0.2">
      <c r="A274" s="14"/>
      <c r="B274" s="75"/>
      <c r="C274" s="73" t="s">
        <v>5401</v>
      </c>
      <c r="D274" s="78" t="s">
        <v>126</v>
      </c>
      <c r="E274" s="13">
        <v>44545</v>
      </c>
      <c r="F274" s="76" t="s">
        <v>127</v>
      </c>
      <c r="G274" s="13">
        <v>44549</v>
      </c>
      <c r="H274" s="77" t="s">
        <v>5006</v>
      </c>
      <c r="I274" s="16">
        <v>90</v>
      </c>
      <c r="J274" s="16">
        <v>44</v>
      </c>
      <c r="K274" s="16">
        <v>34</v>
      </c>
      <c r="L274" s="16">
        <v>24</v>
      </c>
      <c r="M274" s="81">
        <v>33.659999999999997</v>
      </c>
      <c r="N274" s="96">
        <v>33.659999999999997</v>
      </c>
      <c r="O274" s="64">
        <v>2530</v>
      </c>
      <c r="P274" s="65">
        <f>Table22457891011234567891011121314151617181920212223242526272829303132333412353637383940414243444546474849[[#This Row],[PEMBULATAN]]*O274</f>
        <v>85159.799999999988</v>
      </c>
    </row>
    <row r="275" spans="1:16" ht="27" customHeight="1" x14ac:dyDescent="0.2">
      <c r="A275" s="14"/>
      <c r="B275" s="75"/>
      <c r="C275" s="73" t="s">
        <v>5402</v>
      </c>
      <c r="D275" s="78" t="s">
        <v>126</v>
      </c>
      <c r="E275" s="13">
        <v>44545</v>
      </c>
      <c r="F275" s="76" t="s">
        <v>127</v>
      </c>
      <c r="G275" s="13">
        <v>44549</v>
      </c>
      <c r="H275" s="77" t="s">
        <v>5006</v>
      </c>
      <c r="I275" s="16">
        <v>84</v>
      </c>
      <c r="J275" s="16">
        <v>50</v>
      </c>
      <c r="K275" s="16">
        <v>24</v>
      </c>
      <c r="L275" s="16">
        <v>21</v>
      </c>
      <c r="M275" s="81">
        <v>25.2</v>
      </c>
      <c r="N275" s="96">
        <v>25.2</v>
      </c>
      <c r="O275" s="64">
        <v>2530</v>
      </c>
      <c r="P275" s="65">
        <f>Table22457891011234567891011121314151617181920212223242526272829303132333412353637383940414243444546474849[[#This Row],[PEMBULATAN]]*O275</f>
        <v>63756</v>
      </c>
    </row>
    <row r="276" spans="1:16" ht="27" customHeight="1" x14ac:dyDescent="0.2">
      <c r="A276" s="14"/>
      <c r="B276" s="75"/>
      <c r="C276" s="73" t="s">
        <v>5403</v>
      </c>
      <c r="D276" s="78" t="s">
        <v>126</v>
      </c>
      <c r="E276" s="13">
        <v>44545</v>
      </c>
      <c r="F276" s="76" t="s">
        <v>127</v>
      </c>
      <c r="G276" s="13">
        <v>44549</v>
      </c>
      <c r="H276" s="77" t="s">
        <v>5006</v>
      </c>
      <c r="I276" s="16">
        <v>55</v>
      </c>
      <c r="J276" s="16">
        <v>10</v>
      </c>
      <c r="K276" s="16">
        <v>10</v>
      </c>
      <c r="L276" s="16">
        <v>2</v>
      </c>
      <c r="M276" s="81">
        <v>1.375</v>
      </c>
      <c r="N276" s="96">
        <v>3</v>
      </c>
      <c r="O276" s="64">
        <v>2530</v>
      </c>
      <c r="P276" s="65">
        <f>Table22457891011234567891011121314151617181920212223242526272829303132333412353637383940414243444546474849[[#This Row],[PEMBULATAN]]*O276</f>
        <v>7590</v>
      </c>
    </row>
    <row r="277" spans="1:16" ht="27" customHeight="1" x14ac:dyDescent="0.2">
      <c r="A277" s="14"/>
      <c r="B277" s="75"/>
      <c r="C277" s="73" t="s">
        <v>5404</v>
      </c>
      <c r="D277" s="78" t="s">
        <v>126</v>
      </c>
      <c r="E277" s="13">
        <v>44545</v>
      </c>
      <c r="F277" s="76" t="s">
        <v>127</v>
      </c>
      <c r="G277" s="13">
        <v>44549</v>
      </c>
      <c r="H277" s="77" t="s">
        <v>5006</v>
      </c>
      <c r="I277" s="16">
        <v>77</v>
      </c>
      <c r="J277" s="16">
        <v>55</v>
      </c>
      <c r="K277" s="16">
        <v>23</v>
      </c>
      <c r="L277" s="16">
        <v>11</v>
      </c>
      <c r="M277" s="81">
        <v>24.35125</v>
      </c>
      <c r="N277" s="96">
        <v>25</v>
      </c>
      <c r="O277" s="64">
        <v>2530</v>
      </c>
      <c r="P277" s="65">
        <f>Table22457891011234567891011121314151617181920212223242526272829303132333412353637383940414243444546474849[[#This Row],[PEMBULATAN]]*O277</f>
        <v>63250</v>
      </c>
    </row>
    <row r="278" spans="1:16" ht="27" customHeight="1" x14ac:dyDescent="0.2">
      <c r="A278" s="14"/>
      <c r="B278" s="75"/>
      <c r="C278" s="73" t="s">
        <v>5405</v>
      </c>
      <c r="D278" s="78" t="s">
        <v>126</v>
      </c>
      <c r="E278" s="13">
        <v>44545</v>
      </c>
      <c r="F278" s="76" t="s">
        <v>127</v>
      </c>
      <c r="G278" s="13">
        <v>44549</v>
      </c>
      <c r="H278" s="77" t="s">
        <v>5006</v>
      </c>
      <c r="I278" s="16">
        <v>98</v>
      </c>
      <c r="J278" s="16">
        <v>10</v>
      </c>
      <c r="K278" s="16">
        <v>10</v>
      </c>
      <c r="L278" s="16">
        <v>1</v>
      </c>
      <c r="M278" s="81">
        <v>2.4500000000000002</v>
      </c>
      <c r="N278" s="96">
        <v>3</v>
      </c>
      <c r="O278" s="64">
        <v>2530</v>
      </c>
      <c r="P278" s="65">
        <f>Table22457891011234567891011121314151617181920212223242526272829303132333412353637383940414243444546474849[[#This Row],[PEMBULATAN]]*O278</f>
        <v>7590</v>
      </c>
    </row>
    <row r="279" spans="1:16" ht="27" customHeight="1" x14ac:dyDescent="0.2">
      <c r="A279" s="14"/>
      <c r="B279" s="75"/>
      <c r="C279" s="73" t="s">
        <v>5406</v>
      </c>
      <c r="D279" s="78" t="s">
        <v>126</v>
      </c>
      <c r="E279" s="13">
        <v>44545</v>
      </c>
      <c r="F279" s="76" t="s">
        <v>127</v>
      </c>
      <c r="G279" s="13">
        <v>44549</v>
      </c>
      <c r="H279" s="77" t="s">
        <v>5006</v>
      </c>
      <c r="I279" s="16">
        <v>64</v>
      </c>
      <c r="J279" s="16">
        <v>8</v>
      </c>
      <c r="K279" s="16">
        <v>8</v>
      </c>
      <c r="L279" s="16">
        <v>1</v>
      </c>
      <c r="M279" s="81">
        <v>1.024</v>
      </c>
      <c r="N279" s="96">
        <v>1.024</v>
      </c>
      <c r="O279" s="64">
        <v>2530</v>
      </c>
      <c r="P279" s="65">
        <f>Table22457891011234567891011121314151617181920212223242526272829303132333412353637383940414243444546474849[[#This Row],[PEMBULATAN]]*O279</f>
        <v>2590.7200000000003</v>
      </c>
    </row>
    <row r="280" spans="1:16" ht="27" customHeight="1" x14ac:dyDescent="0.2">
      <c r="A280" s="14"/>
      <c r="B280" s="75"/>
      <c r="C280" s="73" t="s">
        <v>5407</v>
      </c>
      <c r="D280" s="78" t="s">
        <v>126</v>
      </c>
      <c r="E280" s="13">
        <v>44545</v>
      </c>
      <c r="F280" s="76" t="s">
        <v>127</v>
      </c>
      <c r="G280" s="13">
        <v>44549</v>
      </c>
      <c r="H280" s="77" t="s">
        <v>5006</v>
      </c>
      <c r="I280" s="16">
        <v>67</v>
      </c>
      <c r="J280" s="16">
        <v>52</v>
      </c>
      <c r="K280" s="16">
        <v>34</v>
      </c>
      <c r="L280" s="16">
        <v>12</v>
      </c>
      <c r="M280" s="81">
        <v>29.614000000000001</v>
      </c>
      <c r="N280" s="96">
        <v>29.614000000000001</v>
      </c>
      <c r="O280" s="64">
        <v>2530</v>
      </c>
      <c r="P280" s="65">
        <f>Table22457891011234567891011121314151617181920212223242526272829303132333412353637383940414243444546474849[[#This Row],[PEMBULATAN]]*O280</f>
        <v>74923.42</v>
      </c>
    </row>
    <row r="281" spans="1:16" ht="27" customHeight="1" x14ac:dyDescent="0.2">
      <c r="A281" s="14"/>
      <c r="B281" s="75"/>
      <c r="C281" s="73" t="s">
        <v>5408</v>
      </c>
      <c r="D281" s="78" t="s">
        <v>126</v>
      </c>
      <c r="E281" s="13">
        <v>44545</v>
      </c>
      <c r="F281" s="76" t="s">
        <v>127</v>
      </c>
      <c r="G281" s="13">
        <v>44549</v>
      </c>
      <c r="H281" s="77" t="s">
        <v>5006</v>
      </c>
      <c r="I281" s="16">
        <v>84</v>
      </c>
      <c r="J281" s="16">
        <v>50</v>
      </c>
      <c r="K281" s="16">
        <v>32</v>
      </c>
      <c r="L281" s="16">
        <v>15</v>
      </c>
      <c r="M281" s="81">
        <v>33.6</v>
      </c>
      <c r="N281" s="96">
        <v>33.6</v>
      </c>
      <c r="O281" s="64">
        <v>2530</v>
      </c>
      <c r="P281" s="65">
        <f>Table22457891011234567891011121314151617181920212223242526272829303132333412353637383940414243444546474849[[#This Row],[PEMBULATAN]]*O281</f>
        <v>85008</v>
      </c>
    </row>
    <row r="282" spans="1:16" ht="27" customHeight="1" x14ac:dyDescent="0.2">
      <c r="A282" s="14"/>
      <c r="B282" s="75"/>
      <c r="C282" s="73" t="s">
        <v>5409</v>
      </c>
      <c r="D282" s="78" t="s">
        <v>126</v>
      </c>
      <c r="E282" s="13">
        <v>44545</v>
      </c>
      <c r="F282" s="76" t="s">
        <v>127</v>
      </c>
      <c r="G282" s="13">
        <v>44549</v>
      </c>
      <c r="H282" s="77" t="s">
        <v>5006</v>
      </c>
      <c r="I282" s="16">
        <v>98</v>
      </c>
      <c r="J282" s="16">
        <v>53</v>
      </c>
      <c r="K282" s="16">
        <v>21</v>
      </c>
      <c r="L282" s="16">
        <v>15</v>
      </c>
      <c r="M282" s="81">
        <v>27.2685</v>
      </c>
      <c r="N282" s="96">
        <v>27.2685</v>
      </c>
      <c r="O282" s="64">
        <v>2530</v>
      </c>
      <c r="P282" s="65">
        <f>Table22457891011234567891011121314151617181920212223242526272829303132333412353637383940414243444546474849[[#This Row],[PEMBULATAN]]*O282</f>
        <v>68989.304999999993</v>
      </c>
    </row>
    <row r="283" spans="1:16" ht="27" customHeight="1" x14ac:dyDescent="0.2">
      <c r="A283" s="14"/>
      <c r="B283" s="75"/>
      <c r="C283" s="73" t="s">
        <v>5410</v>
      </c>
      <c r="D283" s="78" t="s">
        <v>126</v>
      </c>
      <c r="E283" s="13">
        <v>44545</v>
      </c>
      <c r="F283" s="76" t="s">
        <v>127</v>
      </c>
      <c r="G283" s="13">
        <v>44549</v>
      </c>
      <c r="H283" s="77" t="s">
        <v>5006</v>
      </c>
      <c r="I283" s="16">
        <v>98</v>
      </c>
      <c r="J283" s="16">
        <v>64</v>
      </c>
      <c r="K283" s="16">
        <v>25</v>
      </c>
      <c r="L283" s="16">
        <v>23</v>
      </c>
      <c r="M283" s="81">
        <v>39.200000000000003</v>
      </c>
      <c r="N283" s="96">
        <v>39.200000000000003</v>
      </c>
      <c r="O283" s="64">
        <v>2530</v>
      </c>
      <c r="P283" s="65">
        <f>Table22457891011234567891011121314151617181920212223242526272829303132333412353637383940414243444546474849[[#This Row],[PEMBULATAN]]*O283</f>
        <v>99176</v>
      </c>
    </row>
    <row r="284" spans="1:16" ht="27" customHeight="1" x14ac:dyDescent="0.2">
      <c r="A284" s="14"/>
      <c r="B284" s="75"/>
      <c r="C284" s="73" t="s">
        <v>5411</v>
      </c>
      <c r="D284" s="78" t="s">
        <v>126</v>
      </c>
      <c r="E284" s="13">
        <v>44545</v>
      </c>
      <c r="F284" s="76" t="s">
        <v>127</v>
      </c>
      <c r="G284" s="13">
        <v>44549</v>
      </c>
      <c r="H284" s="77" t="s">
        <v>5006</v>
      </c>
      <c r="I284" s="16">
        <v>73</v>
      </c>
      <c r="J284" s="16">
        <v>53</v>
      </c>
      <c r="K284" s="16">
        <v>28</v>
      </c>
      <c r="L284" s="16">
        <v>9</v>
      </c>
      <c r="M284" s="81">
        <v>27.082999999999998</v>
      </c>
      <c r="N284" s="96">
        <v>27.082999999999998</v>
      </c>
      <c r="O284" s="64">
        <v>2530</v>
      </c>
      <c r="P284" s="65">
        <f>Table22457891011234567891011121314151617181920212223242526272829303132333412353637383940414243444546474849[[#This Row],[PEMBULATAN]]*O284</f>
        <v>68519.989999999991</v>
      </c>
    </row>
    <row r="285" spans="1:16" ht="27" customHeight="1" x14ac:dyDescent="0.2">
      <c r="A285" s="14"/>
      <c r="B285" s="75"/>
      <c r="C285" s="73" t="s">
        <v>5412</v>
      </c>
      <c r="D285" s="78" t="s">
        <v>126</v>
      </c>
      <c r="E285" s="13">
        <v>44545</v>
      </c>
      <c r="F285" s="76" t="s">
        <v>127</v>
      </c>
      <c r="G285" s="13">
        <v>44549</v>
      </c>
      <c r="H285" s="77" t="s">
        <v>5006</v>
      </c>
      <c r="I285" s="16">
        <v>91</v>
      </c>
      <c r="J285" s="16">
        <v>64</v>
      </c>
      <c r="K285" s="16">
        <v>27</v>
      </c>
      <c r="L285" s="16">
        <v>23</v>
      </c>
      <c r="M285" s="81">
        <v>39.311999999999998</v>
      </c>
      <c r="N285" s="96">
        <v>40</v>
      </c>
      <c r="O285" s="64">
        <v>2530</v>
      </c>
      <c r="P285" s="65">
        <f>Table22457891011234567891011121314151617181920212223242526272829303132333412353637383940414243444546474849[[#This Row],[PEMBULATAN]]*O285</f>
        <v>101200</v>
      </c>
    </row>
    <row r="286" spans="1:16" ht="27" customHeight="1" x14ac:dyDescent="0.2">
      <c r="A286" s="14"/>
      <c r="B286" s="75"/>
      <c r="C286" s="73" t="s">
        <v>5413</v>
      </c>
      <c r="D286" s="78" t="s">
        <v>126</v>
      </c>
      <c r="E286" s="13">
        <v>44545</v>
      </c>
      <c r="F286" s="76" t="s">
        <v>127</v>
      </c>
      <c r="G286" s="13">
        <v>44549</v>
      </c>
      <c r="H286" s="77" t="s">
        <v>5006</v>
      </c>
      <c r="I286" s="16">
        <v>84</v>
      </c>
      <c r="J286" s="16">
        <v>58</v>
      </c>
      <c r="K286" s="16">
        <v>23</v>
      </c>
      <c r="L286" s="16">
        <v>14</v>
      </c>
      <c r="M286" s="81">
        <v>28.013999999999999</v>
      </c>
      <c r="N286" s="96">
        <v>28.013999999999999</v>
      </c>
      <c r="O286" s="64">
        <v>2530</v>
      </c>
      <c r="P286" s="65">
        <f>Table22457891011234567891011121314151617181920212223242526272829303132333412353637383940414243444546474849[[#This Row],[PEMBULATAN]]*O286</f>
        <v>70875.42</v>
      </c>
    </row>
    <row r="287" spans="1:16" ht="27" customHeight="1" x14ac:dyDescent="0.2">
      <c r="A287" s="14"/>
      <c r="B287" s="75"/>
      <c r="C287" s="73" t="s">
        <v>5414</v>
      </c>
      <c r="D287" s="78" t="s">
        <v>126</v>
      </c>
      <c r="E287" s="13">
        <v>44545</v>
      </c>
      <c r="F287" s="76" t="s">
        <v>127</v>
      </c>
      <c r="G287" s="13">
        <v>44549</v>
      </c>
      <c r="H287" s="77" t="s">
        <v>5006</v>
      </c>
      <c r="I287" s="16">
        <v>74</v>
      </c>
      <c r="J287" s="16">
        <v>51</v>
      </c>
      <c r="K287" s="16">
        <v>2</v>
      </c>
      <c r="L287" s="16">
        <v>15</v>
      </c>
      <c r="M287" s="81">
        <v>1.887</v>
      </c>
      <c r="N287" s="96">
        <v>15</v>
      </c>
      <c r="O287" s="64">
        <v>2530</v>
      </c>
      <c r="P287" s="65">
        <f>Table22457891011234567891011121314151617181920212223242526272829303132333412353637383940414243444546474849[[#This Row],[PEMBULATAN]]*O287</f>
        <v>37950</v>
      </c>
    </row>
    <row r="288" spans="1:16" ht="27" customHeight="1" x14ac:dyDescent="0.2">
      <c r="A288" s="14"/>
      <c r="B288" s="75"/>
      <c r="C288" s="73" t="s">
        <v>5415</v>
      </c>
      <c r="D288" s="78" t="s">
        <v>126</v>
      </c>
      <c r="E288" s="13">
        <v>44545</v>
      </c>
      <c r="F288" s="76" t="s">
        <v>127</v>
      </c>
      <c r="G288" s="13">
        <v>44549</v>
      </c>
      <c r="H288" s="77" t="s">
        <v>5006</v>
      </c>
      <c r="I288" s="16">
        <v>81</v>
      </c>
      <c r="J288" s="16">
        <v>55</v>
      </c>
      <c r="K288" s="16">
        <v>29</v>
      </c>
      <c r="L288" s="16">
        <v>16</v>
      </c>
      <c r="M288" s="81">
        <v>32.298749999999998</v>
      </c>
      <c r="N288" s="96">
        <v>33</v>
      </c>
      <c r="O288" s="64">
        <v>2530</v>
      </c>
      <c r="P288" s="65">
        <f>Table22457891011234567891011121314151617181920212223242526272829303132333412353637383940414243444546474849[[#This Row],[PEMBULATAN]]*O288</f>
        <v>83490</v>
      </c>
    </row>
    <row r="289" spans="1:16" ht="27" customHeight="1" x14ac:dyDescent="0.2">
      <c r="A289" s="14"/>
      <c r="B289" s="75"/>
      <c r="C289" s="73" t="s">
        <v>5416</v>
      </c>
      <c r="D289" s="78" t="s">
        <v>126</v>
      </c>
      <c r="E289" s="13">
        <v>44545</v>
      </c>
      <c r="F289" s="76" t="s">
        <v>127</v>
      </c>
      <c r="G289" s="13">
        <v>44549</v>
      </c>
      <c r="H289" s="77" t="s">
        <v>5006</v>
      </c>
      <c r="I289" s="16">
        <v>88</v>
      </c>
      <c r="J289" s="16">
        <v>61</v>
      </c>
      <c r="K289" s="16">
        <v>18</v>
      </c>
      <c r="L289" s="16">
        <v>12</v>
      </c>
      <c r="M289" s="81">
        <v>24.155999999999999</v>
      </c>
      <c r="N289" s="96">
        <v>24.155999999999999</v>
      </c>
      <c r="O289" s="64">
        <v>2530</v>
      </c>
      <c r="P289" s="65">
        <f>Table22457891011234567891011121314151617181920212223242526272829303132333412353637383940414243444546474849[[#This Row],[PEMBULATAN]]*O289</f>
        <v>61114.68</v>
      </c>
    </row>
    <row r="290" spans="1:16" ht="27" customHeight="1" x14ac:dyDescent="0.2">
      <c r="A290" s="14"/>
      <c r="B290" s="75"/>
      <c r="C290" s="73" t="s">
        <v>5417</v>
      </c>
      <c r="D290" s="78" t="s">
        <v>126</v>
      </c>
      <c r="E290" s="13">
        <v>44545</v>
      </c>
      <c r="F290" s="76" t="s">
        <v>127</v>
      </c>
      <c r="G290" s="13">
        <v>44549</v>
      </c>
      <c r="H290" s="77" t="s">
        <v>5006</v>
      </c>
      <c r="I290" s="16">
        <v>81</v>
      </c>
      <c r="J290" s="16">
        <v>21</v>
      </c>
      <c r="K290" s="16">
        <v>21</v>
      </c>
      <c r="L290" s="16">
        <v>7</v>
      </c>
      <c r="M290" s="81">
        <v>8.9302499999999991</v>
      </c>
      <c r="N290" s="96">
        <v>8.9302499999999991</v>
      </c>
      <c r="O290" s="64">
        <v>2530</v>
      </c>
      <c r="P290" s="65">
        <f>Table22457891011234567891011121314151617181920212223242526272829303132333412353637383940414243444546474849[[#This Row],[PEMBULATAN]]*O290</f>
        <v>22593.532499999998</v>
      </c>
    </row>
    <row r="291" spans="1:16" ht="27" customHeight="1" x14ac:dyDescent="0.2">
      <c r="A291" s="14"/>
      <c r="B291" s="75"/>
      <c r="C291" s="73" t="s">
        <v>5418</v>
      </c>
      <c r="D291" s="78" t="s">
        <v>126</v>
      </c>
      <c r="E291" s="13">
        <v>44545</v>
      </c>
      <c r="F291" s="76" t="s">
        <v>127</v>
      </c>
      <c r="G291" s="13">
        <v>44549</v>
      </c>
      <c r="H291" s="77" t="s">
        <v>5006</v>
      </c>
      <c r="I291" s="16">
        <v>45</v>
      </c>
      <c r="J291" s="16">
        <v>20</v>
      </c>
      <c r="K291" s="16">
        <v>16</v>
      </c>
      <c r="L291" s="16">
        <v>1</v>
      </c>
      <c r="M291" s="81">
        <v>3.6</v>
      </c>
      <c r="N291" s="96">
        <v>3.6</v>
      </c>
      <c r="O291" s="64">
        <v>2530</v>
      </c>
      <c r="P291" s="65">
        <f>Table22457891011234567891011121314151617181920212223242526272829303132333412353637383940414243444546474849[[#This Row],[PEMBULATAN]]*O291</f>
        <v>9108</v>
      </c>
    </row>
    <row r="292" spans="1:16" ht="27" customHeight="1" x14ac:dyDescent="0.2">
      <c r="A292" s="14"/>
      <c r="B292" s="75"/>
      <c r="C292" s="73" t="s">
        <v>5419</v>
      </c>
      <c r="D292" s="78" t="s">
        <v>126</v>
      </c>
      <c r="E292" s="13">
        <v>44545</v>
      </c>
      <c r="F292" s="76" t="s">
        <v>127</v>
      </c>
      <c r="G292" s="13">
        <v>44549</v>
      </c>
      <c r="H292" s="77" t="s">
        <v>5006</v>
      </c>
      <c r="I292" s="16">
        <v>72</v>
      </c>
      <c r="J292" s="16">
        <v>58</v>
      </c>
      <c r="K292" s="16">
        <v>22</v>
      </c>
      <c r="L292" s="16">
        <v>16</v>
      </c>
      <c r="M292" s="81">
        <v>22.968</v>
      </c>
      <c r="N292" s="96">
        <v>22.968</v>
      </c>
      <c r="O292" s="64">
        <v>2530</v>
      </c>
      <c r="P292" s="65">
        <f>Table22457891011234567891011121314151617181920212223242526272829303132333412353637383940414243444546474849[[#This Row],[PEMBULATAN]]*O292</f>
        <v>58109.04</v>
      </c>
    </row>
    <row r="293" spans="1:16" ht="27" customHeight="1" x14ac:dyDescent="0.2">
      <c r="A293" s="14"/>
      <c r="B293" s="75"/>
      <c r="C293" s="73" t="s">
        <v>5420</v>
      </c>
      <c r="D293" s="78" t="s">
        <v>126</v>
      </c>
      <c r="E293" s="13">
        <v>44545</v>
      </c>
      <c r="F293" s="76" t="s">
        <v>127</v>
      </c>
      <c r="G293" s="13">
        <v>44549</v>
      </c>
      <c r="H293" s="77" t="s">
        <v>5006</v>
      </c>
      <c r="I293" s="16">
        <v>54</v>
      </c>
      <c r="J293" s="16">
        <v>53</v>
      </c>
      <c r="K293" s="16">
        <v>12</v>
      </c>
      <c r="L293" s="16">
        <v>5</v>
      </c>
      <c r="M293" s="81">
        <v>8.5860000000000003</v>
      </c>
      <c r="N293" s="96">
        <v>8.5860000000000003</v>
      </c>
      <c r="O293" s="64">
        <v>2530</v>
      </c>
      <c r="P293" s="65">
        <f>Table22457891011234567891011121314151617181920212223242526272829303132333412353637383940414243444546474849[[#This Row],[PEMBULATAN]]*O293</f>
        <v>21722.58</v>
      </c>
    </row>
    <row r="294" spans="1:16" ht="27" customHeight="1" x14ac:dyDescent="0.2">
      <c r="A294" s="14"/>
      <c r="B294" s="75"/>
      <c r="C294" s="73" t="s">
        <v>5421</v>
      </c>
      <c r="D294" s="78" t="s">
        <v>126</v>
      </c>
      <c r="E294" s="13">
        <v>44545</v>
      </c>
      <c r="F294" s="76" t="s">
        <v>127</v>
      </c>
      <c r="G294" s="13">
        <v>44549</v>
      </c>
      <c r="H294" s="77" t="s">
        <v>5006</v>
      </c>
      <c r="I294" s="16">
        <v>63</v>
      </c>
      <c r="J294" s="16">
        <v>57</v>
      </c>
      <c r="K294" s="16">
        <v>21</v>
      </c>
      <c r="L294" s="16">
        <v>9</v>
      </c>
      <c r="M294" s="81">
        <v>18.85275</v>
      </c>
      <c r="N294" s="96">
        <v>18.85275</v>
      </c>
      <c r="O294" s="64">
        <v>2530</v>
      </c>
      <c r="P294" s="65">
        <f>Table22457891011234567891011121314151617181920212223242526272829303132333412353637383940414243444546474849[[#This Row],[PEMBULATAN]]*O294</f>
        <v>47697.457500000004</v>
      </c>
    </row>
    <row r="295" spans="1:16" ht="27" customHeight="1" x14ac:dyDescent="0.2">
      <c r="A295" s="14"/>
      <c r="B295" s="75"/>
      <c r="C295" s="73" t="s">
        <v>5422</v>
      </c>
      <c r="D295" s="78" t="s">
        <v>126</v>
      </c>
      <c r="E295" s="13">
        <v>44545</v>
      </c>
      <c r="F295" s="76" t="s">
        <v>127</v>
      </c>
      <c r="G295" s="13">
        <v>44549</v>
      </c>
      <c r="H295" s="77" t="s">
        <v>5006</v>
      </c>
      <c r="I295" s="16">
        <v>66</v>
      </c>
      <c r="J295" s="16">
        <v>51</v>
      </c>
      <c r="K295" s="16">
        <v>22</v>
      </c>
      <c r="L295" s="16">
        <v>8</v>
      </c>
      <c r="M295" s="81">
        <v>18.513000000000002</v>
      </c>
      <c r="N295" s="96">
        <v>18.513000000000002</v>
      </c>
      <c r="O295" s="64">
        <v>2530</v>
      </c>
      <c r="P295" s="65">
        <f>Table22457891011234567891011121314151617181920212223242526272829303132333412353637383940414243444546474849[[#This Row],[PEMBULATAN]]*O295</f>
        <v>46837.890000000007</v>
      </c>
    </row>
    <row r="296" spans="1:16" ht="27" customHeight="1" x14ac:dyDescent="0.2">
      <c r="A296" s="14"/>
      <c r="B296" s="75"/>
      <c r="C296" s="73" t="s">
        <v>5423</v>
      </c>
      <c r="D296" s="78" t="s">
        <v>126</v>
      </c>
      <c r="E296" s="13">
        <v>44545</v>
      </c>
      <c r="F296" s="76" t="s">
        <v>127</v>
      </c>
      <c r="G296" s="13">
        <v>44549</v>
      </c>
      <c r="H296" s="77" t="s">
        <v>5006</v>
      </c>
      <c r="I296" s="16">
        <v>100</v>
      </c>
      <c r="J296" s="16">
        <v>28</v>
      </c>
      <c r="K296" s="16">
        <v>27</v>
      </c>
      <c r="L296" s="16">
        <v>4</v>
      </c>
      <c r="M296" s="81">
        <v>18.899999999999999</v>
      </c>
      <c r="N296" s="96">
        <v>18.899999999999999</v>
      </c>
      <c r="O296" s="64">
        <v>2530</v>
      </c>
      <c r="P296" s="65">
        <f>Table22457891011234567891011121314151617181920212223242526272829303132333412353637383940414243444546474849[[#This Row],[PEMBULATAN]]*O296</f>
        <v>47817</v>
      </c>
    </row>
    <row r="297" spans="1:16" ht="27" customHeight="1" x14ac:dyDescent="0.2">
      <c r="A297" s="14"/>
      <c r="B297" s="75"/>
      <c r="C297" s="73" t="s">
        <v>5424</v>
      </c>
      <c r="D297" s="78" t="s">
        <v>126</v>
      </c>
      <c r="E297" s="13">
        <v>44545</v>
      </c>
      <c r="F297" s="76" t="s">
        <v>127</v>
      </c>
      <c r="G297" s="13">
        <v>44549</v>
      </c>
      <c r="H297" s="77" t="s">
        <v>5006</v>
      </c>
      <c r="I297" s="16">
        <v>91</v>
      </c>
      <c r="J297" s="16">
        <v>56</v>
      </c>
      <c r="K297" s="16">
        <v>22</v>
      </c>
      <c r="L297" s="16">
        <v>12</v>
      </c>
      <c r="M297" s="81">
        <v>28.027999999999999</v>
      </c>
      <c r="N297" s="96">
        <v>28.027999999999999</v>
      </c>
      <c r="O297" s="64">
        <v>2530</v>
      </c>
      <c r="P297" s="65">
        <f>Table22457891011234567891011121314151617181920212223242526272829303132333412353637383940414243444546474849[[#This Row],[PEMBULATAN]]*O297</f>
        <v>70910.84</v>
      </c>
    </row>
    <row r="298" spans="1:16" ht="27" customHeight="1" x14ac:dyDescent="0.2">
      <c r="A298" s="14"/>
      <c r="B298" s="75"/>
      <c r="C298" s="73" t="s">
        <v>5425</v>
      </c>
      <c r="D298" s="78" t="s">
        <v>126</v>
      </c>
      <c r="E298" s="13">
        <v>44545</v>
      </c>
      <c r="F298" s="76" t="s">
        <v>127</v>
      </c>
      <c r="G298" s="13">
        <v>44549</v>
      </c>
      <c r="H298" s="77" t="s">
        <v>5006</v>
      </c>
      <c r="I298" s="16">
        <v>54</v>
      </c>
      <c r="J298" s="16">
        <v>37</v>
      </c>
      <c r="K298" s="16">
        <v>25</v>
      </c>
      <c r="L298" s="16">
        <v>20</v>
      </c>
      <c r="M298" s="81">
        <v>12.487500000000001</v>
      </c>
      <c r="N298" s="96">
        <v>21</v>
      </c>
      <c r="O298" s="64">
        <v>2530</v>
      </c>
      <c r="P298" s="65">
        <f>Table22457891011234567891011121314151617181920212223242526272829303132333412353637383940414243444546474849[[#This Row],[PEMBULATAN]]*O298</f>
        <v>53130</v>
      </c>
    </row>
    <row r="299" spans="1:16" ht="27" customHeight="1" x14ac:dyDescent="0.2">
      <c r="A299" s="14"/>
      <c r="B299" s="75"/>
      <c r="C299" s="73" t="s">
        <v>5426</v>
      </c>
      <c r="D299" s="78" t="s">
        <v>126</v>
      </c>
      <c r="E299" s="13">
        <v>44545</v>
      </c>
      <c r="F299" s="76" t="s">
        <v>127</v>
      </c>
      <c r="G299" s="13">
        <v>44549</v>
      </c>
      <c r="H299" s="77" t="s">
        <v>5006</v>
      </c>
      <c r="I299" s="16">
        <v>75</v>
      </c>
      <c r="J299" s="16">
        <v>53</v>
      </c>
      <c r="K299" s="16">
        <v>22</v>
      </c>
      <c r="L299" s="16">
        <v>11</v>
      </c>
      <c r="M299" s="81">
        <v>21.862500000000001</v>
      </c>
      <c r="N299" s="96">
        <v>21.862500000000001</v>
      </c>
      <c r="O299" s="64">
        <v>2530</v>
      </c>
      <c r="P299" s="65">
        <f>Table22457891011234567891011121314151617181920212223242526272829303132333412353637383940414243444546474849[[#This Row],[PEMBULATAN]]*O299</f>
        <v>55312.125</v>
      </c>
    </row>
    <row r="300" spans="1:16" ht="27" customHeight="1" x14ac:dyDescent="0.2">
      <c r="A300" s="14"/>
      <c r="B300" s="75"/>
      <c r="C300" s="73" t="s">
        <v>5427</v>
      </c>
      <c r="D300" s="78" t="s">
        <v>126</v>
      </c>
      <c r="E300" s="13">
        <v>44545</v>
      </c>
      <c r="F300" s="76" t="s">
        <v>127</v>
      </c>
      <c r="G300" s="13">
        <v>44549</v>
      </c>
      <c r="H300" s="77" t="s">
        <v>5006</v>
      </c>
      <c r="I300" s="16">
        <v>68</v>
      </c>
      <c r="J300" s="16">
        <v>41</v>
      </c>
      <c r="K300" s="16">
        <v>18</v>
      </c>
      <c r="L300" s="16">
        <v>9</v>
      </c>
      <c r="M300" s="81">
        <v>12.545999999999999</v>
      </c>
      <c r="N300" s="96">
        <v>12.545999999999999</v>
      </c>
      <c r="O300" s="64">
        <v>2530</v>
      </c>
      <c r="P300" s="65">
        <f>Table22457891011234567891011121314151617181920212223242526272829303132333412353637383940414243444546474849[[#This Row],[PEMBULATAN]]*O300</f>
        <v>31741.379999999997</v>
      </c>
    </row>
    <row r="301" spans="1:16" ht="27" customHeight="1" x14ac:dyDescent="0.2">
      <c r="A301" s="14"/>
      <c r="B301" s="75"/>
      <c r="C301" s="73" t="s">
        <v>5428</v>
      </c>
      <c r="D301" s="78" t="s">
        <v>126</v>
      </c>
      <c r="E301" s="13">
        <v>44545</v>
      </c>
      <c r="F301" s="76" t="s">
        <v>127</v>
      </c>
      <c r="G301" s="13">
        <v>44549</v>
      </c>
      <c r="H301" s="77" t="s">
        <v>5006</v>
      </c>
      <c r="I301" s="16">
        <v>65</v>
      </c>
      <c r="J301" s="16">
        <v>35</v>
      </c>
      <c r="K301" s="16">
        <v>20</v>
      </c>
      <c r="L301" s="16">
        <v>6</v>
      </c>
      <c r="M301" s="81">
        <v>11.375</v>
      </c>
      <c r="N301" s="96">
        <v>12</v>
      </c>
      <c r="O301" s="64">
        <v>2530</v>
      </c>
      <c r="P301" s="65">
        <f>Table22457891011234567891011121314151617181920212223242526272829303132333412353637383940414243444546474849[[#This Row],[PEMBULATAN]]*O301</f>
        <v>30360</v>
      </c>
    </row>
    <row r="302" spans="1:16" ht="27" customHeight="1" x14ac:dyDescent="0.2">
      <c r="A302" s="14"/>
      <c r="B302" s="75"/>
      <c r="C302" s="73" t="s">
        <v>5429</v>
      </c>
      <c r="D302" s="78" t="s">
        <v>126</v>
      </c>
      <c r="E302" s="13">
        <v>44545</v>
      </c>
      <c r="F302" s="76" t="s">
        <v>127</v>
      </c>
      <c r="G302" s="13">
        <v>44549</v>
      </c>
      <c r="H302" s="77" t="s">
        <v>5006</v>
      </c>
      <c r="I302" s="16">
        <v>91</v>
      </c>
      <c r="J302" s="16">
        <v>68</v>
      </c>
      <c r="K302" s="16">
        <v>25</v>
      </c>
      <c r="L302" s="16">
        <v>17</v>
      </c>
      <c r="M302" s="81">
        <v>38.674999999999997</v>
      </c>
      <c r="N302" s="96">
        <v>38.674999999999997</v>
      </c>
      <c r="O302" s="64">
        <v>2530</v>
      </c>
      <c r="P302" s="65">
        <f>Table22457891011234567891011121314151617181920212223242526272829303132333412353637383940414243444546474849[[#This Row],[PEMBULATAN]]*O302</f>
        <v>97847.75</v>
      </c>
    </row>
    <row r="303" spans="1:16" ht="27" customHeight="1" x14ac:dyDescent="0.2">
      <c r="A303" s="14"/>
      <c r="B303" s="75"/>
      <c r="C303" s="73" t="s">
        <v>5430</v>
      </c>
      <c r="D303" s="78" t="s">
        <v>126</v>
      </c>
      <c r="E303" s="13">
        <v>44545</v>
      </c>
      <c r="F303" s="76" t="s">
        <v>127</v>
      </c>
      <c r="G303" s="13">
        <v>44549</v>
      </c>
      <c r="H303" s="77" t="s">
        <v>5006</v>
      </c>
      <c r="I303" s="16">
        <v>70</v>
      </c>
      <c r="J303" s="16">
        <v>25</v>
      </c>
      <c r="K303" s="16">
        <v>16</v>
      </c>
      <c r="L303" s="16">
        <v>6</v>
      </c>
      <c r="M303" s="81">
        <v>7</v>
      </c>
      <c r="N303" s="96">
        <v>7</v>
      </c>
      <c r="O303" s="64">
        <v>2530</v>
      </c>
      <c r="P303" s="65">
        <f>Table22457891011234567891011121314151617181920212223242526272829303132333412353637383940414243444546474849[[#This Row],[PEMBULATAN]]*O303</f>
        <v>17710</v>
      </c>
    </row>
    <row r="304" spans="1:16" ht="27" customHeight="1" x14ac:dyDescent="0.2">
      <c r="A304" s="14"/>
      <c r="B304" s="75"/>
      <c r="C304" s="73" t="s">
        <v>5431</v>
      </c>
      <c r="D304" s="78" t="s">
        <v>126</v>
      </c>
      <c r="E304" s="13">
        <v>44545</v>
      </c>
      <c r="F304" s="76" t="s">
        <v>127</v>
      </c>
      <c r="G304" s="13">
        <v>44549</v>
      </c>
      <c r="H304" s="77" t="s">
        <v>5006</v>
      </c>
      <c r="I304" s="16">
        <v>88</v>
      </c>
      <c r="J304" s="16">
        <v>57</v>
      </c>
      <c r="K304" s="16">
        <v>25</v>
      </c>
      <c r="L304" s="16">
        <v>26</v>
      </c>
      <c r="M304" s="81">
        <v>31.35</v>
      </c>
      <c r="N304" s="96">
        <v>32</v>
      </c>
      <c r="O304" s="64">
        <v>2530</v>
      </c>
      <c r="P304" s="65">
        <f>Table22457891011234567891011121314151617181920212223242526272829303132333412353637383940414243444546474849[[#This Row],[PEMBULATAN]]*O304</f>
        <v>80960</v>
      </c>
    </row>
    <row r="305" spans="1:16" ht="27" customHeight="1" x14ac:dyDescent="0.2">
      <c r="A305" s="14"/>
      <c r="B305" s="75"/>
      <c r="C305" s="73" t="s">
        <v>5432</v>
      </c>
      <c r="D305" s="78" t="s">
        <v>126</v>
      </c>
      <c r="E305" s="13">
        <v>44545</v>
      </c>
      <c r="F305" s="76" t="s">
        <v>127</v>
      </c>
      <c r="G305" s="13">
        <v>44549</v>
      </c>
      <c r="H305" s="77" t="s">
        <v>5006</v>
      </c>
      <c r="I305" s="16">
        <v>81</v>
      </c>
      <c r="J305" s="16">
        <v>46</v>
      </c>
      <c r="K305" s="16">
        <v>18</v>
      </c>
      <c r="L305" s="16">
        <v>14</v>
      </c>
      <c r="M305" s="81">
        <v>16.766999999999999</v>
      </c>
      <c r="N305" s="96">
        <v>16.766999999999999</v>
      </c>
      <c r="O305" s="64">
        <v>2530</v>
      </c>
      <c r="P305" s="65">
        <f>Table22457891011234567891011121314151617181920212223242526272829303132333412353637383940414243444546474849[[#This Row],[PEMBULATAN]]*O305</f>
        <v>42420.51</v>
      </c>
    </row>
    <row r="306" spans="1:16" ht="27" customHeight="1" x14ac:dyDescent="0.2">
      <c r="A306" s="14"/>
      <c r="B306" s="75"/>
      <c r="C306" s="73" t="s">
        <v>5433</v>
      </c>
      <c r="D306" s="78" t="s">
        <v>126</v>
      </c>
      <c r="E306" s="13">
        <v>44545</v>
      </c>
      <c r="F306" s="76" t="s">
        <v>127</v>
      </c>
      <c r="G306" s="13">
        <v>44549</v>
      </c>
      <c r="H306" s="77" t="s">
        <v>5006</v>
      </c>
      <c r="I306" s="16">
        <v>91</v>
      </c>
      <c r="J306" s="16">
        <v>52</v>
      </c>
      <c r="K306" s="16">
        <v>22</v>
      </c>
      <c r="L306" s="16">
        <v>19</v>
      </c>
      <c r="M306" s="81">
        <v>26.026</v>
      </c>
      <c r="N306" s="96">
        <v>26.026</v>
      </c>
      <c r="O306" s="64">
        <v>2530</v>
      </c>
      <c r="P306" s="65">
        <f>Table22457891011234567891011121314151617181920212223242526272829303132333412353637383940414243444546474849[[#This Row],[PEMBULATAN]]*O306</f>
        <v>65845.78</v>
      </c>
    </row>
    <row r="307" spans="1:16" ht="27" customHeight="1" x14ac:dyDescent="0.2">
      <c r="A307" s="14"/>
      <c r="B307" s="75"/>
      <c r="C307" s="73" t="s">
        <v>5434</v>
      </c>
      <c r="D307" s="78" t="s">
        <v>126</v>
      </c>
      <c r="E307" s="13">
        <v>44545</v>
      </c>
      <c r="F307" s="76" t="s">
        <v>127</v>
      </c>
      <c r="G307" s="13">
        <v>44549</v>
      </c>
      <c r="H307" s="77" t="s">
        <v>5006</v>
      </c>
      <c r="I307" s="16">
        <v>51</v>
      </c>
      <c r="J307" s="16">
        <v>42</v>
      </c>
      <c r="K307" s="16">
        <v>18</v>
      </c>
      <c r="L307" s="16">
        <v>5</v>
      </c>
      <c r="M307" s="81">
        <v>9.6389999999999993</v>
      </c>
      <c r="N307" s="96">
        <v>9.6389999999999993</v>
      </c>
      <c r="O307" s="64">
        <v>2530</v>
      </c>
      <c r="P307" s="65">
        <f>Table22457891011234567891011121314151617181920212223242526272829303132333412353637383940414243444546474849[[#This Row],[PEMBULATAN]]*O307</f>
        <v>24386.67</v>
      </c>
    </row>
    <row r="308" spans="1:16" ht="27" customHeight="1" x14ac:dyDescent="0.2">
      <c r="A308" s="14"/>
      <c r="B308" s="75"/>
      <c r="C308" s="73" t="s">
        <v>5435</v>
      </c>
      <c r="D308" s="78" t="s">
        <v>126</v>
      </c>
      <c r="E308" s="13">
        <v>44545</v>
      </c>
      <c r="F308" s="76" t="s">
        <v>127</v>
      </c>
      <c r="G308" s="13">
        <v>44549</v>
      </c>
      <c r="H308" s="77" t="s">
        <v>5006</v>
      </c>
      <c r="I308" s="16">
        <v>164</v>
      </c>
      <c r="J308" s="16">
        <v>12</v>
      </c>
      <c r="K308" s="16">
        <v>12</v>
      </c>
      <c r="L308" s="16">
        <v>4</v>
      </c>
      <c r="M308" s="81">
        <v>5.9039999999999999</v>
      </c>
      <c r="N308" s="96">
        <v>5.9039999999999999</v>
      </c>
      <c r="O308" s="64">
        <v>2530</v>
      </c>
      <c r="P308" s="65">
        <f>Table22457891011234567891011121314151617181920212223242526272829303132333412353637383940414243444546474849[[#This Row],[PEMBULATAN]]*O308</f>
        <v>14937.119999999999</v>
      </c>
    </row>
    <row r="309" spans="1:16" ht="27" customHeight="1" x14ac:dyDescent="0.2">
      <c r="A309" s="14"/>
      <c r="B309" s="75"/>
      <c r="C309" s="73" t="s">
        <v>5436</v>
      </c>
      <c r="D309" s="78" t="s">
        <v>126</v>
      </c>
      <c r="E309" s="13">
        <v>44545</v>
      </c>
      <c r="F309" s="76" t="s">
        <v>127</v>
      </c>
      <c r="G309" s="13">
        <v>44549</v>
      </c>
      <c r="H309" s="77" t="s">
        <v>5006</v>
      </c>
      <c r="I309" s="16">
        <v>78</v>
      </c>
      <c r="J309" s="16">
        <v>58</v>
      </c>
      <c r="K309" s="16">
        <v>16</v>
      </c>
      <c r="L309" s="16">
        <v>13</v>
      </c>
      <c r="M309" s="81">
        <v>18.096</v>
      </c>
      <c r="N309" s="96">
        <v>18.096</v>
      </c>
      <c r="O309" s="64">
        <v>2530</v>
      </c>
      <c r="P309" s="65">
        <f>Table22457891011234567891011121314151617181920212223242526272829303132333412353637383940414243444546474849[[#This Row],[PEMBULATAN]]*O309</f>
        <v>45782.879999999997</v>
      </c>
    </row>
    <row r="310" spans="1:16" ht="27" customHeight="1" x14ac:dyDescent="0.2">
      <c r="A310" s="14"/>
      <c r="B310" s="75"/>
      <c r="C310" s="73" t="s">
        <v>5437</v>
      </c>
      <c r="D310" s="78" t="s">
        <v>126</v>
      </c>
      <c r="E310" s="13">
        <v>44545</v>
      </c>
      <c r="F310" s="76" t="s">
        <v>127</v>
      </c>
      <c r="G310" s="13">
        <v>44549</v>
      </c>
      <c r="H310" s="77" t="s">
        <v>5006</v>
      </c>
      <c r="I310" s="16">
        <v>40</v>
      </c>
      <c r="J310" s="16">
        <v>31</v>
      </c>
      <c r="K310" s="16">
        <v>25</v>
      </c>
      <c r="L310" s="16">
        <v>13</v>
      </c>
      <c r="M310" s="81">
        <v>7.75</v>
      </c>
      <c r="N310" s="96">
        <v>13</v>
      </c>
      <c r="O310" s="64">
        <v>2530</v>
      </c>
      <c r="P310" s="65">
        <f>Table22457891011234567891011121314151617181920212223242526272829303132333412353637383940414243444546474849[[#This Row],[PEMBULATAN]]*O310</f>
        <v>32890</v>
      </c>
    </row>
    <row r="311" spans="1:16" ht="27" customHeight="1" x14ac:dyDescent="0.2">
      <c r="A311" s="14"/>
      <c r="B311" s="75"/>
      <c r="C311" s="73" t="s">
        <v>5438</v>
      </c>
      <c r="D311" s="78" t="s">
        <v>126</v>
      </c>
      <c r="E311" s="13">
        <v>44545</v>
      </c>
      <c r="F311" s="76" t="s">
        <v>127</v>
      </c>
      <c r="G311" s="13">
        <v>44549</v>
      </c>
      <c r="H311" s="77" t="s">
        <v>5006</v>
      </c>
      <c r="I311" s="16">
        <v>88</v>
      </c>
      <c r="J311" s="16">
        <v>35</v>
      </c>
      <c r="K311" s="16">
        <v>5</v>
      </c>
      <c r="L311" s="16">
        <v>7</v>
      </c>
      <c r="M311" s="81">
        <v>3.85</v>
      </c>
      <c r="N311" s="96">
        <v>7</v>
      </c>
      <c r="O311" s="64">
        <v>2530</v>
      </c>
      <c r="P311" s="65">
        <f>Table22457891011234567891011121314151617181920212223242526272829303132333412353637383940414243444546474849[[#This Row],[PEMBULATAN]]*O311</f>
        <v>17710</v>
      </c>
    </row>
    <row r="312" spans="1:16" ht="27" customHeight="1" x14ac:dyDescent="0.2">
      <c r="A312" s="14"/>
      <c r="B312" s="75"/>
      <c r="C312" s="73" t="s">
        <v>5439</v>
      </c>
      <c r="D312" s="78" t="s">
        <v>126</v>
      </c>
      <c r="E312" s="13">
        <v>44545</v>
      </c>
      <c r="F312" s="76" t="s">
        <v>127</v>
      </c>
      <c r="G312" s="13">
        <v>44549</v>
      </c>
      <c r="H312" s="77" t="s">
        <v>5006</v>
      </c>
      <c r="I312" s="16">
        <v>54</v>
      </c>
      <c r="J312" s="16">
        <v>38</v>
      </c>
      <c r="K312" s="16">
        <v>27</v>
      </c>
      <c r="L312" s="16">
        <v>12</v>
      </c>
      <c r="M312" s="81">
        <v>13.851000000000001</v>
      </c>
      <c r="N312" s="96">
        <v>13.851000000000001</v>
      </c>
      <c r="O312" s="64">
        <v>2530</v>
      </c>
      <c r="P312" s="65">
        <f>Table22457891011234567891011121314151617181920212223242526272829303132333412353637383940414243444546474849[[#This Row],[PEMBULATAN]]*O312</f>
        <v>35043.03</v>
      </c>
    </row>
    <row r="313" spans="1:16" ht="27" customHeight="1" x14ac:dyDescent="0.2">
      <c r="A313" s="14"/>
      <c r="B313" s="75"/>
      <c r="C313" s="73" t="s">
        <v>5440</v>
      </c>
      <c r="D313" s="78" t="s">
        <v>126</v>
      </c>
      <c r="E313" s="13">
        <v>44545</v>
      </c>
      <c r="F313" s="76" t="s">
        <v>127</v>
      </c>
      <c r="G313" s="13">
        <v>44549</v>
      </c>
      <c r="H313" s="77" t="s">
        <v>5006</v>
      </c>
      <c r="I313" s="16">
        <v>38</v>
      </c>
      <c r="J313" s="16">
        <v>32</v>
      </c>
      <c r="K313" s="16">
        <v>15</v>
      </c>
      <c r="L313" s="16">
        <v>5</v>
      </c>
      <c r="M313" s="81">
        <v>4.5599999999999996</v>
      </c>
      <c r="N313" s="96">
        <v>5</v>
      </c>
      <c r="O313" s="64">
        <v>2530</v>
      </c>
      <c r="P313" s="65">
        <f>Table22457891011234567891011121314151617181920212223242526272829303132333412353637383940414243444546474849[[#This Row],[PEMBULATAN]]*O313</f>
        <v>12650</v>
      </c>
    </row>
    <row r="314" spans="1:16" ht="27" customHeight="1" x14ac:dyDescent="0.2">
      <c r="A314" s="14"/>
      <c r="B314" s="75"/>
      <c r="C314" s="73" t="s">
        <v>5441</v>
      </c>
      <c r="D314" s="78" t="s">
        <v>126</v>
      </c>
      <c r="E314" s="13">
        <v>44545</v>
      </c>
      <c r="F314" s="76" t="s">
        <v>127</v>
      </c>
      <c r="G314" s="13">
        <v>44549</v>
      </c>
      <c r="H314" s="77" t="s">
        <v>5006</v>
      </c>
      <c r="I314" s="16">
        <v>50</v>
      </c>
      <c r="J314" s="16">
        <v>31</v>
      </c>
      <c r="K314" s="16">
        <v>44</v>
      </c>
      <c r="L314" s="16">
        <v>9</v>
      </c>
      <c r="M314" s="81">
        <v>17.05</v>
      </c>
      <c r="N314" s="96">
        <v>17.05</v>
      </c>
      <c r="O314" s="64">
        <v>2530</v>
      </c>
      <c r="P314" s="65">
        <f>Table22457891011234567891011121314151617181920212223242526272829303132333412353637383940414243444546474849[[#This Row],[PEMBULATAN]]*O314</f>
        <v>43136.5</v>
      </c>
    </row>
    <row r="315" spans="1:16" ht="27" customHeight="1" x14ac:dyDescent="0.2">
      <c r="A315" s="14"/>
      <c r="B315" s="75"/>
      <c r="C315" s="73" t="s">
        <v>5442</v>
      </c>
      <c r="D315" s="78" t="s">
        <v>126</v>
      </c>
      <c r="E315" s="13">
        <v>44545</v>
      </c>
      <c r="F315" s="76" t="s">
        <v>127</v>
      </c>
      <c r="G315" s="13">
        <v>44549</v>
      </c>
      <c r="H315" s="77" t="s">
        <v>5006</v>
      </c>
      <c r="I315" s="16">
        <v>54</v>
      </c>
      <c r="J315" s="16">
        <v>33</v>
      </c>
      <c r="K315" s="16">
        <v>15</v>
      </c>
      <c r="L315" s="16">
        <v>5</v>
      </c>
      <c r="M315" s="81">
        <v>6.6825000000000001</v>
      </c>
      <c r="N315" s="96">
        <v>6.6825000000000001</v>
      </c>
      <c r="O315" s="64">
        <v>2530</v>
      </c>
      <c r="P315" s="65">
        <f>Table22457891011234567891011121314151617181920212223242526272829303132333412353637383940414243444546474849[[#This Row],[PEMBULATAN]]*O315</f>
        <v>16906.724999999999</v>
      </c>
    </row>
    <row r="316" spans="1:16" ht="27" customHeight="1" x14ac:dyDescent="0.2">
      <c r="A316" s="14"/>
      <c r="B316" s="75"/>
      <c r="C316" s="73" t="s">
        <v>5443</v>
      </c>
      <c r="D316" s="78" t="s">
        <v>126</v>
      </c>
      <c r="E316" s="13">
        <v>44545</v>
      </c>
      <c r="F316" s="76" t="s">
        <v>127</v>
      </c>
      <c r="G316" s="13">
        <v>44549</v>
      </c>
      <c r="H316" s="77" t="s">
        <v>5006</v>
      </c>
      <c r="I316" s="16">
        <v>42</v>
      </c>
      <c r="J316" s="16">
        <v>30</v>
      </c>
      <c r="K316" s="16">
        <v>33</v>
      </c>
      <c r="L316" s="16">
        <v>21</v>
      </c>
      <c r="M316" s="81">
        <v>10.395</v>
      </c>
      <c r="N316" s="96">
        <v>22</v>
      </c>
      <c r="O316" s="64">
        <v>2530</v>
      </c>
      <c r="P316" s="65">
        <f>Table22457891011234567891011121314151617181920212223242526272829303132333412353637383940414243444546474849[[#This Row],[PEMBULATAN]]*O316</f>
        <v>55660</v>
      </c>
    </row>
    <row r="317" spans="1:16" ht="27" customHeight="1" x14ac:dyDescent="0.2">
      <c r="A317" s="14"/>
      <c r="B317" s="75"/>
      <c r="C317" s="73" t="s">
        <v>5444</v>
      </c>
      <c r="D317" s="78" t="s">
        <v>126</v>
      </c>
      <c r="E317" s="13">
        <v>44545</v>
      </c>
      <c r="F317" s="76" t="s">
        <v>127</v>
      </c>
      <c r="G317" s="13">
        <v>44549</v>
      </c>
      <c r="H317" s="77" t="s">
        <v>5006</v>
      </c>
      <c r="I317" s="16">
        <v>65</v>
      </c>
      <c r="J317" s="16">
        <v>31</v>
      </c>
      <c r="K317" s="16">
        <v>31</v>
      </c>
      <c r="L317" s="16">
        <v>9</v>
      </c>
      <c r="M317" s="81">
        <v>15.616250000000001</v>
      </c>
      <c r="N317" s="96">
        <v>15.616250000000001</v>
      </c>
      <c r="O317" s="64">
        <v>2530</v>
      </c>
      <c r="P317" s="65">
        <f>Table22457891011234567891011121314151617181920212223242526272829303132333412353637383940414243444546474849[[#This Row],[PEMBULATAN]]*O317</f>
        <v>39509.112500000003</v>
      </c>
    </row>
    <row r="318" spans="1:16" ht="27" customHeight="1" x14ac:dyDescent="0.2">
      <c r="A318" s="14"/>
      <c r="B318" s="75"/>
      <c r="C318" s="73" t="s">
        <v>5445</v>
      </c>
      <c r="D318" s="78" t="s">
        <v>126</v>
      </c>
      <c r="E318" s="13">
        <v>44545</v>
      </c>
      <c r="F318" s="76" t="s">
        <v>127</v>
      </c>
      <c r="G318" s="13">
        <v>44549</v>
      </c>
      <c r="H318" s="77" t="s">
        <v>5006</v>
      </c>
      <c r="I318" s="16">
        <v>88</v>
      </c>
      <c r="J318" s="16">
        <v>54</v>
      </c>
      <c r="K318" s="16">
        <v>31</v>
      </c>
      <c r="L318" s="16">
        <v>20</v>
      </c>
      <c r="M318" s="81">
        <v>36.828000000000003</v>
      </c>
      <c r="N318" s="96">
        <v>36.828000000000003</v>
      </c>
      <c r="O318" s="64">
        <v>2530</v>
      </c>
      <c r="P318" s="65">
        <f>Table22457891011234567891011121314151617181920212223242526272829303132333412353637383940414243444546474849[[#This Row],[PEMBULATAN]]*O318</f>
        <v>93174.840000000011</v>
      </c>
    </row>
    <row r="319" spans="1:16" ht="27" customHeight="1" x14ac:dyDescent="0.2">
      <c r="A319" s="14"/>
      <c r="B319" s="75"/>
      <c r="C319" s="73" t="s">
        <v>5446</v>
      </c>
      <c r="D319" s="78" t="s">
        <v>126</v>
      </c>
      <c r="E319" s="13">
        <v>44545</v>
      </c>
      <c r="F319" s="76" t="s">
        <v>127</v>
      </c>
      <c r="G319" s="13">
        <v>44549</v>
      </c>
      <c r="H319" s="77" t="s">
        <v>5006</v>
      </c>
      <c r="I319" s="16">
        <v>81</v>
      </c>
      <c r="J319" s="16">
        <v>52</v>
      </c>
      <c r="K319" s="16">
        <v>13</v>
      </c>
      <c r="L319" s="16">
        <v>12</v>
      </c>
      <c r="M319" s="81">
        <v>13.689</v>
      </c>
      <c r="N319" s="96">
        <v>13.689</v>
      </c>
      <c r="O319" s="64">
        <v>2530</v>
      </c>
      <c r="P319" s="65">
        <f>Table22457891011234567891011121314151617181920212223242526272829303132333412353637383940414243444546474849[[#This Row],[PEMBULATAN]]*O319</f>
        <v>34633.17</v>
      </c>
    </row>
    <row r="320" spans="1:16" ht="27" customHeight="1" x14ac:dyDescent="0.2">
      <c r="A320" s="14"/>
      <c r="B320" s="75"/>
      <c r="C320" s="73" t="s">
        <v>5447</v>
      </c>
      <c r="D320" s="78" t="s">
        <v>126</v>
      </c>
      <c r="E320" s="13">
        <v>44545</v>
      </c>
      <c r="F320" s="76" t="s">
        <v>127</v>
      </c>
      <c r="G320" s="13">
        <v>44549</v>
      </c>
      <c r="H320" s="77" t="s">
        <v>5006</v>
      </c>
      <c r="I320" s="16">
        <v>87</v>
      </c>
      <c r="J320" s="16">
        <v>55</v>
      </c>
      <c r="K320" s="16">
        <v>23</v>
      </c>
      <c r="L320" s="16">
        <v>20</v>
      </c>
      <c r="M320" s="81">
        <v>27.513750000000002</v>
      </c>
      <c r="N320" s="96">
        <v>27.513750000000002</v>
      </c>
      <c r="O320" s="64">
        <v>2530</v>
      </c>
      <c r="P320" s="65">
        <f>Table22457891011234567891011121314151617181920212223242526272829303132333412353637383940414243444546474849[[#This Row],[PEMBULATAN]]*O320</f>
        <v>69609.787500000006</v>
      </c>
    </row>
    <row r="321" spans="1:16" ht="27" customHeight="1" x14ac:dyDescent="0.2">
      <c r="A321" s="14"/>
      <c r="B321" s="75"/>
      <c r="C321" s="73" t="s">
        <v>5448</v>
      </c>
      <c r="D321" s="78" t="s">
        <v>126</v>
      </c>
      <c r="E321" s="13">
        <v>44545</v>
      </c>
      <c r="F321" s="76" t="s">
        <v>127</v>
      </c>
      <c r="G321" s="13">
        <v>44549</v>
      </c>
      <c r="H321" s="77" t="s">
        <v>5006</v>
      </c>
      <c r="I321" s="16">
        <v>71</v>
      </c>
      <c r="J321" s="16">
        <v>44</v>
      </c>
      <c r="K321" s="16">
        <v>25</v>
      </c>
      <c r="L321" s="16">
        <v>12</v>
      </c>
      <c r="M321" s="81">
        <v>19.524999999999999</v>
      </c>
      <c r="N321" s="96">
        <v>19.524999999999999</v>
      </c>
      <c r="O321" s="64">
        <v>2530</v>
      </c>
      <c r="P321" s="65">
        <f>Table22457891011234567891011121314151617181920212223242526272829303132333412353637383940414243444546474849[[#This Row],[PEMBULATAN]]*O321</f>
        <v>49398.25</v>
      </c>
    </row>
    <row r="322" spans="1:16" ht="27" customHeight="1" x14ac:dyDescent="0.2">
      <c r="A322" s="14"/>
      <c r="B322" s="75"/>
      <c r="C322" s="73" t="s">
        <v>5449</v>
      </c>
      <c r="D322" s="78" t="s">
        <v>126</v>
      </c>
      <c r="E322" s="13">
        <v>44545</v>
      </c>
      <c r="F322" s="76" t="s">
        <v>127</v>
      </c>
      <c r="G322" s="13">
        <v>44549</v>
      </c>
      <c r="H322" s="77" t="s">
        <v>5006</v>
      </c>
      <c r="I322" s="16">
        <v>83</v>
      </c>
      <c r="J322" s="16">
        <v>52</v>
      </c>
      <c r="K322" s="16">
        <v>24</v>
      </c>
      <c r="L322" s="16">
        <v>20</v>
      </c>
      <c r="M322" s="81">
        <v>25.896000000000001</v>
      </c>
      <c r="N322" s="96">
        <v>25.896000000000001</v>
      </c>
      <c r="O322" s="64">
        <v>2530</v>
      </c>
      <c r="P322" s="65">
        <f>Table22457891011234567891011121314151617181920212223242526272829303132333412353637383940414243444546474849[[#This Row],[PEMBULATAN]]*O322</f>
        <v>65516.880000000005</v>
      </c>
    </row>
    <row r="323" spans="1:16" ht="27" customHeight="1" x14ac:dyDescent="0.2">
      <c r="A323" s="14"/>
      <c r="B323" s="75"/>
      <c r="C323" s="73" t="s">
        <v>5450</v>
      </c>
      <c r="D323" s="78" t="s">
        <v>126</v>
      </c>
      <c r="E323" s="13">
        <v>44545</v>
      </c>
      <c r="F323" s="76" t="s">
        <v>127</v>
      </c>
      <c r="G323" s="13">
        <v>44549</v>
      </c>
      <c r="H323" s="77" t="s">
        <v>5006</v>
      </c>
      <c r="I323" s="16">
        <v>61</v>
      </c>
      <c r="J323" s="16">
        <v>45</v>
      </c>
      <c r="K323" s="16">
        <v>49</v>
      </c>
      <c r="L323" s="16">
        <v>17</v>
      </c>
      <c r="M323" s="81">
        <v>33.626249999999999</v>
      </c>
      <c r="N323" s="96">
        <v>33.626249999999999</v>
      </c>
      <c r="O323" s="64">
        <v>2530</v>
      </c>
      <c r="P323" s="65">
        <f>Table22457891011234567891011121314151617181920212223242526272829303132333412353637383940414243444546474849[[#This Row],[PEMBULATAN]]*O323</f>
        <v>85074.412499999991</v>
      </c>
    </row>
    <row r="324" spans="1:16" ht="27" customHeight="1" x14ac:dyDescent="0.2">
      <c r="A324" s="14"/>
      <c r="B324" s="75"/>
      <c r="C324" s="73" t="s">
        <v>5451</v>
      </c>
      <c r="D324" s="78" t="s">
        <v>126</v>
      </c>
      <c r="E324" s="13">
        <v>44545</v>
      </c>
      <c r="F324" s="76" t="s">
        <v>127</v>
      </c>
      <c r="G324" s="13">
        <v>44549</v>
      </c>
      <c r="H324" s="77" t="s">
        <v>5006</v>
      </c>
      <c r="I324" s="16">
        <v>68</v>
      </c>
      <c r="J324" s="16">
        <v>49</v>
      </c>
      <c r="K324" s="16">
        <v>20</v>
      </c>
      <c r="L324" s="16">
        <v>10</v>
      </c>
      <c r="M324" s="81">
        <v>16.66</v>
      </c>
      <c r="N324" s="96">
        <v>16.66</v>
      </c>
      <c r="O324" s="64">
        <v>2530</v>
      </c>
      <c r="P324" s="65">
        <f>Table22457891011234567891011121314151617181920212223242526272829303132333412353637383940414243444546474849[[#This Row],[PEMBULATAN]]*O324</f>
        <v>42149.8</v>
      </c>
    </row>
    <row r="325" spans="1:16" ht="27" customHeight="1" x14ac:dyDescent="0.2">
      <c r="A325" s="14"/>
      <c r="B325" s="75"/>
      <c r="C325" s="73" t="s">
        <v>5452</v>
      </c>
      <c r="D325" s="78" t="s">
        <v>126</v>
      </c>
      <c r="E325" s="13">
        <v>44545</v>
      </c>
      <c r="F325" s="76" t="s">
        <v>127</v>
      </c>
      <c r="G325" s="13">
        <v>44549</v>
      </c>
      <c r="H325" s="77" t="s">
        <v>5006</v>
      </c>
      <c r="I325" s="16">
        <v>85</v>
      </c>
      <c r="J325" s="16">
        <v>57</v>
      </c>
      <c r="K325" s="16">
        <v>42</v>
      </c>
      <c r="L325" s="16">
        <v>15</v>
      </c>
      <c r="M325" s="81">
        <v>50.872500000000002</v>
      </c>
      <c r="N325" s="96">
        <v>50.872500000000002</v>
      </c>
      <c r="O325" s="64">
        <v>2530</v>
      </c>
      <c r="P325" s="65">
        <f>Table22457891011234567891011121314151617181920212223242526272829303132333412353637383940414243444546474849[[#This Row],[PEMBULATAN]]*O325</f>
        <v>128707.425</v>
      </c>
    </row>
    <row r="326" spans="1:16" ht="27" customHeight="1" x14ac:dyDescent="0.2">
      <c r="A326" s="14"/>
      <c r="B326" s="75"/>
      <c r="C326" s="73" t="s">
        <v>5453</v>
      </c>
      <c r="D326" s="78" t="s">
        <v>126</v>
      </c>
      <c r="E326" s="13">
        <v>44545</v>
      </c>
      <c r="F326" s="76" t="s">
        <v>127</v>
      </c>
      <c r="G326" s="13">
        <v>44549</v>
      </c>
      <c r="H326" s="77" t="s">
        <v>5006</v>
      </c>
      <c r="I326" s="16">
        <v>86</v>
      </c>
      <c r="J326" s="16">
        <v>51</v>
      </c>
      <c r="K326" s="16">
        <v>23</v>
      </c>
      <c r="L326" s="16">
        <v>13</v>
      </c>
      <c r="M326" s="81">
        <v>25.2195</v>
      </c>
      <c r="N326" s="96">
        <v>25.2195</v>
      </c>
      <c r="O326" s="64">
        <v>2530</v>
      </c>
      <c r="P326" s="65">
        <f>Table22457891011234567891011121314151617181920212223242526272829303132333412353637383940414243444546474849[[#This Row],[PEMBULATAN]]*O326</f>
        <v>63805.334999999999</v>
      </c>
    </row>
    <row r="327" spans="1:16" ht="27" customHeight="1" x14ac:dyDescent="0.2">
      <c r="A327" s="14"/>
      <c r="B327" s="75"/>
      <c r="C327" s="73" t="s">
        <v>5454</v>
      </c>
      <c r="D327" s="78" t="s">
        <v>126</v>
      </c>
      <c r="E327" s="13">
        <v>44545</v>
      </c>
      <c r="F327" s="76" t="s">
        <v>127</v>
      </c>
      <c r="G327" s="13">
        <v>44549</v>
      </c>
      <c r="H327" s="77" t="s">
        <v>5006</v>
      </c>
      <c r="I327" s="16">
        <v>45</v>
      </c>
      <c r="J327" s="16">
        <v>28</v>
      </c>
      <c r="K327" s="16">
        <v>15</v>
      </c>
      <c r="L327" s="16">
        <v>4</v>
      </c>
      <c r="M327" s="81">
        <v>4.7249999999999996</v>
      </c>
      <c r="N327" s="96">
        <v>4.7249999999999996</v>
      </c>
      <c r="O327" s="64">
        <v>2530</v>
      </c>
      <c r="P327" s="65">
        <f>Table22457891011234567891011121314151617181920212223242526272829303132333412353637383940414243444546474849[[#This Row],[PEMBULATAN]]*O327</f>
        <v>11954.25</v>
      </c>
    </row>
    <row r="328" spans="1:16" ht="27" customHeight="1" x14ac:dyDescent="0.2">
      <c r="A328" s="14"/>
      <c r="B328" s="75"/>
      <c r="C328" s="73" t="s">
        <v>5455</v>
      </c>
      <c r="D328" s="78" t="s">
        <v>126</v>
      </c>
      <c r="E328" s="13">
        <v>44545</v>
      </c>
      <c r="F328" s="76" t="s">
        <v>127</v>
      </c>
      <c r="G328" s="13">
        <v>44549</v>
      </c>
      <c r="H328" s="77" t="s">
        <v>5006</v>
      </c>
      <c r="I328" s="16">
        <v>89</v>
      </c>
      <c r="J328" s="16">
        <v>48</v>
      </c>
      <c r="K328" s="16">
        <v>31</v>
      </c>
      <c r="L328" s="16">
        <v>19</v>
      </c>
      <c r="M328" s="81">
        <v>33.107999999999997</v>
      </c>
      <c r="N328" s="96">
        <v>33.107999999999997</v>
      </c>
      <c r="O328" s="64">
        <v>2530</v>
      </c>
      <c r="P328" s="65">
        <f>Table22457891011234567891011121314151617181920212223242526272829303132333412353637383940414243444546474849[[#This Row],[PEMBULATAN]]*O328</f>
        <v>83763.239999999991</v>
      </c>
    </row>
    <row r="329" spans="1:16" ht="27" customHeight="1" x14ac:dyDescent="0.2">
      <c r="A329" s="14"/>
      <c r="B329" s="75"/>
      <c r="C329" s="73" t="s">
        <v>5456</v>
      </c>
      <c r="D329" s="78" t="s">
        <v>126</v>
      </c>
      <c r="E329" s="13">
        <v>44545</v>
      </c>
      <c r="F329" s="76" t="s">
        <v>127</v>
      </c>
      <c r="G329" s="13">
        <v>44549</v>
      </c>
      <c r="H329" s="77" t="s">
        <v>5006</v>
      </c>
      <c r="I329" s="16">
        <v>88</v>
      </c>
      <c r="J329" s="16">
        <v>57</v>
      </c>
      <c r="K329" s="16">
        <v>29</v>
      </c>
      <c r="L329" s="16">
        <v>29</v>
      </c>
      <c r="M329" s="81">
        <v>36.366</v>
      </c>
      <c r="N329" s="96">
        <v>37</v>
      </c>
      <c r="O329" s="64">
        <v>2530</v>
      </c>
      <c r="P329" s="65">
        <f>Table22457891011234567891011121314151617181920212223242526272829303132333412353637383940414243444546474849[[#This Row],[PEMBULATAN]]*O329</f>
        <v>93610</v>
      </c>
    </row>
    <row r="330" spans="1:16" ht="27" customHeight="1" x14ac:dyDescent="0.2">
      <c r="A330" s="14"/>
      <c r="B330" s="75"/>
      <c r="C330" s="73" t="s">
        <v>5457</v>
      </c>
      <c r="D330" s="78" t="s">
        <v>126</v>
      </c>
      <c r="E330" s="13">
        <v>44545</v>
      </c>
      <c r="F330" s="76" t="s">
        <v>127</v>
      </c>
      <c r="G330" s="13">
        <v>44549</v>
      </c>
      <c r="H330" s="77" t="s">
        <v>5006</v>
      </c>
      <c r="I330" s="16">
        <v>71</v>
      </c>
      <c r="J330" s="16">
        <v>49</v>
      </c>
      <c r="K330" s="16">
        <v>16</v>
      </c>
      <c r="L330" s="16">
        <v>8</v>
      </c>
      <c r="M330" s="81">
        <v>13.916</v>
      </c>
      <c r="N330" s="96">
        <v>13.916</v>
      </c>
      <c r="O330" s="64">
        <v>2530</v>
      </c>
      <c r="P330" s="65">
        <f>Table22457891011234567891011121314151617181920212223242526272829303132333412353637383940414243444546474849[[#This Row],[PEMBULATAN]]*O330</f>
        <v>35207.480000000003</v>
      </c>
    </row>
    <row r="331" spans="1:16" ht="27" customHeight="1" x14ac:dyDescent="0.2">
      <c r="A331" s="14"/>
      <c r="B331" s="75"/>
      <c r="C331" s="73" t="s">
        <v>5458</v>
      </c>
      <c r="D331" s="78" t="s">
        <v>126</v>
      </c>
      <c r="E331" s="13">
        <v>44545</v>
      </c>
      <c r="F331" s="76" t="s">
        <v>127</v>
      </c>
      <c r="G331" s="13">
        <v>44549</v>
      </c>
      <c r="H331" s="77" t="s">
        <v>5006</v>
      </c>
      <c r="I331" s="16">
        <v>95</v>
      </c>
      <c r="J331" s="16">
        <v>58</v>
      </c>
      <c r="K331" s="16">
        <v>22</v>
      </c>
      <c r="L331" s="16">
        <v>19</v>
      </c>
      <c r="M331" s="81">
        <v>30.305</v>
      </c>
      <c r="N331" s="96">
        <v>31</v>
      </c>
      <c r="O331" s="64">
        <v>2530</v>
      </c>
      <c r="P331" s="65">
        <f>Table22457891011234567891011121314151617181920212223242526272829303132333412353637383940414243444546474849[[#This Row],[PEMBULATAN]]*O331</f>
        <v>78430</v>
      </c>
    </row>
    <row r="332" spans="1:16" ht="27" customHeight="1" x14ac:dyDescent="0.2">
      <c r="A332" s="14"/>
      <c r="B332" s="75"/>
      <c r="C332" s="73" t="s">
        <v>5459</v>
      </c>
      <c r="D332" s="78" t="s">
        <v>126</v>
      </c>
      <c r="E332" s="13">
        <v>44545</v>
      </c>
      <c r="F332" s="76" t="s">
        <v>127</v>
      </c>
      <c r="G332" s="13">
        <v>44549</v>
      </c>
      <c r="H332" s="77" t="s">
        <v>5006</v>
      </c>
      <c r="I332" s="16">
        <v>55</v>
      </c>
      <c r="J332" s="16">
        <v>35</v>
      </c>
      <c r="K332" s="16">
        <v>30</v>
      </c>
      <c r="L332" s="16">
        <v>12</v>
      </c>
      <c r="M332" s="81">
        <v>14.4375</v>
      </c>
      <c r="N332" s="96">
        <v>15</v>
      </c>
      <c r="O332" s="64">
        <v>2530</v>
      </c>
      <c r="P332" s="65">
        <f>Table22457891011234567891011121314151617181920212223242526272829303132333412353637383940414243444546474849[[#This Row],[PEMBULATAN]]*O332</f>
        <v>37950</v>
      </c>
    </row>
    <row r="333" spans="1:16" ht="27" customHeight="1" x14ac:dyDescent="0.2">
      <c r="A333" s="14"/>
      <c r="B333" s="75"/>
      <c r="C333" s="73" t="s">
        <v>5460</v>
      </c>
      <c r="D333" s="78" t="s">
        <v>126</v>
      </c>
      <c r="E333" s="13">
        <v>44545</v>
      </c>
      <c r="F333" s="76" t="s">
        <v>127</v>
      </c>
      <c r="G333" s="13">
        <v>44549</v>
      </c>
      <c r="H333" s="77" t="s">
        <v>5006</v>
      </c>
      <c r="I333" s="16">
        <v>38</v>
      </c>
      <c r="J333" s="16">
        <v>31</v>
      </c>
      <c r="K333" s="16">
        <v>33</v>
      </c>
      <c r="L333" s="16">
        <v>9</v>
      </c>
      <c r="M333" s="81">
        <v>9.7185000000000006</v>
      </c>
      <c r="N333" s="96">
        <v>9.7185000000000006</v>
      </c>
      <c r="O333" s="64">
        <v>2530</v>
      </c>
      <c r="P333" s="65">
        <f>Table22457891011234567891011121314151617181920212223242526272829303132333412353637383940414243444546474849[[#This Row],[PEMBULATAN]]*O333</f>
        <v>24587.805</v>
      </c>
    </row>
    <row r="334" spans="1:16" ht="27" customHeight="1" x14ac:dyDescent="0.2">
      <c r="A334" s="14"/>
      <c r="B334" s="75"/>
      <c r="C334" s="73" t="s">
        <v>5461</v>
      </c>
      <c r="D334" s="78" t="s">
        <v>126</v>
      </c>
      <c r="E334" s="13">
        <v>44545</v>
      </c>
      <c r="F334" s="76" t="s">
        <v>127</v>
      </c>
      <c r="G334" s="13">
        <v>44549</v>
      </c>
      <c r="H334" s="77" t="s">
        <v>5006</v>
      </c>
      <c r="I334" s="16">
        <v>44</v>
      </c>
      <c r="J334" s="16">
        <v>35</v>
      </c>
      <c r="K334" s="16">
        <v>20</v>
      </c>
      <c r="L334" s="16">
        <v>17</v>
      </c>
      <c r="M334" s="81">
        <v>7.7</v>
      </c>
      <c r="N334" s="96">
        <v>17</v>
      </c>
      <c r="O334" s="64">
        <v>2530</v>
      </c>
      <c r="P334" s="65">
        <f>Table22457891011234567891011121314151617181920212223242526272829303132333412353637383940414243444546474849[[#This Row],[PEMBULATAN]]*O334</f>
        <v>43010</v>
      </c>
    </row>
    <row r="335" spans="1:16" ht="27" customHeight="1" x14ac:dyDescent="0.2">
      <c r="A335" s="14"/>
      <c r="B335" s="75"/>
      <c r="C335" s="73" t="s">
        <v>5462</v>
      </c>
      <c r="D335" s="78" t="s">
        <v>126</v>
      </c>
      <c r="E335" s="13">
        <v>44545</v>
      </c>
      <c r="F335" s="76" t="s">
        <v>127</v>
      </c>
      <c r="G335" s="13">
        <v>44549</v>
      </c>
      <c r="H335" s="77" t="s">
        <v>5006</v>
      </c>
      <c r="I335" s="16">
        <v>45</v>
      </c>
      <c r="J335" s="16">
        <v>31</v>
      </c>
      <c r="K335" s="16">
        <v>22</v>
      </c>
      <c r="L335" s="16">
        <v>10</v>
      </c>
      <c r="M335" s="81">
        <v>7.6725000000000003</v>
      </c>
      <c r="N335" s="96">
        <v>10</v>
      </c>
      <c r="O335" s="64">
        <v>2530</v>
      </c>
      <c r="P335" s="65">
        <f>Table22457891011234567891011121314151617181920212223242526272829303132333412353637383940414243444546474849[[#This Row],[PEMBULATAN]]*O335</f>
        <v>25300</v>
      </c>
    </row>
    <row r="336" spans="1:16" ht="27" customHeight="1" x14ac:dyDescent="0.2">
      <c r="A336" s="14"/>
      <c r="B336" s="75"/>
      <c r="C336" s="73" t="s">
        <v>5463</v>
      </c>
      <c r="D336" s="78" t="s">
        <v>126</v>
      </c>
      <c r="E336" s="13">
        <v>44545</v>
      </c>
      <c r="F336" s="76" t="s">
        <v>127</v>
      </c>
      <c r="G336" s="13">
        <v>44549</v>
      </c>
      <c r="H336" s="77" t="s">
        <v>5006</v>
      </c>
      <c r="I336" s="16">
        <v>44</v>
      </c>
      <c r="J336" s="16">
        <v>44</v>
      </c>
      <c r="K336" s="16">
        <v>21</v>
      </c>
      <c r="L336" s="16">
        <v>12</v>
      </c>
      <c r="M336" s="81">
        <v>10.164</v>
      </c>
      <c r="N336" s="96">
        <v>12</v>
      </c>
      <c r="O336" s="64">
        <v>2530</v>
      </c>
      <c r="P336" s="65">
        <f>Table22457891011234567891011121314151617181920212223242526272829303132333412353637383940414243444546474849[[#This Row],[PEMBULATAN]]*O336</f>
        <v>30360</v>
      </c>
    </row>
    <row r="337" spans="1:16" ht="27" customHeight="1" x14ac:dyDescent="0.2">
      <c r="A337" s="14"/>
      <c r="B337" s="75"/>
      <c r="C337" s="73" t="s">
        <v>5464</v>
      </c>
      <c r="D337" s="78" t="s">
        <v>126</v>
      </c>
      <c r="E337" s="13">
        <v>44545</v>
      </c>
      <c r="F337" s="76" t="s">
        <v>127</v>
      </c>
      <c r="G337" s="13">
        <v>44549</v>
      </c>
      <c r="H337" s="77" t="s">
        <v>5006</v>
      </c>
      <c r="I337" s="16">
        <v>91</v>
      </c>
      <c r="J337" s="16">
        <v>61</v>
      </c>
      <c r="K337" s="16">
        <v>45</v>
      </c>
      <c r="L337" s="16">
        <v>42</v>
      </c>
      <c r="M337" s="81">
        <v>62.448749999999997</v>
      </c>
      <c r="N337" s="96">
        <v>63</v>
      </c>
      <c r="O337" s="64">
        <v>2530</v>
      </c>
      <c r="P337" s="65">
        <f>Table22457891011234567891011121314151617181920212223242526272829303132333412353637383940414243444546474849[[#This Row],[PEMBULATAN]]*O337</f>
        <v>159390</v>
      </c>
    </row>
    <row r="338" spans="1:16" ht="27" customHeight="1" x14ac:dyDescent="0.2">
      <c r="A338" s="14"/>
      <c r="B338" s="75"/>
      <c r="C338" s="73" t="s">
        <v>5465</v>
      </c>
      <c r="D338" s="78" t="s">
        <v>126</v>
      </c>
      <c r="E338" s="13">
        <v>44545</v>
      </c>
      <c r="F338" s="76" t="s">
        <v>127</v>
      </c>
      <c r="G338" s="13">
        <v>44549</v>
      </c>
      <c r="H338" s="77" t="s">
        <v>5006</v>
      </c>
      <c r="I338" s="16">
        <v>72</v>
      </c>
      <c r="J338" s="16">
        <v>45</v>
      </c>
      <c r="K338" s="16">
        <v>52</v>
      </c>
      <c r="L338" s="16">
        <v>26</v>
      </c>
      <c r="M338" s="81">
        <v>42.12</v>
      </c>
      <c r="N338" s="96">
        <v>42.12</v>
      </c>
      <c r="O338" s="64">
        <v>2530</v>
      </c>
      <c r="P338" s="65">
        <f>Table22457891011234567891011121314151617181920212223242526272829303132333412353637383940414243444546474849[[#This Row],[PEMBULATAN]]*O338</f>
        <v>106563.59999999999</v>
      </c>
    </row>
    <row r="339" spans="1:16" ht="27" customHeight="1" x14ac:dyDescent="0.2">
      <c r="A339" s="14"/>
      <c r="B339" s="75"/>
      <c r="C339" s="73" t="s">
        <v>5466</v>
      </c>
      <c r="D339" s="78" t="s">
        <v>126</v>
      </c>
      <c r="E339" s="13">
        <v>44545</v>
      </c>
      <c r="F339" s="76" t="s">
        <v>127</v>
      </c>
      <c r="G339" s="13">
        <v>44549</v>
      </c>
      <c r="H339" s="77" t="s">
        <v>5006</v>
      </c>
      <c r="I339" s="16">
        <v>88</v>
      </c>
      <c r="J339" s="16">
        <v>62</v>
      </c>
      <c r="K339" s="16">
        <v>22</v>
      </c>
      <c r="L339" s="16">
        <v>18</v>
      </c>
      <c r="M339" s="81">
        <v>30.007999999999999</v>
      </c>
      <c r="N339" s="96">
        <v>30.007999999999999</v>
      </c>
      <c r="O339" s="64">
        <v>2530</v>
      </c>
      <c r="P339" s="65">
        <f>Table22457891011234567891011121314151617181920212223242526272829303132333412353637383940414243444546474849[[#This Row],[PEMBULATAN]]*O339</f>
        <v>75920.239999999991</v>
      </c>
    </row>
    <row r="340" spans="1:16" ht="27" customHeight="1" x14ac:dyDescent="0.2">
      <c r="A340" s="14"/>
      <c r="B340" s="75"/>
      <c r="C340" s="73" t="s">
        <v>5467</v>
      </c>
      <c r="D340" s="78" t="s">
        <v>126</v>
      </c>
      <c r="E340" s="13">
        <v>44545</v>
      </c>
      <c r="F340" s="76" t="s">
        <v>127</v>
      </c>
      <c r="G340" s="13">
        <v>44549</v>
      </c>
      <c r="H340" s="77" t="s">
        <v>5006</v>
      </c>
      <c r="I340" s="16">
        <v>71</v>
      </c>
      <c r="J340" s="16">
        <v>65</v>
      </c>
      <c r="K340" s="16">
        <v>22</v>
      </c>
      <c r="L340" s="16">
        <v>16</v>
      </c>
      <c r="M340" s="81">
        <v>25.3825</v>
      </c>
      <c r="N340" s="96">
        <v>26</v>
      </c>
      <c r="O340" s="64">
        <v>2530</v>
      </c>
      <c r="P340" s="65">
        <f>Table22457891011234567891011121314151617181920212223242526272829303132333412353637383940414243444546474849[[#This Row],[PEMBULATAN]]*O340</f>
        <v>65780</v>
      </c>
    </row>
    <row r="341" spans="1:16" ht="27" customHeight="1" x14ac:dyDescent="0.2">
      <c r="A341" s="14"/>
      <c r="B341" s="75"/>
      <c r="C341" s="73" t="s">
        <v>5468</v>
      </c>
      <c r="D341" s="78" t="s">
        <v>126</v>
      </c>
      <c r="E341" s="13">
        <v>44545</v>
      </c>
      <c r="F341" s="76" t="s">
        <v>127</v>
      </c>
      <c r="G341" s="13">
        <v>44549</v>
      </c>
      <c r="H341" s="77" t="s">
        <v>5006</v>
      </c>
      <c r="I341" s="16">
        <v>73</v>
      </c>
      <c r="J341" s="16">
        <v>53</v>
      </c>
      <c r="K341" s="16">
        <v>15</v>
      </c>
      <c r="L341" s="16">
        <v>12</v>
      </c>
      <c r="M341" s="81">
        <v>14.508749999999999</v>
      </c>
      <c r="N341" s="96">
        <v>14.508749999999999</v>
      </c>
      <c r="O341" s="64">
        <v>2530</v>
      </c>
      <c r="P341" s="65">
        <f>Table22457891011234567891011121314151617181920212223242526272829303132333412353637383940414243444546474849[[#This Row],[PEMBULATAN]]*O341</f>
        <v>36707.137499999997</v>
      </c>
    </row>
    <row r="342" spans="1:16" ht="27" customHeight="1" x14ac:dyDescent="0.2">
      <c r="A342" s="14"/>
      <c r="B342" s="75"/>
      <c r="C342" s="73" t="s">
        <v>5469</v>
      </c>
      <c r="D342" s="78" t="s">
        <v>126</v>
      </c>
      <c r="E342" s="13">
        <v>44545</v>
      </c>
      <c r="F342" s="76" t="s">
        <v>127</v>
      </c>
      <c r="G342" s="13">
        <v>44549</v>
      </c>
      <c r="H342" s="77" t="s">
        <v>5006</v>
      </c>
      <c r="I342" s="16">
        <v>92</v>
      </c>
      <c r="J342" s="16">
        <v>52</v>
      </c>
      <c r="K342" s="16">
        <v>22</v>
      </c>
      <c r="L342" s="16">
        <v>19</v>
      </c>
      <c r="M342" s="81">
        <v>26.312000000000001</v>
      </c>
      <c r="N342" s="96">
        <v>27</v>
      </c>
      <c r="O342" s="64">
        <v>2530</v>
      </c>
      <c r="P342" s="65">
        <f>Table22457891011234567891011121314151617181920212223242526272829303132333412353637383940414243444546474849[[#This Row],[PEMBULATAN]]*O342</f>
        <v>68310</v>
      </c>
    </row>
    <row r="343" spans="1:16" ht="27" customHeight="1" x14ac:dyDescent="0.2">
      <c r="A343" s="14"/>
      <c r="B343" s="75"/>
      <c r="C343" s="73" t="s">
        <v>5470</v>
      </c>
      <c r="D343" s="78" t="s">
        <v>126</v>
      </c>
      <c r="E343" s="13">
        <v>44545</v>
      </c>
      <c r="F343" s="76" t="s">
        <v>127</v>
      </c>
      <c r="G343" s="13">
        <v>44549</v>
      </c>
      <c r="H343" s="77" t="s">
        <v>5006</v>
      </c>
      <c r="I343" s="16">
        <v>59</v>
      </c>
      <c r="J343" s="16">
        <v>41</v>
      </c>
      <c r="K343" s="16">
        <v>38</v>
      </c>
      <c r="L343" s="16">
        <v>11</v>
      </c>
      <c r="M343" s="81">
        <v>22.980499999999999</v>
      </c>
      <c r="N343" s="96">
        <v>22.980499999999999</v>
      </c>
      <c r="O343" s="64">
        <v>2530</v>
      </c>
      <c r="P343" s="65">
        <f>Table22457891011234567891011121314151617181920212223242526272829303132333412353637383940414243444546474849[[#This Row],[PEMBULATAN]]*O343</f>
        <v>58140.665000000001</v>
      </c>
    </row>
    <row r="344" spans="1:16" ht="27" customHeight="1" x14ac:dyDescent="0.2">
      <c r="A344" s="14"/>
      <c r="B344" s="75"/>
      <c r="C344" s="73" t="s">
        <v>5471</v>
      </c>
      <c r="D344" s="78" t="s">
        <v>126</v>
      </c>
      <c r="E344" s="13">
        <v>44545</v>
      </c>
      <c r="F344" s="76" t="s">
        <v>127</v>
      </c>
      <c r="G344" s="13">
        <v>44549</v>
      </c>
      <c r="H344" s="77" t="s">
        <v>5006</v>
      </c>
      <c r="I344" s="16">
        <v>92</v>
      </c>
      <c r="J344" s="16">
        <v>52</v>
      </c>
      <c r="K344" s="16">
        <v>24</v>
      </c>
      <c r="L344" s="16">
        <v>15</v>
      </c>
      <c r="M344" s="81">
        <v>28.704000000000001</v>
      </c>
      <c r="N344" s="96">
        <v>28.704000000000001</v>
      </c>
      <c r="O344" s="64">
        <v>2530</v>
      </c>
      <c r="P344" s="65">
        <f>Table22457891011234567891011121314151617181920212223242526272829303132333412353637383940414243444546474849[[#This Row],[PEMBULATAN]]*O344</f>
        <v>72621.119999999995</v>
      </c>
    </row>
    <row r="345" spans="1:16" ht="27" customHeight="1" x14ac:dyDescent="0.2">
      <c r="A345" s="14"/>
      <c r="B345" s="75"/>
      <c r="C345" s="73" t="s">
        <v>5472</v>
      </c>
      <c r="D345" s="78" t="s">
        <v>126</v>
      </c>
      <c r="E345" s="13">
        <v>44545</v>
      </c>
      <c r="F345" s="76" t="s">
        <v>127</v>
      </c>
      <c r="G345" s="13">
        <v>44549</v>
      </c>
      <c r="H345" s="77" t="s">
        <v>5006</v>
      </c>
      <c r="I345" s="16">
        <v>42</v>
      </c>
      <c r="J345" s="16">
        <v>30</v>
      </c>
      <c r="K345" s="16">
        <v>25</v>
      </c>
      <c r="L345" s="16">
        <v>5</v>
      </c>
      <c r="M345" s="81">
        <v>7.875</v>
      </c>
      <c r="N345" s="96">
        <v>7.875</v>
      </c>
      <c r="O345" s="64">
        <v>2530</v>
      </c>
      <c r="P345" s="65">
        <f>Table22457891011234567891011121314151617181920212223242526272829303132333412353637383940414243444546474849[[#This Row],[PEMBULATAN]]*O345</f>
        <v>19923.75</v>
      </c>
    </row>
    <row r="346" spans="1:16" ht="27" customHeight="1" x14ac:dyDescent="0.2">
      <c r="A346" s="14"/>
      <c r="B346" s="75"/>
      <c r="C346" s="73" t="s">
        <v>5473</v>
      </c>
      <c r="D346" s="78" t="s">
        <v>126</v>
      </c>
      <c r="E346" s="13">
        <v>44545</v>
      </c>
      <c r="F346" s="76" t="s">
        <v>127</v>
      </c>
      <c r="G346" s="13">
        <v>44549</v>
      </c>
      <c r="H346" s="77" t="s">
        <v>5006</v>
      </c>
      <c r="I346" s="16">
        <v>42</v>
      </c>
      <c r="J346" s="16">
        <v>26</v>
      </c>
      <c r="K346" s="16">
        <v>17</v>
      </c>
      <c r="L346" s="16">
        <v>3</v>
      </c>
      <c r="M346" s="81">
        <v>4.641</v>
      </c>
      <c r="N346" s="96">
        <v>4.641</v>
      </c>
      <c r="O346" s="64">
        <v>2530</v>
      </c>
      <c r="P346" s="65">
        <f>Table22457891011234567891011121314151617181920212223242526272829303132333412353637383940414243444546474849[[#This Row],[PEMBULATAN]]*O346</f>
        <v>11741.73</v>
      </c>
    </row>
    <row r="347" spans="1:16" ht="27" customHeight="1" x14ac:dyDescent="0.2">
      <c r="A347" s="14"/>
      <c r="B347" s="75"/>
      <c r="C347" s="73" t="s">
        <v>5474</v>
      </c>
      <c r="D347" s="78" t="s">
        <v>126</v>
      </c>
      <c r="E347" s="13">
        <v>44545</v>
      </c>
      <c r="F347" s="76" t="s">
        <v>127</v>
      </c>
      <c r="G347" s="13">
        <v>44549</v>
      </c>
      <c r="H347" s="77" t="s">
        <v>5006</v>
      </c>
      <c r="I347" s="16">
        <v>62</v>
      </c>
      <c r="J347" s="16">
        <v>20</v>
      </c>
      <c r="K347" s="16">
        <v>16</v>
      </c>
      <c r="L347" s="16">
        <v>1</v>
      </c>
      <c r="M347" s="81">
        <v>4.96</v>
      </c>
      <c r="N347" s="96">
        <v>4.96</v>
      </c>
      <c r="O347" s="64">
        <v>2530</v>
      </c>
      <c r="P347" s="65">
        <f>Table22457891011234567891011121314151617181920212223242526272829303132333412353637383940414243444546474849[[#This Row],[PEMBULATAN]]*O347</f>
        <v>12548.8</v>
      </c>
    </row>
    <row r="348" spans="1:16" ht="27" customHeight="1" x14ac:dyDescent="0.2">
      <c r="A348" s="14"/>
      <c r="B348" s="75"/>
      <c r="C348" s="73" t="s">
        <v>5475</v>
      </c>
      <c r="D348" s="78" t="s">
        <v>126</v>
      </c>
      <c r="E348" s="13">
        <v>44545</v>
      </c>
      <c r="F348" s="76" t="s">
        <v>127</v>
      </c>
      <c r="G348" s="13">
        <v>44549</v>
      </c>
      <c r="H348" s="77" t="s">
        <v>5006</v>
      </c>
      <c r="I348" s="16">
        <v>91</v>
      </c>
      <c r="J348" s="16">
        <v>25</v>
      </c>
      <c r="K348" s="16">
        <v>16</v>
      </c>
      <c r="L348" s="16">
        <v>2</v>
      </c>
      <c r="M348" s="81">
        <v>9.1</v>
      </c>
      <c r="N348" s="96">
        <v>9.1</v>
      </c>
      <c r="O348" s="64">
        <v>2530</v>
      </c>
      <c r="P348" s="65">
        <f>Table22457891011234567891011121314151617181920212223242526272829303132333412353637383940414243444546474849[[#This Row],[PEMBULATAN]]*O348</f>
        <v>23023</v>
      </c>
    </row>
    <row r="349" spans="1:16" ht="27" customHeight="1" x14ac:dyDescent="0.2">
      <c r="A349" s="14"/>
      <c r="B349" s="75"/>
      <c r="C349" s="73" t="s">
        <v>5476</v>
      </c>
      <c r="D349" s="78" t="s">
        <v>126</v>
      </c>
      <c r="E349" s="13">
        <v>44545</v>
      </c>
      <c r="F349" s="76" t="s">
        <v>127</v>
      </c>
      <c r="G349" s="13">
        <v>44549</v>
      </c>
      <c r="H349" s="77" t="s">
        <v>5006</v>
      </c>
      <c r="I349" s="16">
        <v>31</v>
      </c>
      <c r="J349" s="16">
        <v>30</v>
      </c>
      <c r="K349" s="16">
        <v>30</v>
      </c>
      <c r="L349" s="16">
        <v>4</v>
      </c>
      <c r="M349" s="81">
        <v>6.9749999999999996</v>
      </c>
      <c r="N349" s="96">
        <v>6.9749999999999996</v>
      </c>
      <c r="O349" s="64">
        <v>2530</v>
      </c>
      <c r="P349" s="65">
        <f>Table22457891011234567891011121314151617181920212223242526272829303132333412353637383940414243444546474849[[#This Row],[PEMBULATAN]]*O349</f>
        <v>17646.75</v>
      </c>
    </row>
    <row r="350" spans="1:16" ht="27" customHeight="1" x14ac:dyDescent="0.2">
      <c r="A350" s="14"/>
      <c r="B350" s="75"/>
      <c r="C350" s="73" t="s">
        <v>5477</v>
      </c>
      <c r="D350" s="78" t="s">
        <v>126</v>
      </c>
      <c r="E350" s="13">
        <v>44545</v>
      </c>
      <c r="F350" s="76" t="s">
        <v>127</v>
      </c>
      <c r="G350" s="13">
        <v>44549</v>
      </c>
      <c r="H350" s="77" t="s">
        <v>5006</v>
      </c>
      <c r="I350" s="16">
        <v>75</v>
      </c>
      <c r="J350" s="16">
        <v>38</v>
      </c>
      <c r="K350" s="16">
        <v>11</v>
      </c>
      <c r="L350" s="16">
        <v>7</v>
      </c>
      <c r="M350" s="81">
        <v>7.8375000000000004</v>
      </c>
      <c r="N350" s="96">
        <v>7.8375000000000004</v>
      </c>
      <c r="O350" s="64">
        <v>2530</v>
      </c>
      <c r="P350" s="65">
        <f>Table22457891011234567891011121314151617181920212223242526272829303132333412353637383940414243444546474849[[#This Row],[PEMBULATAN]]*O350</f>
        <v>19828.875</v>
      </c>
    </row>
    <row r="351" spans="1:16" ht="27" customHeight="1" x14ac:dyDescent="0.2">
      <c r="A351" s="14"/>
      <c r="B351" s="75"/>
      <c r="C351" s="73" t="s">
        <v>5478</v>
      </c>
      <c r="D351" s="78" t="s">
        <v>126</v>
      </c>
      <c r="E351" s="13">
        <v>44545</v>
      </c>
      <c r="F351" s="76" t="s">
        <v>127</v>
      </c>
      <c r="G351" s="13">
        <v>44549</v>
      </c>
      <c r="H351" s="77" t="s">
        <v>5006</v>
      </c>
      <c r="I351" s="16">
        <v>88</v>
      </c>
      <c r="J351" s="16">
        <v>32</v>
      </c>
      <c r="K351" s="16">
        <v>11</v>
      </c>
      <c r="L351" s="16">
        <v>7</v>
      </c>
      <c r="M351" s="81">
        <v>7.7439999999999998</v>
      </c>
      <c r="N351" s="96">
        <v>7.7439999999999998</v>
      </c>
      <c r="O351" s="64">
        <v>2530</v>
      </c>
      <c r="P351" s="65">
        <f>Table22457891011234567891011121314151617181920212223242526272829303132333412353637383940414243444546474849[[#This Row],[PEMBULATAN]]*O351</f>
        <v>19592.32</v>
      </c>
    </row>
    <row r="352" spans="1:16" ht="27" customHeight="1" x14ac:dyDescent="0.2">
      <c r="A352" s="14"/>
      <c r="B352" s="75"/>
      <c r="C352" s="73" t="s">
        <v>5479</v>
      </c>
      <c r="D352" s="78" t="s">
        <v>126</v>
      </c>
      <c r="E352" s="13">
        <v>44545</v>
      </c>
      <c r="F352" s="76" t="s">
        <v>127</v>
      </c>
      <c r="G352" s="13">
        <v>44549</v>
      </c>
      <c r="H352" s="77" t="s">
        <v>5006</v>
      </c>
      <c r="I352" s="16">
        <v>60</v>
      </c>
      <c r="J352" s="16">
        <v>44</v>
      </c>
      <c r="K352" s="16">
        <v>21</v>
      </c>
      <c r="L352" s="16">
        <v>9</v>
      </c>
      <c r="M352" s="81">
        <v>13.86</v>
      </c>
      <c r="N352" s="96">
        <v>13.86</v>
      </c>
      <c r="O352" s="64">
        <v>2530</v>
      </c>
      <c r="P352" s="65">
        <f>Table22457891011234567891011121314151617181920212223242526272829303132333412353637383940414243444546474849[[#This Row],[PEMBULATAN]]*O352</f>
        <v>35065.799999999996</v>
      </c>
    </row>
    <row r="353" spans="1:16" ht="27" customHeight="1" x14ac:dyDescent="0.2">
      <c r="A353" s="14"/>
      <c r="B353" s="75"/>
      <c r="C353" s="73" t="s">
        <v>5480</v>
      </c>
      <c r="D353" s="78" t="s">
        <v>126</v>
      </c>
      <c r="E353" s="13">
        <v>44545</v>
      </c>
      <c r="F353" s="76" t="s">
        <v>127</v>
      </c>
      <c r="G353" s="13">
        <v>44549</v>
      </c>
      <c r="H353" s="77" t="s">
        <v>5006</v>
      </c>
      <c r="I353" s="16">
        <v>43</v>
      </c>
      <c r="J353" s="16">
        <v>33</v>
      </c>
      <c r="K353" s="16">
        <v>18</v>
      </c>
      <c r="L353" s="16">
        <v>4</v>
      </c>
      <c r="M353" s="81">
        <v>6.3855000000000004</v>
      </c>
      <c r="N353" s="96">
        <v>7</v>
      </c>
      <c r="O353" s="64">
        <v>2530</v>
      </c>
      <c r="P353" s="65">
        <f>Table22457891011234567891011121314151617181920212223242526272829303132333412353637383940414243444546474849[[#This Row],[PEMBULATAN]]*O353</f>
        <v>17710</v>
      </c>
    </row>
    <row r="354" spans="1:16" ht="27" customHeight="1" x14ac:dyDescent="0.2">
      <c r="A354" s="14"/>
      <c r="B354" s="75"/>
      <c r="C354" s="73" t="s">
        <v>5481</v>
      </c>
      <c r="D354" s="78" t="s">
        <v>126</v>
      </c>
      <c r="E354" s="13">
        <v>44545</v>
      </c>
      <c r="F354" s="76" t="s">
        <v>127</v>
      </c>
      <c r="G354" s="13">
        <v>44549</v>
      </c>
      <c r="H354" s="77" t="s">
        <v>5006</v>
      </c>
      <c r="I354" s="16">
        <v>58</v>
      </c>
      <c r="J354" s="16">
        <v>44</v>
      </c>
      <c r="K354" s="16">
        <v>41</v>
      </c>
      <c r="L354" s="16">
        <v>16</v>
      </c>
      <c r="M354" s="81">
        <v>26.158000000000001</v>
      </c>
      <c r="N354" s="96">
        <v>26.158000000000001</v>
      </c>
      <c r="O354" s="64">
        <v>2530</v>
      </c>
      <c r="P354" s="65">
        <f>Table22457891011234567891011121314151617181920212223242526272829303132333412353637383940414243444546474849[[#This Row],[PEMBULATAN]]*O354</f>
        <v>66179.740000000005</v>
      </c>
    </row>
    <row r="355" spans="1:16" ht="27" customHeight="1" x14ac:dyDescent="0.2">
      <c r="A355" s="14"/>
      <c r="B355" s="75"/>
      <c r="C355" s="73" t="s">
        <v>5482</v>
      </c>
      <c r="D355" s="78" t="s">
        <v>126</v>
      </c>
      <c r="E355" s="13">
        <v>44545</v>
      </c>
      <c r="F355" s="76" t="s">
        <v>127</v>
      </c>
      <c r="G355" s="13">
        <v>44549</v>
      </c>
      <c r="H355" s="77" t="s">
        <v>5006</v>
      </c>
      <c r="I355" s="16">
        <v>154</v>
      </c>
      <c r="J355" s="16">
        <v>12</v>
      </c>
      <c r="K355" s="16">
        <v>12</v>
      </c>
      <c r="L355" s="16">
        <v>3</v>
      </c>
      <c r="M355" s="81">
        <v>5.5439999999999996</v>
      </c>
      <c r="N355" s="96">
        <v>5.5439999999999996</v>
      </c>
      <c r="O355" s="64">
        <v>2530</v>
      </c>
      <c r="P355" s="65">
        <f>Table22457891011234567891011121314151617181920212223242526272829303132333412353637383940414243444546474849[[#This Row],[PEMBULATAN]]*O355</f>
        <v>14026.32</v>
      </c>
    </row>
    <row r="356" spans="1:16" ht="27" customHeight="1" x14ac:dyDescent="0.2">
      <c r="A356" s="14"/>
      <c r="B356" s="75"/>
      <c r="C356" s="73" t="s">
        <v>5483</v>
      </c>
      <c r="D356" s="78" t="s">
        <v>126</v>
      </c>
      <c r="E356" s="13">
        <v>44545</v>
      </c>
      <c r="F356" s="76" t="s">
        <v>127</v>
      </c>
      <c r="G356" s="13">
        <v>44549</v>
      </c>
      <c r="H356" s="77" t="s">
        <v>5006</v>
      </c>
      <c r="I356" s="16">
        <v>66</v>
      </c>
      <c r="J356" s="16">
        <v>15</v>
      </c>
      <c r="K356" s="16">
        <v>6</v>
      </c>
      <c r="L356" s="16">
        <v>1</v>
      </c>
      <c r="M356" s="81">
        <v>1.4850000000000001</v>
      </c>
      <c r="N356" s="96">
        <v>2</v>
      </c>
      <c r="O356" s="64">
        <v>2530</v>
      </c>
      <c r="P356" s="65">
        <f>Table22457891011234567891011121314151617181920212223242526272829303132333412353637383940414243444546474849[[#This Row],[PEMBULATAN]]*O356</f>
        <v>5060</v>
      </c>
    </row>
    <row r="357" spans="1:16" ht="27" customHeight="1" x14ac:dyDescent="0.2">
      <c r="A357" s="14"/>
      <c r="B357" s="75"/>
      <c r="C357" s="73" t="s">
        <v>5484</v>
      </c>
      <c r="D357" s="78" t="s">
        <v>126</v>
      </c>
      <c r="E357" s="13">
        <v>44545</v>
      </c>
      <c r="F357" s="76" t="s">
        <v>127</v>
      </c>
      <c r="G357" s="13">
        <v>44549</v>
      </c>
      <c r="H357" s="77" t="s">
        <v>5006</v>
      </c>
      <c r="I357" s="16">
        <v>62</v>
      </c>
      <c r="J357" s="16">
        <v>26</v>
      </c>
      <c r="K357" s="16">
        <v>16</v>
      </c>
      <c r="L357" s="16">
        <v>2</v>
      </c>
      <c r="M357" s="81">
        <v>6.4480000000000004</v>
      </c>
      <c r="N357" s="96">
        <v>7</v>
      </c>
      <c r="O357" s="64">
        <v>2530</v>
      </c>
      <c r="P357" s="65">
        <f>Table22457891011234567891011121314151617181920212223242526272829303132333412353637383940414243444546474849[[#This Row],[PEMBULATAN]]*O357</f>
        <v>17710</v>
      </c>
    </row>
    <row r="358" spans="1:16" ht="27" customHeight="1" x14ac:dyDescent="0.2">
      <c r="A358" s="14"/>
      <c r="B358" s="75"/>
      <c r="C358" s="73" t="s">
        <v>5485</v>
      </c>
      <c r="D358" s="78" t="s">
        <v>126</v>
      </c>
      <c r="E358" s="13">
        <v>44545</v>
      </c>
      <c r="F358" s="76" t="s">
        <v>127</v>
      </c>
      <c r="G358" s="13">
        <v>44549</v>
      </c>
      <c r="H358" s="77" t="s">
        <v>5006</v>
      </c>
      <c r="I358" s="16">
        <v>52</v>
      </c>
      <c r="J358" s="16">
        <v>22</v>
      </c>
      <c r="K358" s="16">
        <v>16</v>
      </c>
      <c r="L358" s="16">
        <v>1</v>
      </c>
      <c r="M358" s="81">
        <v>4.5759999999999996</v>
      </c>
      <c r="N358" s="96">
        <v>4.5759999999999996</v>
      </c>
      <c r="O358" s="64">
        <v>2530</v>
      </c>
      <c r="P358" s="65">
        <f>Table22457891011234567891011121314151617181920212223242526272829303132333412353637383940414243444546474849[[#This Row],[PEMBULATAN]]*O358</f>
        <v>11577.279999999999</v>
      </c>
    </row>
    <row r="359" spans="1:16" ht="27" customHeight="1" x14ac:dyDescent="0.2">
      <c r="A359" s="14"/>
      <c r="B359" s="75"/>
      <c r="C359" s="73" t="s">
        <v>5486</v>
      </c>
      <c r="D359" s="78" t="s">
        <v>126</v>
      </c>
      <c r="E359" s="13">
        <v>44545</v>
      </c>
      <c r="F359" s="76" t="s">
        <v>127</v>
      </c>
      <c r="G359" s="13">
        <v>44549</v>
      </c>
      <c r="H359" s="77" t="s">
        <v>5006</v>
      </c>
      <c r="I359" s="16">
        <v>48</v>
      </c>
      <c r="J359" s="16">
        <v>46</v>
      </c>
      <c r="K359" s="16">
        <v>21</v>
      </c>
      <c r="L359" s="16">
        <v>7</v>
      </c>
      <c r="M359" s="81">
        <v>11.592000000000001</v>
      </c>
      <c r="N359" s="96">
        <v>11.592000000000001</v>
      </c>
      <c r="O359" s="64">
        <v>2530</v>
      </c>
      <c r="P359" s="65">
        <f>Table22457891011234567891011121314151617181920212223242526272829303132333412353637383940414243444546474849[[#This Row],[PEMBULATAN]]*O359</f>
        <v>29327.760000000002</v>
      </c>
    </row>
    <row r="360" spans="1:16" ht="27" customHeight="1" x14ac:dyDescent="0.2">
      <c r="A360" s="14"/>
      <c r="B360" s="75"/>
      <c r="C360" s="73" t="s">
        <v>5487</v>
      </c>
      <c r="D360" s="78" t="s">
        <v>126</v>
      </c>
      <c r="E360" s="13">
        <v>44545</v>
      </c>
      <c r="F360" s="76" t="s">
        <v>127</v>
      </c>
      <c r="G360" s="13">
        <v>44549</v>
      </c>
      <c r="H360" s="77" t="s">
        <v>5006</v>
      </c>
      <c r="I360" s="16">
        <v>35</v>
      </c>
      <c r="J360" s="16">
        <v>33</v>
      </c>
      <c r="K360" s="16">
        <v>35</v>
      </c>
      <c r="L360" s="16">
        <v>18</v>
      </c>
      <c r="M360" s="81">
        <v>10.106249999999999</v>
      </c>
      <c r="N360" s="96">
        <v>18</v>
      </c>
      <c r="O360" s="64">
        <v>2530</v>
      </c>
      <c r="P360" s="65">
        <f>Table22457891011234567891011121314151617181920212223242526272829303132333412353637383940414243444546474849[[#This Row],[PEMBULATAN]]*O360</f>
        <v>45540</v>
      </c>
    </row>
    <row r="361" spans="1:16" ht="27" customHeight="1" x14ac:dyDescent="0.2">
      <c r="A361" s="14"/>
      <c r="B361" s="75"/>
      <c r="C361" s="73" t="s">
        <v>5488</v>
      </c>
      <c r="D361" s="78" t="s">
        <v>126</v>
      </c>
      <c r="E361" s="13">
        <v>44545</v>
      </c>
      <c r="F361" s="76" t="s">
        <v>127</v>
      </c>
      <c r="G361" s="13">
        <v>44549</v>
      </c>
      <c r="H361" s="77" t="s">
        <v>5006</v>
      </c>
      <c r="I361" s="16">
        <v>54</v>
      </c>
      <c r="J361" s="16">
        <v>20</v>
      </c>
      <c r="K361" s="16">
        <v>21</v>
      </c>
      <c r="L361" s="16">
        <v>2</v>
      </c>
      <c r="M361" s="81">
        <v>5.67</v>
      </c>
      <c r="N361" s="96">
        <v>5.67</v>
      </c>
      <c r="O361" s="64">
        <v>2530</v>
      </c>
      <c r="P361" s="65">
        <f>Table22457891011234567891011121314151617181920212223242526272829303132333412353637383940414243444546474849[[#This Row],[PEMBULATAN]]*O361</f>
        <v>14345.1</v>
      </c>
    </row>
    <row r="362" spans="1:16" ht="27" customHeight="1" x14ac:dyDescent="0.2">
      <c r="A362" s="14"/>
      <c r="B362" s="75"/>
      <c r="C362" s="73" t="s">
        <v>5489</v>
      </c>
      <c r="D362" s="78" t="s">
        <v>126</v>
      </c>
      <c r="E362" s="13">
        <v>44545</v>
      </c>
      <c r="F362" s="76" t="s">
        <v>127</v>
      </c>
      <c r="G362" s="13">
        <v>44549</v>
      </c>
      <c r="H362" s="77" t="s">
        <v>5006</v>
      </c>
      <c r="I362" s="16">
        <v>104</v>
      </c>
      <c r="J362" s="16">
        <v>30</v>
      </c>
      <c r="K362" s="16">
        <v>9</v>
      </c>
      <c r="L362" s="16">
        <v>1</v>
      </c>
      <c r="M362" s="81">
        <v>7.02</v>
      </c>
      <c r="N362" s="96">
        <v>7.02</v>
      </c>
      <c r="O362" s="64">
        <v>2530</v>
      </c>
      <c r="P362" s="65">
        <f>Table22457891011234567891011121314151617181920212223242526272829303132333412353637383940414243444546474849[[#This Row],[PEMBULATAN]]*O362</f>
        <v>17760.599999999999</v>
      </c>
    </row>
    <row r="363" spans="1:16" ht="27" customHeight="1" x14ac:dyDescent="0.2">
      <c r="A363" s="14"/>
      <c r="B363" s="75"/>
      <c r="C363" s="73" t="s">
        <v>5490</v>
      </c>
      <c r="D363" s="78" t="s">
        <v>126</v>
      </c>
      <c r="E363" s="13">
        <v>44545</v>
      </c>
      <c r="F363" s="76" t="s">
        <v>127</v>
      </c>
      <c r="G363" s="13">
        <v>44549</v>
      </c>
      <c r="H363" s="77" t="s">
        <v>5006</v>
      </c>
      <c r="I363" s="16">
        <v>108</v>
      </c>
      <c r="J363" s="16">
        <v>5</v>
      </c>
      <c r="K363" s="16">
        <v>5</v>
      </c>
      <c r="L363" s="16">
        <v>1</v>
      </c>
      <c r="M363" s="81">
        <v>0.67500000000000004</v>
      </c>
      <c r="N363" s="96">
        <v>1</v>
      </c>
      <c r="O363" s="64">
        <v>2530</v>
      </c>
      <c r="P363" s="65">
        <f>Table22457891011234567891011121314151617181920212223242526272829303132333412353637383940414243444546474849[[#This Row],[PEMBULATAN]]*O363</f>
        <v>2530</v>
      </c>
    </row>
    <row r="364" spans="1:16" ht="27" customHeight="1" x14ac:dyDescent="0.2">
      <c r="A364" s="14"/>
      <c r="B364" s="75"/>
      <c r="C364" s="73" t="s">
        <v>5491</v>
      </c>
      <c r="D364" s="78" t="s">
        <v>126</v>
      </c>
      <c r="E364" s="13">
        <v>44545</v>
      </c>
      <c r="F364" s="76" t="s">
        <v>127</v>
      </c>
      <c r="G364" s="13">
        <v>44549</v>
      </c>
      <c r="H364" s="77" t="s">
        <v>5006</v>
      </c>
      <c r="I364" s="16">
        <v>175</v>
      </c>
      <c r="J364" s="16">
        <v>21</v>
      </c>
      <c r="K364" s="16">
        <v>25</v>
      </c>
      <c r="L364" s="16">
        <v>30</v>
      </c>
      <c r="M364" s="81">
        <v>22.96875</v>
      </c>
      <c r="N364" s="96">
        <v>30</v>
      </c>
      <c r="O364" s="64">
        <v>2530</v>
      </c>
      <c r="P364" s="65">
        <f>Table22457891011234567891011121314151617181920212223242526272829303132333412353637383940414243444546474849[[#This Row],[PEMBULATAN]]*O364</f>
        <v>75900</v>
      </c>
    </row>
    <row r="365" spans="1:16" ht="27" customHeight="1" x14ac:dyDescent="0.2">
      <c r="A365" s="14"/>
      <c r="B365" s="75"/>
      <c r="C365" s="73" t="s">
        <v>5492</v>
      </c>
      <c r="D365" s="78" t="s">
        <v>126</v>
      </c>
      <c r="E365" s="13">
        <v>44545</v>
      </c>
      <c r="F365" s="76" t="s">
        <v>127</v>
      </c>
      <c r="G365" s="13">
        <v>44549</v>
      </c>
      <c r="H365" s="77" t="s">
        <v>5006</v>
      </c>
      <c r="I365" s="16">
        <v>80</v>
      </c>
      <c r="J365" s="16">
        <v>52</v>
      </c>
      <c r="K365" s="16">
        <v>22</v>
      </c>
      <c r="L365" s="16">
        <v>9</v>
      </c>
      <c r="M365" s="81">
        <v>22.88</v>
      </c>
      <c r="N365" s="96">
        <v>22.88</v>
      </c>
      <c r="O365" s="64">
        <v>2530</v>
      </c>
      <c r="P365" s="65">
        <f>Table22457891011234567891011121314151617181920212223242526272829303132333412353637383940414243444546474849[[#This Row],[PEMBULATAN]]*O365</f>
        <v>57886.399999999994</v>
      </c>
    </row>
    <row r="366" spans="1:16" ht="27" customHeight="1" x14ac:dyDescent="0.2">
      <c r="A366" s="14"/>
      <c r="B366" s="75"/>
      <c r="C366" s="73" t="s">
        <v>5493</v>
      </c>
      <c r="D366" s="78" t="s">
        <v>126</v>
      </c>
      <c r="E366" s="13">
        <v>44545</v>
      </c>
      <c r="F366" s="76" t="s">
        <v>127</v>
      </c>
      <c r="G366" s="13">
        <v>44549</v>
      </c>
      <c r="H366" s="77" t="s">
        <v>5006</v>
      </c>
      <c r="I366" s="16">
        <v>51</v>
      </c>
      <c r="J366" s="16">
        <v>45</v>
      </c>
      <c r="K366" s="16">
        <v>27</v>
      </c>
      <c r="L366" s="16">
        <v>9</v>
      </c>
      <c r="M366" s="81">
        <v>15.491250000000001</v>
      </c>
      <c r="N366" s="96">
        <v>16</v>
      </c>
      <c r="O366" s="64">
        <v>2530</v>
      </c>
      <c r="P366" s="65">
        <f>Table22457891011234567891011121314151617181920212223242526272829303132333412353637383940414243444546474849[[#This Row],[PEMBULATAN]]*O366</f>
        <v>40480</v>
      </c>
    </row>
    <row r="367" spans="1:16" ht="27" customHeight="1" x14ac:dyDescent="0.2">
      <c r="A367" s="14"/>
      <c r="B367" s="75"/>
      <c r="C367" s="73" t="s">
        <v>5494</v>
      </c>
      <c r="D367" s="78" t="s">
        <v>126</v>
      </c>
      <c r="E367" s="13">
        <v>44545</v>
      </c>
      <c r="F367" s="76" t="s">
        <v>127</v>
      </c>
      <c r="G367" s="13">
        <v>44549</v>
      </c>
      <c r="H367" s="77" t="s">
        <v>5006</v>
      </c>
      <c r="I367" s="16">
        <v>44</v>
      </c>
      <c r="J367" s="16">
        <v>31</v>
      </c>
      <c r="K367" s="16">
        <v>18</v>
      </c>
      <c r="L367" s="16">
        <v>4</v>
      </c>
      <c r="M367" s="81">
        <v>6.1379999999999999</v>
      </c>
      <c r="N367" s="96">
        <v>6.1379999999999999</v>
      </c>
      <c r="O367" s="64">
        <v>2530</v>
      </c>
      <c r="P367" s="65">
        <f>Table22457891011234567891011121314151617181920212223242526272829303132333412353637383940414243444546474849[[#This Row],[PEMBULATAN]]*O367</f>
        <v>15529.14</v>
      </c>
    </row>
    <row r="368" spans="1:16" ht="27" customHeight="1" x14ac:dyDescent="0.2">
      <c r="A368" s="14"/>
      <c r="B368" s="75"/>
      <c r="C368" s="73" t="s">
        <v>5495</v>
      </c>
      <c r="D368" s="78" t="s">
        <v>126</v>
      </c>
      <c r="E368" s="13">
        <v>44545</v>
      </c>
      <c r="F368" s="76" t="s">
        <v>127</v>
      </c>
      <c r="G368" s="13">
        <v>44549</v>
      </c>
      <c r="H368" s="77" t="s">
        <v>5006</v>
      </c>
      <c r="I368" s="16">
        <v>6</v>
      </c>
      <c r="J368" s="16">
        <v>35</v>
      </c>
      <c r="K368" s="16">
        <v>26</v>
      </c>
      <c r="L368" s="16">
        <v>5</v>
      </c>
      <c r="M368" s="81">
        <v>1.365</v>
      </c>
      <c r="N368" s="96">
        <v>6</v>
      </c>
      <c r="O368" s="64">
        <v>2530</v>
      </c>
      <c r="P368" s="65">
        <f>Table22457891011234567891011121314151617181920212223242526272829303132333412353637383940414243444546474849[[#This Row],[PEMBULATAN]]*O368</f>
        <v>15180</v>
      </c>
    </row>
    <row r="369" spans="1:16" ht="27" customHeight="1" x14ac:dyDescent="0.2">
      <c r="A369" s="14"/>
      <c r="B369" s="75"/>
      <c r="C369" s="73" t="s">
        <v>5496</v>
      </c>
      <c r="D369" s="78" t="s">
        <v>126</v>
      </c>
      <c r="E369" s="13">
        <v>44545</v>
      </c>
      <c r="F369" s="76" t="s">
        <v>127</v>
      </c>
      <c r="G369" s="13">
        <v>44549</v>
      </c>
      <c r="H369" s="77" t="s">
        <v>5006</v>
      </c>
      <c r="I369" s="16">
        <v>41</v>
      </c>
      <c r="J369" s="16">
        <v>41</v>
      </c>
      <c r="K369" s="16">
        <v>18</v>
      </c>
      <c r="L369" s="16">
        <v>7</v>
      </c>
      <c r="M369" s="81">
        <v>7.5644999999999998</v>
      </c>
      <c r="N369" s="96">
        <v>7.5644999999999998</v>
      </c>
      <c r="O369" s="64">
        <v>2530</v>
      </c>
      <c r="P369" s="65">
        <f>Table22457891011234567891011121314151617181920212223242526272829303132333412353637383940414243444546474849[[#This Row],[PEMBULATAN]]*O369</f>
        <v>19138.184999999998</v>
      </c>
    </row>
    <row r="370" spans="1:16" ht="27" customHeight="1" x14ac:dyDescent="0.2">
      <c r="A370" s="14"/>
      <c r="B370" s="75"/>
      <c r="C370" s="73" t="s">
        <v>5497</v>
      </c>
      <c r="D370" s="78" t="s">
        <v>126</v>
      </c>
      <c r="E370" s="13">
        <v>44545</v>
      </c>
      <c r="F370" s="76" t="s">
        <v>127</v>
      </c>
      <c r="G370" s="13">
        <v>44549</v>
      </c>
      <c r="H370" s="77" t="s">
        <v>5006</v>
      </c>
      <c r="I370" s="16">
        <v>77</v>
      </c>
      <c r="J370" s="16">
        <v>41</v>
      </c>
      <c r="K370" s="16">
        <v>23</v>
      </c>
      <c r="L370" s="16">
        <v>9</v>
      </c>
      <c r="M370" s="81">
        <v>18.152750000000001</v>
      </c>
      <c r="N370" s="96">
        <v>18.152750000000001</v>
      </c>
      <c r="O370" s="64">
        <v>2530</v>
      </c>
      <c r="P370" s="65">
        <f>Table22457891011234567891011121314151617181920212223242526272829303132333412353637383940414243444546474849[[#This Row],[PEMBULATAN]]*O370</f>
        <v>45926.457500000004</v>
      </c>
    </row>
    <row r="371" spans="1:16" ht="27" customHeight="1" x14ac:dyDescent="0.2">
      <c r="A371" s="14"/>
      <c r="B371" s="75"/>
      <c r="C371" s="73" t="s">
        <v>5498</v>
      </c>
      <c r="D371" s="78" t="s">
        <v>126</v>
      </c>
      <c r="E371" s="13">
        <v>44545</v>
      </c>
      <c r="F371" s="76" t="s">
        <v>127</v>
      </c>
      <c r="G371" s="13">
        <v>44549</v>
      </c>
      <c r="H371" s="77" t="s">
        <v>5006</v>
      </c>
      <c r="I371" s="16">
        <v>55</v>
      </c>
      <c r="J371" s="16">
        <v>21</v>
      </c>
      <c r="K371" s="16">
        <v>18</v>
      </c>
      <c r="L371" s="16">
        <v>1</v>
      </c>
      <c r="M371" s="81">
        <v>5.1974999999999998</v>
      </c>
      <c r="N371" s="96">
        <v>5.1974999999999998</v>
      </c>
      <c r="O371" s="64">
        <v>2530</v>
      </c>
      <c r="P371" s="65">
        <f>Table22457891011234567891011121314151617181920212223242526272829303132333412353637383940414243444546474849[[#This Row],[PEMBULATAN]]*O371</f>
        <v>13149.674999999999</v>
      </c>
    </row>
    <row r="372" spans="1:16" ht="27" customHeight="1" x14ac:dyDescent="0.2">
      <c r="A372" s="14"/>
      <c r="B372" s="75"/>
      <c r="C372" s="73" t="s">
        <v>5499</v>
      </c>
      <c r="D372" s="78" t="s">
        <v>126</v>
      </c>
      <c r="E372" s="13">
        <v>44545</v>
      </c>
      <c r="F372" s="76" t="s">
        <v>127</v>
      </c>
      <c r="G372" s="13">
        <v>44549</v>
      </c>
      <c r="H372" s="77" t="s">
        <v>5006</v>
      </c>
      <c r="I372" s="16">
        <v>58</v>
      </c>
      <c r="J372" s="16">
        <v>31</v>
      </c>
      <c r="K372" s="16">
        <v>21</v>
      </c>
      <c r="L372" s="16">
        <v>11</v>
      </c>
      <c r="M372" s="81">
        <v>9.4395000000000007</v>
      </c>
      <c r="N372" s="96">
        <v>12</v>
      </c>
      <c r="O372" s="64">
        <v>2530</v>
      </c>
      <c r="P372" s="65">
        <f>Table22457891011234567891011121314151617181920212223242526272829303132333412353637383940414243444546474849[[#This Row],[PEMBULATAN]]*O372</f>
        <v>30360</v>
      </c>
    </row>
    <row r="373" spans="1:16" ht="27" customHeight="1" x14ac:dyDescent="0.2">
      <c r="A373" s="14"/>
      <c r="B373" s="75"/>
      <c r="C373" s="73" t="s">
        <v>5500</v>
      </c>
      <c r="D373" s="78" t="s">
        <v>126</v>
      </c>
      <c r="E373" s="13">
        <v>44545</v>
      </c>
      <c r="F373" s="76" t="s">
        <v>127</v>
      </c>
      <c r="G373" s="13">
        <v>44549</v>
      </c>
      <c r="H373" s="77" t="s">
        <v>5006</v>
      </c>
      <c r="I373" s="16">
        <v>102</v>
      </c>
      <c r="J373" s="16">
        <v>5</v>
      </c>
      <c r="K373" s="16">
        <v>5</v>
      </c>
      <c r="L373" s="16">
        <v>1</v>
      </c>
      <c r="M373" s="81">
        <v>0.63749999999999996</v>
      </c>
      <c r="N373" s="96">
        <v>1</v>
      </c>
      <c r="O373" s="64">
        <v>2530</v>
      </c>
      <c r="P373" s="65">
        <f>Table22457891011234567891011121314151617181920212223242526272829303132333412353637383940414243444546474849[[#This Row],[PEMBULATAN]]*O373</f>
        <v>2530</v>
      </c>
    </row>
    <row r="374" spans="1:16" ht="27" customHeight="1" x14ac:dyDescent="0.2">
      <c r="A374" s="14"/>
      <c r="B374" s="75"/>
      <c r="C374" s="73" t="s">
        <v>5501</v>
      </c>
      <c r="D374" s="78" t="s">
        <v>126</v>
      </c>
      <c r="E374" s="13">
        <v>44545</v>
      </c>
      <c r="F374" s="76" t="s">
        <v>127</v>
      </c>
      <c r="G374" s="13">
        <v>44549</v>
      </c>
      <c r="H374" s="77" t="s">
        <v>5006</v>
      </c>
      <c r="I374" s="16">
        <v>102</v>
      </c>
      <c r="J374" s="16">
        <v>4</v>
      </c>
      <c r="K374" s="16">
        <v>4</v>
      </c>
      <c r="L374" s="16">
        <v>2</v>
      </c>
      <c r="M374" s="81">
        <v>0.40799999999999997</v>
      </c>
      <c r="N374" s="96">
        <v>3</v>
      </c>
      <c r="O374" s="64">
        <v>2530</v>
      </c>
      <c r="P374" s="65">
        <f>Table22457891011234567891011121314151617181920212223242526272829303132333412353637383940414243444546474849[[#This Row],[PEMBULATAN]]*O374</f>
        <v>7590</v>
      </c>
    </row>
    <row r="375" spans="1:16" ht="27" customHeight="1" x14ac:dyDescent="0.2">
      <c r="A375" s="14"/>
      <c r="B375" s="75"/>
      <c r="C375" s="73" t="s">
        <v>5502</v>
      </c>
      <c r="D375" s="78" t="s">
        <v>126</v>
      </c>
      <c r="E375" s="13">
        <v>44545</v>
      </c>
      <c r="F375" s="76" t="s">
        <v>127</v>
      </c>
      <c r="G375" s="13">
        <v>44549</v>
      </c>
      <c r="H375" s="77" t="s">
        <v>5006</v>
      </c>
      <c r="I375" s="16">
        <v>32</v>
      </c>
      <c r="J375" s="16">
        <v>32</v>
      </c>
      <c r="K375" s="16">
        <v>69</v>
      </c>
      <c r="L375" s="16">
        <v>2</v>
      </c>
      <c r="M375" s="81">
        <v>17.664000000000001</v>
      </c>
      <c r="N375" s="96">
        <v>17.664000000000001</v>
      </c>
      <c r="O375" s="64">
        <v>2530</v>
      </c>
      <c r="P375" s="65">
        <f>Table22457891011234567891011121314151617181920212223242526272829303132333412353637383940414243444546474849[[#This Row],[PEMBULATAN]]*O375</f>
        <v>44689.920000000006</v>
      </c>
    </row>
    <row r="376" spans="1:16" ht="27" customHeight="1" x14ac:dyDescent="0.2">
      <c r="A376" s="14"/>
      <c r="B376" s="75"/>
      <c r="C376" s="73" t="s">
        <v>5503</v>
      </c>
      <c r="D376" s="78" t="s">
        <v>126</v>
      </c>
      <c r="E376" s="13">
        <v>44545</v>
      </c>
      <c r="F376" s="76" t="s">
        <v>127</v>
      </c>
      <c r="G376" s="13">
        <v>44549</v>
      </c>
      <c r="H376" s="77" t="s">
        <v>5006</v>
      </c>
      <c r="I376" s="16">
        <v>45</v>
      </c>
      <c r="J376" s="16">
        <v>35</v>
      </c>
      <c r="K376" s="16">
        <v>31</v>
      </c>
      <c r="L376" s="16">
        <v>10</v>
      </c>
      <c r="M376" s="81">
        <v>12.206250000000001</v>
      </c>
      <c r="N376" s="96">
        <v>12.206250000000001</v>
      </c>
      <c r="O376" s="64">
        <v>2530</v>
      </c>
      <c r="P376" s="65">
        <f>Table22457891011234567891011121314151617181920212223242526272829303132333412353637383940414243444546474849[[#This Row],[PEMBULATAN]]*O376</f>
        <v>30881.8125</v>
      </c>
    </row>
    <row r="377" spans="1:16" ht="27" customHeight="1" x14ac:dyDescent="0.2">
      <c r="A377" s="14"/>
      <c r="B377" s="75"/>
      <c r="C377" s="73" t="s">
        <v>5504</v>
      </c>
      <c r="D377" s="78" t="s">
        <v>126</v>
      </c>
      <c r="E377" s="13">
        <v>44545</v>
      </c>
      <c r="F377" s="76" t="s">
        <v>127</v>
      </c>
      <c r="G377" s="13">
        <v>44549</v>
      </c>
      <c r="H377" s="77" t="s">
        <v>5006</v>
      </c>
      <c r="I377" s="16">
        <v>71</v>
      </c>
      <c r="J377" s="16">
        <v>32</v>
      </c>
      <c r="K377" s="16">
        <v>18</v>
      </c>
      <c r="L377" s="16">
        <v>1</v>
      </c>
      <c r="M377" s="81">
        <v>10.224</v>
      </c>
      <c r="N377" s="96">
        <v>10.224</v>
      </c>
      <c r="O377" s="64">
        <v>2530</v>
      </c>
      <c r="P377" s="65">
        <f>Table22457891011234567891011121314151617181920212223242526272829303132333412353637383940414243444546474849[[#This Row],[PEMBULATAN]]*O377</f>
        <v>25866.720000000001</v>
      </c>
    </row>
    <row r="378" spans="1:16" ht="27" customHeight="1" x14ac:dyDescent="0.2">
      <c r="A378" s="14"/>
      <c r="B378" s="75"/>
      <c r="C378" s="73" t="s">
        <v>5505</v>
      </c>
      <c r="D378" s="78" t="s">
        <v>126</v>
      </c>
      <c r="E378" s="13">
        <v>44545</v>
      </c>
      <c r="F378" s="76" t="s">
        <v>127</v>
      </c>
      <c r="G378" s="13">
        <v>44549</v>
      </c>
      <c r="H378" s="77" t="s">
        <v>5006</v>
      </c>
      <c r="I378" s="16">
        <v>48</v>
      </c>
      <c r="J378" s="16">
        <v>38</v>
      </c>
      <c r="K378" s="16">
        <v>24</v>
      </c>
      <c r="L378" s="16">
        <v>2</v>
      </c>
      <c r="M378" s="81">
        <v>10.944000000000001</v>
      </c>
      <c r="N378" s="96">
        <v>10.944000000000001</v>
      </c>
      <c r="O378" s="64">
        <v>2530</v>
      </c>
      <c r="P378" s="65">
        <f>Table22457891011234567891011121314151617181920212223242526272829303132333412353637383940414243444546474849[[#This Row],[PEMBULATAN]]*O378</f>
        <v>27688.320000000003</v>
      </c>
    </row>
    <row r="379" spans="1:16" ht="27" customHeight="1" x14ac:dyDescent="0.2">
      <c r="A379" s="14"/>
      <c r="B379" s="75"/>
      <c r="C379" s="73" t="s">
        <v>5506</v>
      </c>
      <c r="D379" s="78" t="s">
        <v>126</v>
      </c>
      <c r="E379" s="13">
        <v>44545</v>
      </c>
      <c r="F379" s="76" t="s">
        <v>127</v>
      </c>
      <c r="G379" s="13">
        <v>44549</v>
      </c>
      <c r="H379" s="77" t="s">
        <v>5006</v>
      </c>
      <c r="I379" s="16">
        <v>91</v>
      </c>
      <c r="J379" s="16">
        <v>51</v>
      </c>
      <c r="K379" s="16">
        <v>25</v>
      </c>
      <c r="L379" s="16">
        <v>19</v>
      </c>
      <c r="M379" s="81">
        <v>29.006250000000001</v>
      </c>
      <c r="N379" s="96">
        <v>29.006250000000001</v>
      </c>
      <c r="O379" s="64">
        <v>2530</v>
      </c>
      <c r="P379" s="65">
        <f>Table22457891011234567891011121314151617181920212223242526272829303132333412353637383940414243444546474849[[#This Row],[PEMBULATAN]]*O379</f>
        <v>73385.8125</v>
      </c>
    </row>
    <row r="380" spans="1:16" ht="27" customHeight="1" x14ac:dyDescent="0.2">
      <c r="A380" s="14"/>
      <c r="B380" s="75"/>
      <c r="C380" s="73" t="s">
        <v>5507</v>
      </c>
      <c r="D380" s="78" t="s">
        <v>126</v>
      </c>
      <c r="E380" s="13">
        <v>44545</v>
      </c>
      <c r="F380" s="76" t="s">
        <v>127</v>
      </c>
      <c r="G380" s="13">
        <v>44549</v>
      </c>
      <c r="H380" s="77" t="s">
        <v>5006</v>
      </c>
      <c r="I380" s="16">
        <v>82</v>
      </c>
      <c r="J380" s="16">
        <v>52</v>
      </c>
      <c r="K380" s="16">
        <v>24</v>
      </c>
      <c r="L380" s="16">
        <v>15</v>
      </c>
      <c r="M380" s="81">
        <v>25.584</v>
      </c>
      <c r="N380" s="96">
        <v>25.584</v>
      </c>
      <c r="O380" s="64">
        <v>2530</v>
      </c>
      <c r="P380" s="65">
        <f>Table22457891011234567891011121314151617181920212223242526272829303132333412353637383940414243444546474849[[#This Row],[PEMBULATAN]]*O380</f>
        <v>64727.519999999997</v>
      </c>
    </row>
    <row r="381" spans="1:16" ht="27" customHeight="1" x14ac:dyDescent="0.2">
      <c r="A381" s="14"/>
      <c r="B381" s="75"/>
      <c r="C381" s="73" t="s">
        <v>5508</v>
      </c>
      <c r="D381" s="78" t="s">
        <v>126</v>
      </c>
      <c r="E381" s="13">
        <v>44545</v>
      </c>
      <c r="F381" s="76" t="s">
        <v>127</v>
      </c>
      <c r="G381" s="13">
        <v>44549</v>
      </c>
      <c r="H381" s="77" t="s">
        <v>5006</v>
      </c>
      <c r="I381" s="16">
        <v>86</v>
      </c>
      <c r="J381" s="16">
        <v>48</v>
      </c>
      <c r="K381" s="16">
        <v>22</v>
      </c>
      <c r="L381" s="16">
        <v>13</v>
      </c>
      <c r="M381" s="81">
        <v>22.704000000000001</v>
      </c>
      <c r="N381" s="96">
        <v>22.704000000000001</v>
      </c>
      <c r="O381" s="64">
        <v>2530</v>
      </c>
      <c r="P381" s="65">
        <f>Table22457891011234567891011121314151617181920212223242526272829303132333412353637383940414243444546474849[[#This Row],[PEMBULATAN]]*O381</f>
        <v>57441.120000000003</v>
      </c>
    </row>
    <row r="382" spans="1:16" ht="27" customHeight="1" x14ac:dyDescent="0.2">
      <c r="A382" s="14"/>
      <c r="B382" s="75"/>
      <c r="C382" s="73" t="s">
        <v>5509</v>
      </c>
      <c r="D382" s="78" t="s">
        <v>126</v>
      </c>
      <c r="E382" s="13">
        <v>44545</v>
      </c>
      <c r="F382" s="76" t="s">
        <v>127</v>
      </c>
      <c r="G382" s="13">
        <v>44549</v>
      </c>
      <c r="H382" s="77" t="s">
        <v>5006</v>
      </c>
      <c r="I382" s="16">
        <v>31</v>
      </c>
      <c r="J382" s="16">
        <v>25</v>
      </c>
      <c r="K382" s="16">
        <v>10</v>
      </c>
      <c r="L382" s="16">
        <v>1</v>
      </c>
      <c r="M382" s="81">
        <v>1.9375</v>
      </c>
      <c r="N382" s="96">
        <v>1.9375</v>
      </c>
      <c r="O382" s="64">
        <v>2530</v>
      </c>
      <c r="P382" s="65">
        <f>Table22457891011234567891011121314151617181920212223242526272829303132333412353637383940414243444546474849[[#This Row],[PEMBULATAN]]*O382</f>
        <v>4901.875</v>
      </c>
    </row>
    <row r="383" spans="1:16" ht="27" customHeight="1" x14ac:dyDescent="0.2">
      <c r="A383" s="14"/>
      <c r="B383" s="75"/>
      <c r="C383" s="73" t="s">
        <v>5510</v>
      </c>
      <c r="D383" s="78" t="s">
        <v>126</v>
      </c>
      <c r="E383" s="13">
        <v>44545</v>
      </c>
      <c r="F383" s="76" t="s">
        <v>127</v>
      </c>
      <c r="G383" s="13">
        <v>44549</v>
      </c>
      <c r="H383" s="77" t="s">
        <v>5006</v>
      </c>
      <c r="I383" s="16">
        <v>112</v>
      </c>
      <c r="J383" s="16">
        <v>48</v>
      </c>
      <c r="K383" s="16">
        <v>32</v>
      </c>
      <c r="L383" s="16">
        <v>8</v>
      </c>
      <c r="M383" s="81">
        <v>43.008000000000003</v>
      </c>
      <c r="N383" s="96">
        <v>43.008000000000003</v>
      </c>
      <c r="O383" s="64">
        <v>2530</v>
      </c>
      <c r="P383" s="65">
        <f>Table22457891011234567891011121314151617181920212223242526272829303132333412353637383940414243444546474849[[#This Row],[PEMBULATAN]]*O383</f>
        <v>108810.24000000001</v>
      </c>
    </row>
    <row r="384" spans="1:16" ht="27" customHeight="1" x14ac:dyDescent="0.2">
      <c r="A384" s="14"/>
      <c r="B384" s="75"/>
      <c r="C384" s="73" t="s">
        <v>5511</v>
      </c>
      <c r="D384" s="78" t="s">
        <v>126</v>
      </c>
      <c r="E384" s="13">
        <v>44545</v>
      </c>
      <c r="F384" s="76" t="s">
        <v>127</v>
      </c>
      <c r="G384" s="13">
        <v>44549</v>
      </c>
      <c r="H384" s="77" t="s">
        <v>5006</v>
      </c>
      <c r="I384" s="16">
        <v>84</v>
      </c>
      <c r="J384" s="16">
        <v>84</v>
      </c>
      <c r="K384" s="16">
        <v>4</v>
      </c>
      <c r="L384" s="16">
        <v>1</v>
      </c>
      <c r="M384" s="81">
        <v>7.056</v>
      </c>
      <c r="N384" s="96">
        <v>7.056</v>
      </c>
      <c r="O384" s="64">
        <v>2530</v>
      </c>
      <c r="P384" s="65">
        <f>Table22457891011234567891011121314151617181920212223242526272829303132333412353637383940414243444546474849[[#This Row],[PEMBULATAN]]*O384</f>
        <v>17851.68</v>
      </c>
    </row>
    <row r="385" spans="1:16" ht="27" customHeight="1" x14ac:dyDescent="0.2">
      <c r="A385" s="14"/>
      <c r="B385" s="75"/>
      <c r="C385" s="73" t="s">
        <v>5512</v>
      </c>
      <c r="D385" s="78" t="s">
        <v>126</v>
      </c>
      <c r="E385" s="13">
        <v>44545</v>
      </c>
      <c r="F385" s="76" t="s">
        <v>127</v>
      </c>
      <c r="G385" s="13">
        <v>44549</v>
      </c>
      <c r="H385" s="77" t="s">
        <v>5006</v>
      </c>
      <c r="I385" s="16">
        <v>115</v>
      </c>
      <c r="J385" s="16">
        <v>46</v>
      </c>
      <c r="K385" s="16">
        <v>26</v>
      </c>
      <c r="L385" s="16">
        <v>13</v>
      </c>
      <c r="M385" s="81">
        <v>34.384999999999998</v>
      </c>
      <c r="N385" s="96">
        <v>35</v>
      </c>
      <c r="O385" s="64">
        <v>2530</v>
      </c>
      <c r="P385" s="65">
        <f>Table22457891011234567891011121314151617181920212223242526272829303132333412353637383940414243444546474849[[#This Row],[PEMBULATAN]]*O385</f>
        <v>88550</v>
      </c>
    </row>
    <row r="386" spans="1:16" ht="27" customHeight="1" x14ac:dyDescent="0.2">
      <c r="A386" s="14"/>
      <c r="B386" s="75"/>
      <c r="C386" s="73" t="s">
        <v>5513</v>
      </c>
      <c r="D386" s="78" t="s">
        <v>126</v>
      </c>
      <c r="E386" s="13">
        <v>44545</v>
      </c>
      <c r="F386" s="76" t="s">
        <v>127</v>
      </c>
      <c r="G386" s="13">
        <v>44549</v>
      </c>
      <c r="H386" s="77" t="s">
        <v>5006</v>
      </c>
      <c r="I386" s="16">
        <v>34</v>
      </c>
      <c r="J386" s="16">
        <v>31</v>
      </c>
      <c r="K386" s="16">
        <v>26</v>
      </c>
      <c r="L386" s="16">
        <v>4</v>
      </c>
      <c r="M386" s="81">
        <v>6.851</v>
      </c>
      <c r="N386" s="96">
        <v>6.851</v>
      </c>
      <c r="O386" s="64">
        <v>2530</v>
      </c>
      <c r="P386" s="65">
        <f>Table22457891011234567891011121314151617181920212223242526272829303132333412353637383940414243444546474849[[#This Row],[PEMBULATAN]]*O386</f>
        <v>17333.03</v>
      </c>
    </row>
    <row r="387" spans="1:16" ht="27" customHeight="1" x14ac:dyDescent="0.2">
      <c r="A387" s="14"/>
      <c r="B387" s="75"/>
      <c r="C387" s="73" t="s">
        <v>5514</v>
      </c>
      <c r="D387" s="78" t="s">
        <v>126</v>
      </c>
      <c r="E387" s="13">
        <v>44545</v>
      </c>
      <c r="F387" s="76" t="s">
        <v>127</v>
      </c>
      <c r="G387" s="13">
        <v>44549</v>
      </c>
      <c r="H387" s="77" t="s">
        <v>5006</v>
      </c>
      <c r="I387" s="16">
        <v>24</v>
      </c>
      <c r="J387" s="16">
        <v>21</v>
      </c>
      <c r="K387" s="16">
        <v>21</v>
      </c>
      <c r="L387" s="16">
        <v>10</v>
      </c>
      <c r="M387" s="81">
        <v>2.6459999999999999</v>
      </c>
      <c r="N387" s="96">
        <v>10</v>
      </c>
      <c r="O387" s="64">
        <v>2530</v>
      </c>
      <c r="P387" s="65">
        <f>Table22457891011234567891011121314151617181920212223242526272829303132333412353637383940414243444546474849[[#This Row],[PEMBULATAN]]*O387</f>
        <v>25300</v>
      </c>
    </row>
    <row r="388" spans="1:16" ht="27" customHeight="1" x14ac:dyDescent="0.2">
      <c r="A388" s="14"/>
      <c r="B388" s="75"/>
      <c r="C388" s="73" t="s">
        <v>5515</v>
      </c>
      <c r="D388" s="78" t="s">
        <v>126</v>
      </c>
      <c r="E388" s="13">
        <v>44545</v>
      </c>
      <c r="F388" s="76" t="s">
        <v>127</v>
      </c>
      <c r="G388" s="13">
        <v>44549</v>
      </c>
      <c r="H388" s="77" t="s">
        <v>5006</v>
      </c>
      <c r="I388" s="16">
        <v>36</v>
      </c>
      <c r="J388" s="16">
        <v>25</v>
      </c>
      <c r="K388" s="16">
        <v>28</v>
      </c>
      <c r="L388" s="16">
        <v>4</v>
      </c>
      <c r="M388" s="81">
        <v>6.3</v>
      </c>
      <c r="N388" s="96">
        <v>7</v>
      </c>
      <c r="O388" s="64">
        <v>2530</v>
      </c>
      <c r="P388" s="65">
        <f>Table22457891011234567891011121314151617181920212223242526272829303132333412353637383940414243444546474849[[#This Row],[PEMBULATAN]]*O388</f>
        <v>17710</v>
      </c>
    </row>
    <row r="389" spans="1:16" ht="27" customHeight="1" x14ac:dyDescent="0.2">
      <c r="A389" s="14"/>
      <c r="B389" s="75"/>
      <c r="C389" s="73" t="s">
        <v>5516</v>
      </c>
      <c r="D389" s="78" t="s">
        <v>126</v>
      </c>
      <c r="E389" s="13">
        <v>44545</v>
      </c>
      <c r="F389" s="76" t="s">
        <v>127</v>
      </c>
      <c r="G389" s="13">
        <v>44549</v>
      </c>
      <c r="H389" s="77" t="s">
        <v>5006</v>
      </c>
      <c r="I389" s="16">
        <v>67</v>
      </c>
      <c r="J389" s="16">
        <v>51</v>
      </c>
      <c r="K389" s="16">
        <v>48</v>
      </c>
      <c r="L389" s="16">
        <v>10</v>
      </c>
      <c r="M389" s="81">
        <v>41.003999999999998</v>
      </c>
      <c r="N389" s="96">
        <v>41.003999999999998</v>
      </c>
      <c r="O389" s="64">
        <v>2530</v>
      </c>
      <c r="P389" s="65">
        <f>Table22457891011234567891011121314151617181920212223242526272829303132333412353637383940414243444546474849[[#This Row],[PEMBULATAN]]*O389</f>
        <v>103740.12</v>
      </c>
    </row>
    <row r="390" spans="1:16" ht="27" customHeight="1" x14ac:dyDescent="0.2">
      <c r="A390" s="14"/>
      <c r="B390" s="75"/>
      <c r="C390" s="73" t="s">
        <v>5517</v>
      </c>
      <c r="D390" s="78" t="s">
        <v>126</v>
      </c>
      <c r="E390" s="13">
        <v>44545</v>
      </c>
      <c r="F390" s="76" t="s">
        <v>127</v>
      </c>
      <c r="G390" s="13">
        <v>44549</v>
      </c>
      <c r="H390" s="77" t="s">
        <v>5006</v>
      </c>
      <c r="I390" s="16">
        <v>52</v>
      </c>
      <c r="J390" s="16">
        <v>33</v>
      </c>
      <c r="K390" s="16">
        <v>28</v>
      </c>
      <c r="L390" s="16">
        <v>13</v>
      </c>
      <c r="M390" s="81">
        <v>12.012</v>
      </c>
      <c r="N390" s="96">
        <v>13</v>
      </c>
      <c r="O390" s="64">
        <v>2530</v>
      </c>
      <c r="P390" s="65">
        <f>Table22457891011234567891011121314151617181920212223242526272829303132333412353637383940414243444546474849[[#This Row],[PEMBULATAN]]*O390</f>
        <v>32890</v>
      </c>
    </row>
    <row r="391" spans="1:16" ht="27" customHeight="1" x14ac:dyDescent="0.2">
      <c r="A391" s="14"/>
      <c r="B391" s="75"/>
      <c r="C391" s="73" t="s">
        <v>5518</v>
      </c>
      <c r="D391" s="78" t="s">
        <v>126</v>
      </c>
      <c r="E391" s="13">
        <v>44545</v>
      </c>
      <c r="F391" s="76" t="s">
        <v>127</v>
      </c>
      <c r="G391" s="13">
        <v>44549</v>
      </c>
      <c r="H391" s="77" t="s">
        <v>5006</v>
      </c>
      <c r="I391" s="16">
        <v>105</v>
      </c>
      <c r="J391" s="16">
        <v>49</v>
      </c>
      <c r="K391" s="16">
        <v>26</v>
      </c>
      <c r="L391" s="16">
        <v>20</v>
      </c>
      <c r="M391" s="81">
        <v>33.442500000000003</v>
      </c>
      <c r="N391" s="96">
        <v>34</v>
      </c>
      <c r="O391" s="64">
        <v>2530</v>
      </c>
      <c r="P391" s="65">
        <f>Table22457891011234567891011121314151617181920212223242526272829303132333412353637383940414243444546474849[[#This Row],[PEMBULATAN]]*O391</f>
        <v>86020</v>
      </c>
    </row>
    <row r="392" spans="1:16" ht="27" customHeight="1" x14ac:dyDescent="0.2">
      <c r="A392" s="14"/>
      <c r="B392" s="75"/>
      <c r="C392" s="73" t="s">
        <v>5519</v>
      </c>
      <c r="D392" s="78" t="s">
        <v>126</v>
      </c>
      <c r="E392" s="13">
        <v>44545</v>
      </c>
      <c r="F392" s="76" t="s">
        <v>127</v>
      </c>
      <c r="G392" s="13">
        <v>44549</v>
      </c>
      <c r="H392" s="77" t="s">
        <v>5006</v>
      </c>
      <c r="I392" s="16">
        <v>48</v>
      </c>
      <c r="J392" s="16">
        <v>40</v>
      </c>
      <c r="K392" s="16">
        <v>51</v>
      </c>
      <c r="L392" s="16">
        <v>16</v>
      </c>
      <c r="M392" s="81">
        <v>24.48</v>
      </c>
      <c r="N392" s="96">
        <v>25</v>
      </c>
      <c r="O392" s="64">
        <v>2530</v>
      </c>
      <c r="P392" s="65">
        <f>Table22457891011234567891011121314151617181920212223242526272829303132333412353637383940414243444546474849[[#This Row],[PEMBULATAN]]*O392</f>
        <v>63250</v>
      </c>
    </row>
    <row r="393" spans="1:16" ht="27" customHeight="1" x14ac:dyDescent="0.2">
      <c r="A393" s="14"/>
      <c r="B393" s="75"/>
      <c r="C393" s="73" t="s">
        <v>5520</v>
      </c>
      <c r="D393" s="78" t="s">
        <v>126</v>
      </c>
      <c r="E393" s="13">
        <v>44545</v>
      </c>
      <c r="F393" s="76" t="s">
        <v>127</v>
      </c>
      <c r="G393" s="13">
        <v>44549</v>
      </c>
      <c r="H393" s="77" t="s">
        <v>5006</v>
      </c>
      <c r="I393" s="16">
        <v>76</v>
      </c>
      <c r="J393" s="16">
        <v>48</v>
      </c>
      <c r="K393" s="16">
        <v>17</v>
      </c>
      <c r="L393" s="16">
        <v>11</v>
      </c>
      <c r="M393" s="81">
        <v>15.504</v>
      </c>
      <c r="N393" s="96">
        <v>17</v>
      </c>
      <c r="O393" s="64">
        <v>2530</v>
      </c>
      <c r="P393" s="65">
        <f>Table22457891011234567891011121314151617181920212223242526272829303132333412353637383940414243444546474849[[#This Row],[PEMBULATAN]]*O393</f>
        <v>43010</v>
      </c>
    </row>
    <row r="394" spans="1:16" ht="27" customHeight="1" x14ac:dyDescent="0.2">
      <c r="A394" s="14"/>
      <c r="B394" s="75"/>
      <c r="C394" s="73" t="s">
        <v>5521</v>
      </c>
      <c r="D394" s="78" t="s">
        <v>126</v>
      </c>
      <c r="E394" s="13">
        <v>44545</v>
      </c>
      <c r="F394" s="76" t="s">
        <v>127</v>
      </c>
      <c r="G394" s="13">
        <v>44549</v>
      </c>
      <c r="H394" s="77" t="s">
        <v>5006</v>
      </c>
      <c r="I394" s="16">
        <v>51</v>
      </c>
      <c r="J394" s="16">
        <v>49</v>
      </c>
      <c r="K394" s="16">
        <v>28</v>
      </c>
      <c r="L394" s="16">
        <v>3</v>
      </c>
      <c r="M394" s="81">
        <v>17.492999999999999</v>
      </c>
      <c r="N394" s="96">
        <v>17.492999999999999</v>
      </c>
      <c r="O394" s="64">
        <v>2530</v>
      </c>
      <c r="P394" s="65">
        <f>Table22457891011234567891011121314151617181920212223242526272829303132333412353637383940414243444546474849[[#This Row],[PEMBULATAN]]*O394</f>
        <v>44257.289999999994</v>
      </c>
    </row>
    <row r="395" spans="1:16" ht="27" customHeight="1" x14ac:dyDescent="0.2">
      <c r="A395" s="14"/>
      <c r="B395" s="75"/>
      <c r="C395" s="73" t="s">
        <v>5522</v>
      </c>
      <c r="D395" s="78" t="s">
        <v>126</v>
      </c>
      <c r="E395" s="13">
        <v>44545</v>
      </c>
      <c r="F395" s="76" t="s">
        <v>127</v>
      </c>
      <c r="G395" s="13">
        <v>44549</v>
      </c>
      <c r="H395" s="77" t="s">
        <v>5006</v>
      </c>
      <c r="I395" s="16">
        <v>51</v>
      </c>
      <c r="J395" s="16">
        <v>47</v>
      </c>
      <c r="K395" s="16">
        <v>22</v>
      </c>
      <c r="L395" s="16">
        <v>9</v>
      </c>
      <c r="M395" s="81">
        <v>13.1835</v>
      </c>
      <c r="N395" s="96">
        <v>13.1835</v>
      </c>
      <c r="O395" s="64">
        <v>2530</v>
      </c>
      <c r="P395" s="65">
        <f>Table22457891011234567891011121314151617181920212223242526272829303132333412353637383940414243444546474849[[#This Row],[PEMBULATAN]]*O395</f>
        <v>33354.255000000005</v>
      </c>
    </row>
    <row r="396" spans="1:16" ht="27" customHeight="1" x14ac:dyDescent="0.2">
      <c r="A396" s="14"/>
      <c r="B396" s="75"/>
      <c r="C396" s="73" t="s">
        <v>5523</v>
      </c>
      <c r="D396" s="78" t="s">
        <v>126</v>
      </c>
      <c r="E396" s="13">
        <v>44545</v>
      </c>
      <c r="F396" s="76" t="s">
        <v>127</v>
      </c>
      <c r="G396" s="13">
        <v>44549</v>
      </c>
      <c r="H396" s="77" t="s">
        <v>5006</v>
      </c>
      <c r="I396" s="16">
        <v>31</v>
      </c>
      <c r="J396" s="16">
        <v>31</v>
      </c>
      <c r="K396" s="16">
        <v>36</v>
      </c>
      <c r="L396" s="16">
        <v>5</v>
      </c>
      <c r="M396" s="81">
        <v>8.6489999999999991</v>
      </c>
      <c r="N396" s="96">
        <v>8.6489999999999991</v>
      </c>
      <c r="O396" s="64">
        <v>2530</v>
      </c>
      <c r="P396" s="65">
        <f>Table22457891011234567891011121314151617181920212223242526272829303132333412353637383940414243444546474849[[#This Row],[PEMBULATAN]]*O396</f>
        <v>21881.969999999998</v>
      </c>
    </row>
    <row r="397" spans="1:16" ht="27" customHeight="1" x14ac:dyDescent="0.2">
      <c r="A397" s="14"/>
      <c r="B397" s="75"/>
      <c r="C397" s="73" t="s">
        <v>5524</v>
      </c>
      <c r="D397" s="78" t="s">
        <v>126</v>
      </c>
      <c r="E397" s="13">
        <v>44545</v>
      </c>
      <c r="F397" s="76" t="s">
        <v>127</v>
      </c>
      <c r="G397" s="13">
        <v>44549</v>
      </c>
      <c r="H397" s="77" t="s">
        <v>5006</v>
      </c>
      <c r="I397" s="16">
        <v>101</v>
      </c>
      <c r="J397" s="16">
        <v>52</v>
      </c>
      <c r="K397" s="16">
        <v>25</v>
      </c>
      <c r="L397" s="16">
        <v>18</v>
      </c>
      <c r="M397" s="81">
        <v>32.825000000000003</v>
      </c>
      <c r="N397" s="96">
        <v>32.825000000000003</v>
      </c>
      <c r="O397" s="64">
        <v>2530</v>
      </c>
      <c r="P397" s="65">
        <f>Table22457891011234567891011121314151617181920212223242526272829303132333412353637383940414243444546474849[[#This Row],[PEMBULATAN]]*O397</f>
        <v>83047.25</v>
      </c>
    </row>
    <row r="398" spans="1:16" ht="27" customHeight="1" x14ac:dyDescent="0.2">
      <c r="A398" s="14"/>
      <c r="B398" s="75"/>
      <c r="C398" s="73" t="s">
        <v>5525</v>
      </c>
      <c r="D398" s="78" t="s">
        <v>126</v>
      </c>
      <c r="E398" s="13">
        <v>44545</v>
      </c>
      <c r="F398" s="76" t="s">
        <v>127</v>
      </c>
      <c r="G398" s="13">
        <v>44549</v>
      </c>
      <c r="H398" s="77" t="s">
        <v>5006</v>
      </c>
      <c r="I398" s="16">
        <v>51</v>
      </c>
      <c r="J398" s="16">
        <v>44</v>
      </c>
      <c r="K398" s="16">
        <v>41</v>
      </c>
      <c r="L398" s="16">
        <v>7</v>
      </c>
      <c r="M398" s="81">
        <v>23.001000000000001</v>
      </c>
      <c r="N398" s="96">
        <v>23.001000000000001</v>
      </c>
      <c r="O398" s="64">
        <v>2530</v>
      </c>
      <c r="P398" s="65">
        <f>Table22457891011234567891011121314151617181920212223242526272829303132333412353637383940414243444546474849[[#This Row],[PEMBULATAN]]*O398</f>
        <v>58192.530000000006</v>
      </c>
    </row>
    <row r="399" spans="1:16" ht="27" customHeight="1" x14ac:dyDescent="0.2">
      <c r="A399" s="14"/>
      <c r="B399" s="75"/>
      <c r="C399" s="73" t="s">
        <v>5526</v>
      </c>
      <c r="D399" s="78" t="s">
        <v>126</v>
      </c>
      <c r="E399" s="13">
        <v>44545</v>
      </c>
      <c r="F399" s="76" t="s">
        <v>127</v>
      </c>
      <c r="G399" s="13">
        <v>44549</v>
      </c>
      <c r="H399" s="77" t="s">
        <v>5006</v>
      </c>
      <c r="I399" s="16">
        <v>45</v>
      </c>
      <c r="J399" s="16">
        <v>33</v>
      </c>
      <c r="K399" s="16">
        <v>27</v>
      </c>
      <c r="L399" s="16">
        <v>14</v>
      </c>
      <c r="M399" s="81">
        <v>10.02375</v>
      </c>
      <c r="N399" s="96">
        <v>14</v>
      </c>
      <c r="O399" s="64">
        <v>2530</v>
      </c>
      <c r="P399" s="65">
        <f>Table22457891011234567891011121314151617181920212223242526272829303132333412353637383940414243444546474849[[#This Row],[PEMBULATAN]]*O399</f>
        <v>35420</v>
      </c>
    </row>
    <row r="400" spans="1:16" ht="27" customHeight="1" x14ac:dyDescent="0.2">
      <c r="A400" s="14"/>
      <c r="B400" s="75"/>
      <c r="C400" s="73" t="s">
        <v>5527</v>
      </c>
      <c r="D400" s="78" t="s">
        <v>126</v>
      </c>
      <c r="E400" s="13">
        <v>44545</v>
      </c>
      <c r="F400" s="76" t="s">
        <v>127</v>
      </c>
      <c r="G400" s="13">
        <v>44549</v>
      </c>
      <c r="H400" s="77" t="s">
        <v>5006</v>
      </c>
      <c r="I400" s="16">
        <v>36</v>
      </c>
      <c r="J400" s="16">
        <v>36</v>
      </c>
      <c r="K400" s="16">
        <v>37</v>
      </c>
      <c r="L400" s="16">
        <v>8</v>
      </c>
      <c r="M400" s="81">
        <v>11.988</v>
      </c>
      <c r="N400" s="96">
        <v>11.988</v>
      </c>
      <c r="O400" s="64">
        <v>2530</v>
      </c>
      <c r="P400" s="65">
        <f>Table22457891011234567891011121314151617181920212223242526272829303132333412353637383940414243444546474849[[#This Row],[PEMBULATAN]]*O400</f>
        <v>30329.64</v>
      </c>
    </row>
    <row r="401" spans="1:16" ht="27" customHeight="1" x14ac:dyDescent="0.2">
      <c r="A401" s="14"/>
      <c r="B401" s="75"/>
      <c r="C401" s="73" t="s">
        <v>5528</v>
      </c>
      <c r="D401" s="78" t="s">
        <v>126</v>
      </c>
      <c r="E401" s="13">
        <v>44545</v>
      </c>
      <c r="F401" s="76" t="s">
        <v>127</v>
      </c>
      <c r="G401" s="13">
        <v>44549</v>
      </c>
      <c r="H401" s="77" t="s">
        <v>5006</v>
      </c>
      <c r="I401" s="16">
        <v>58</v>
      </c>
      <c r="J401" s="16">
        <v>31</v>
      </c>
      <c r="K401" s="16">
        <v>41</v>
      </c>
      <c r="L401" s="16">
        <v>11</v>
      </c>
      <c r="M401" s="81">
        <v>18.429500000000001</v>
      </c>
      <c r="N401" s="96">
        <v>19</v>
      </c>
      <c r="O401" s="64">
        <v>2530</v>
      </c>
      <c r="P401" s="65">
        <f>Table22457891011234567891011121314151617181920212223242526272829303132333412353637383940414243444546474849[[#This Row],[PEMBULATAN]]*O401</f>
        <v>48070</v>
      </c>
    </row>
    <row r="402" spans="1:16" ht="27" customHeight="1" x14ac:dyDescent="0.2">
      <c r="A402" s="14"/>
      <c r="B402" s="75"/>
      <c r="C402" s="73" t="s">
        <v>5529</v>
      </c>
      <c r="D402" s="78" t="s">
        <v>126</v>
      </c>
      <c r="E402" s="13">
        <v>44545</v>
      </c>
      <c r="F402" s="76" t="s">
        <v>127</v>
      </c>
      <c r="G402" s="13">
        <v>44549</v>
      </c>
      <c r="H402" s="77" t="s">
        <v>5006</v>
      </c>
      <c r="I402" s="16">
        <v>51</v>
      </c>
      <c r="J402" s="16">
        <v>48</v>
      </c>
      <c r="K402" s="16">
        <v>38</v>
      </c>
      <c r="L402" s="16">
        <v>25</v>
      </c>
      <c r="M402" s="81">
        <v>23.256</v>
      </c>
      <c r="N402" s="96">
        <v>25</v>
      </c>
      <c r="O402" s="64">
        <v>2530</v>
      </c>
      <c r="P402" s="65">
        <f>Table22457891011234567891011121314151617181920212223242526272829303132333412353637383940414243444546474849[[#This Row],[PEMBULATAN]]*O402</f>
        <v>63250</v>
      </c>
    </row>
    <row r="403" spans="1:16" ht="27" customHeight="1" x14ac:dyDescent="0.2">
      <c r="A403" s="14"/>
      <c r="B403" s="75"/>
      <c r="C403" s="73" t="s">
        <v>5530</v>
      </c>
      <c r="D403" s="78" t="s">
        <v>126</v>
      </c>
      <c r="E403" s="13">
        <v>44545</v>
      </c>
      <c r="F403" s="76" t="s">
        <v>127</v>
      </c>
      <c r="G403" s="13">
        <v>44549</v>
      </c>
      <c r="H403" s="77" t="s">
        <v>5006</v>
      </c>
      <c r="I403" s="16">
        <v>40</v>
      </c>
      <c r="J403" s="16">
        <v>39</v>
      </c>
      <c r="K403" s="16">
        <v>35</v>
      </c>
      <c r="L403" s="16">
        <v>27</v>
      </c>
      <c r="M403" s="81">
        <v>13.65</v>
      </c>
      <c r="N403" s="96">
        <v>27</v>
      </c>
      <c r="O403" s="64">
        <v>2530</v>
      </c>
      <c r="P403" s="65">
        <f>Table22457891011234567891011121314151617181920212223242526272829303132333412353637383940414243444546474849[[#This Row],[PEMBULATAN]]*O403</f>
        <v>68310</v>
      </c>
    </row>
    <row r="404" spans="1:16" ht="27" customHeight="1" x14ac:dyDescent="0.2">
      <c r="A404" s="14"/>
      <c r="B404" s="75"/>
      <c r="C404" s="73" t="s">
        <v>5531</v>
      </c>
      <c r="D404" s="78" t="s">
        <v>126</v>
      </c>
      <c r="E404" s="13">
        <v>44545</v>
      </c>
      <c r="F404" s="76" t="s">
        <v>127</v>
      </c>
      <c r="G404" s="13">
        <v>44549</v>
      </c>
      <c r="H404" s="77" t="s">
        <v>5006</v>
      </c>
      <c r="I404" s="16">
        <v>42</v>
      </c>
      <c r="J404" s="16">
        <v>42</v>
      </c>
      <c r="K404" s="16">
        <v>45</v>
      </c>
      <c r="L404" s="16">
        <v>10</v>
      </c>
      <c r="M404" s="81">
        <v>19.844999999999999</v>
      </c>
      <c r="N404" s="96">
        <v>19.844999999999999</v>
      </c>
      <c r="O404" s="64">
        <v>2530</v>
      </c>
      <c r="P404" s="65">
        <f>Table22457891011234567891011121314151617181920212223242526272829303132333412353637383940414243444546474849[[#This Row],[PEMBULATAN]]*O404</f>
        <v>50207.85</v>
      </c>
    </row>
    <row r="405" spans="1:16" ht="27" customHeight="1" x14ac:dyDescent="0.2">
      <c r="A405" s="14"/>
      <c r="B405" s="75"/>
      <c r="C405" s="73" t="s">
        <v>5532</v>
      </c>
      <c r="D405" s="78" t="s">
        <v>126</v>
      </c>
      <c r="E405" s="13">
        <v>44545</v>
      </c>
      <c r="F405" s="76" t="s">
        <v>127</v>
      </c>
      <c r="G405" s="13">
        <v>44549</v>
      </c>
      <c r="H405" s="77" t="s">
        <v>5006</v>
      </c>
      <c r="I405" s="16">
        <v>59</v>
      </c>
      <c r="J405" s="16">
        <v>42</v>
      </c>
      <c r="K405" s="16">
        <v>42</v>
      </c>
      <c r="L405" s="16">
        <v>30</v>
      </c>
      <c r="M405" s="81">
        <v>26.018999999999998</v>
      </c>
      <c r="N405" s="96">
        <v>30</v>
      </c>
      <c r="O405" s="64">
        <v>2530</v>
      </c>
      <c r="P405" s="65">
        <f>Table22457891011234567891011121314151617181920212223242526272829303132333412353637383940414243444546474849[[#This Row],[PEMBULATAN]]*O405</f>
        <v>75900</v>
      </c>
    </row>
    <row r="406" spans="1:16" ht="27" customHeight="1" x14ac:dyDescent="0.2">
      <c r="A406" s="14"/>
      <c r="B406" s="75"/>
      <c r="C406" s="73" t="s">
        <v>5533</v>
      </c>
      <c r="D406" s="78" t="s">
        <v>126</v>
      </c>
      <c r="E406" s="13">
        <v>44545</v>
      </c>
      <c r="F406" s="76" t="s">
        <v>127</v>
      </c>
      <c r="G406" s="13">
        <v>44549</v>
      </c>
      <c r="H406" s="77" t="s">
        <v>5006</v>
      </c>
      <c r="I406" s="16">
        <v>133</v>
      </c>
      <c r="J406" s="16">
        <v>81</v>
      </c>
      <c r="K406" s="16">
        <v>18</v>
      </c>
      <c r="L406" s="16">
        <v>27</v>
      </c>
      <c r="M406" s="81">
        <v>48.478499999999997</v>
      </c>
      <c r="N406" s="96">
        <v>49</v>
      </c>
      <c r="O406" s="64">
        <v>2530</v>
      </c>
      <c r="P406" s="65">
        <f>Table22457891011234567891011121314151617181920212223242526272829303132333412353637383940414243444546474849[[#This Row],[PEMBULATAN]]*O406</f>
        <v>123970</v>
      </c>
    </row>
    <row r="407" spans="1:16" ht="27" customHeight="1" x14ac:dyDescent="0.2">
      <c r="A407" s="14"/>
      <c r="B407" s="75"/>
      <c r="C407" s="73" t="s">
        <v>5534</v>
      </c>
      <c r="D407" s="78" t="s">
        <v>126</v>
      </c>
      <c r="E407" s="13">
        <v>44545</v>
      </c>
      <c r="F407" s="76" t="s">
        <v>127</v>
      </c>
      <c r="G407" s="13">
        <v>44549</v>
      </c>
      <c r="H407" s="77" t="s">
        <v>5006</v>
      </c>
      <c r="I407" s="16">
        <v>68</v>
      </c>
      <c r="J407" s="16">
        <v>52</v>
      </c>
      <c r="K407" s="16">
        <v>22</v>
      </c>
      <c r="L407" s="16">
        <v>8</v>
      </c>
      <c r="M407" s="81">
        <v>19.448</v>
      </c>
      <c r="N407" s="96">
        <v>20</v>
      </c>
      <c r="O407" s="64">
        <v>2530</v>
      </c>
      <c r="P407" s="65">
        <f>Table22457891011234567891011121314151617181920212223242526272829303132333412353637383940414243444546474849[[#This Row],[PEMBULATAN]]*O407</f>
        <v>50600</v>
      </c>
    </row>
    <row r="408" spans="1:16" ht="27" customHeight="1" x14ac:dyDescent="0.2">
      <c r="A408" s="14"/>
      <c r="B408" s="75"/>
      <c r="C408" s="73" t="s">
        <v>5535</v>
      </c>
      <c r="D408" s="78" t="s">
        <v>126</v>
      </c>
      <c r="E408" s="13">
        <v>44545</v>
      </c>
      <c r="F408" s="76" t="s">
        <v>127</v>
      </c>
      <c r="G408" s="13">
        <v>44549</v>
      </c>
      <c r="H408" s="77" t="s">
        <v>5006</v>
      </c>
      <c r="I408" s="16">
        <v>75</v>
      </c>
      <c r="J408" s="16">
        <v>48</v>
      </c>
      <c r="K408" s="16">
        <v>31</v>
      </c>
      <c r="L408" s="16">
        <v>7</v>
      </c>
      <c r="M408" s="81">
        <v>27.9</v>
      </c>
      <c r="N408" s="96">
        <v>27.9</v>
      </c>
      <c r="O408" s="64">
        <v>2530</v>
      </c>
      <c r="P408" s="65">
        <f>Table22457891011234567891011121314151617181920212223242526272829303132333412353637383940414243444546474849[[#This Row],[PEMBULATAN]]*O408</f>
        <v>70587</v>
      </c>
    </row>
    <row r="409" spans="1:16" ht="27" customHeight="1" x14ac:dyDescent="0.2">
      <c r="A409" s="14"/>
      <c r="B409" s="75"/>
      <c r="C409" s="73" t="s">
        <v>5536</v>
      </c>
      <c r="D409" s="78" t="s">
        <v>126</v>
      </c>
      <c r="E409" s="13">
        <v>44545</v>
      </c>
      <c r="F409" s="76" t="s">
        <v>127</v>
      </c>
      <c r="G409" s="13">
        <v>44549</v>
      </c>
      <c r="H409" s="77" t="s">
        <v>5006</v>
      </c>
      <c r="I409" s="16">
        <v>94</v>
      </c>
      <c r="J409" s="16">
        <v>55</v>
      </c>
      <c r="K409" s="16">
        <v>25</v>
      </c>
      <c r="L409" s="16">
        <v>21</v>
      </c>
      <c r="M409" s="81">
        <v>32.3125</v>
      </c>
      <c r="N409" s="96">
        <v>33</v>
      </c>
      <c r="O409" s="64">
        <v>2530</v>
      </c>
      <c r="P409" s="65">
        <f>Table22457891011234567891011121314151617181920212223242526272829303132333412353637383940414243444546474849[[#This Row],[PEMBULATAN]]*O409</f>
        <v>83490</v>
      </c>
    </row>
    <row r="410" spans="1:16" ht="27" customHeight="1" x14ac:dyDescent="0.2">
      <c r="A410" s="14"/>
      <c r="B410" s="75"/>
      <c r="C410" s="73" t="s">
        <v>5537</v>
      </c>
      <c r="D410" s="78" t="s">
        <v>126</v>
      </c>
      <c r="E410" s="13">
        <v>44545</v>
      </c>
      <c r="F410" s="76" t="s">
        <v>127</v>
      </c>
      <c r="G410" s="13">
        <v>44549</v>
      </c>
      <c r="H410" s="77" t="s">
        <v>5006</v>
      </c>
      <c r="I410" s="16">
        <v>71</v>
      </c>
      <c r="J410" s="16">
        <v>58</v>
      </c>
      <c r="K410" s="16">
        <v>12</v>
      </c>
      <c r="L410" s="16">
        <v>15</v>
      </c>
      <c r="M410" s="81">
        <v>12.353999999999999</v>
      </c>
      <c r="N410" s="96">
        <v>16</v>
      </c>
      <c r="O410" s="64">
        <v>2530</v>
      </c>
      <c r="P410" s="65">
        <f>Table22457891011234567891011121314151617181920212223242526272829303132333412353637383940414243444546474849[[#This Row],[PEMBULATAN]]*O410</f>
        <v>40480</v>
      </c>
    </row>
    <row r="411" spans="1:16" ht="27" customHeight="1" x14ac:dyDescent="0.2">
      <c r="A411" s="14"/>
      <c r="B411" s="75" t="s">
        <v>5538</v>
      </c>
      <c r="C411" s="73" t="s">
        <v>5539</v>
      </c>
      <c r="D411" s="78" t="s">
        <v>126</v>
      </c>
      <c r="E411" s="13">
        <v>44545</v>
      </c>
      <c r="F411" s="76" t="s">
        <v>127</v>
      </c>
      <c r="G411" s="13">
        <v>44549</v>
      </c>
      <c r="H411" s="77" t="s">
        <v>5006</v>
      </c>
      <c r="I411" s="16">
        <v>20</v>
      </c>
      <c r="J411" s="16">
        <v>15</v>
      </c>
      <c r="K411" s="16">
        <v>8</v>
      </c>
      <c r="L411" s="16">
        <v>1</v>
      </c>
      <c r="M411" s="81">
        <v>0.6</v>
      </c>
      <c r="N411" s="96">
        <v>1</v>
      </c>
      <c r="O411" s="64">
        <v>2530</v>
      </c>
      <c r="P411" s="65">
        <f>Table22457891011234567891011121314151617181920212223242526272829303132333412353637383940414243444546474849[[#This Row],[PEMBULATAN]]*O411</f>
        <v>2530</v>
      </c>
    </row>
    <row r="412" spans="1:16" ht="27" customHeight="1" x14ac:dyDescent="0.2">
      <c r="A412" s="14"/>
      <c r="B412" s="75"/>
      <c r="C412" s="73" t="s">
        <v>5540</v>
      </c>
      <c r="D412" s="78" t="s">
        <v>126</v>
      </c>
      <c r="E412" s="13">
        <v>44545</v>
      </c>
      <c r="F412" s="76" t="s">
        <v>127</v>
      </c>
      <c r="G412" s="13">
        <v>44549</v>
      </c>
      <c r="H412" s="77" t="s">
        <v>5006</v>
      </c>
      <c r="I412" s="16">
        <v>55</v>
      </c>
      <c r="J412" s="16">
        <v>41</v>
      </c>
      <c r="K412" s="16">
        <v>18</v>
      </c>
      <c r="L412" s="16">
        <v>4</v>
      </c>
      <c r="M412" s="81">
        <v>10.147500000000001</v>
      </c>
      <c r="N412" s="96">
        <v>10.147500000000001</v>
      </c>
      <c r="O412" s="64">
        <v>2530</v>
      </c>
      <c r="P412" s="65">
        <f>Table22457891011234567891011121314151617181920212223242526272829303132333412353637383940414243444546474849[[#This Row],[PEMBULATAN]]*O412</f>
        <v>25673.175000000003</v>
      </c>
    </row>
    <row r="413" spans="1:16" ht="27" customHeight="1" x14ac:dyDescent="0.2">
      <c r="A413" s="14"/>
      <c r="B413" s="75"/>
      <c r="C413" s="73" t="s">
        <v>5541</v>
      </c>
      <c r="D413" s="78" t="s">
        <v>126</v>
      </c>
      <c r="E413" s="13">
        <v>44545</v>
      </c>
      <c r="F413" s="76" t="s">
        <v>127</v>
      </c>
      <c r="G413" s="13">
        <v>44549</v>
      </c>
      <c r="H413" s="77" t="s">
        <v>5006</v>
      </c>
      <c r="I413" s="16">
        <v>59</v>
      </c>
      <c r="J413" s="16">
        <v>40</v>
      </c>
      <c r="K413" s="16">
        <v>21</v>
      </c>
      <c r="L413" s="16">
        <v>8</v>
      </c>
      <c r="M413" s="81">
        <v>12.39</v>
      </c>
      <c r="N413" s="96">
        <v>13</v>
      </c>
      <c r="O413" s="64">
        <v>2530</v>
      </c>
      <c r="P413" s="65">
        <f>Table22457891011234567891011121314151617181920212223242526272829303132333412353637383940414243444546474849[[#This Row],[PEMBULATAN]]*O413</f>
        <v>32890</v>
      </c>
    </row>
    <row r="414" spans="1:16" ht="27" customHeight="1" x14ac:dyDescent="0.2">
      <c r="A414" s="14"/>
      <c r="B414" s="75"/>
      <c r="C414" s="73" t="s">
        <v>5542</v>
      </c>
      <c r="D414" s="78" t="s">
        <v>126</v>
      </c>
      <c r="E414" s="13">
        <v>44545</v>
      </c>
      <c r="F414" s="76" t="s">
        <v>127</v>
      </c>
      <c r="G414" s="13">
        <v>44549</v>
      </c>
      <c r="H414" s="77" t="s">
        <v>5006</v>
      </c>
      <c r="I414" s="16">
        <v>51</v>
      </c>
      <c r="J414" s="16">
        <v>49</v>
      </c>
      <c r="K414" s="16">
        <v>30</v>
      </c>
      <c r="L414" s="16">
        <v>17</v>
      </c>
      <c r="M414" s="81">
        <v>18.7425</v>
      </c>
      <c r="N414" s="96">
        <v>18.7425</v>
      </c>
      <c r="O414" s="64">
        <v>2530</v>
      </c>
      <c r="P414" s="65">
        <f>Table22457891011234567891011121314151617181920212223242526272829303132333412353637383940414243444546474849[[#This Row],[PEMBULATAN]]*O414</f>
        <v>47418.525000000001</v>
      </c>
    </row>
    <row r="415" spans="1:16" ht="27" customHeight="1" x14ac:dyDescent="0.2">
      <c r="A415" s="14"/>
      <c r="B415" s="75"/>
      <c r="C415" s="73" t="s">
        <v>5543</v>
      </c>
      <c r="D415" s="78" t="s">
        <v>126</v>
      </c>
      <c r="E415" s="13">
        <v>44545</v>
      </c>
      <c r="F415" s="76" t="s">
        <v>127</v>
      </c>
      <c r="G415" s="13">
        <v>44549</v>
      </c>
      <c r="H415" s="77" t="s">
        <v>5006</v>
      </c>
      <c r="I415" s="16">
        <v>77</v>
      </c>
      <c r="J415" s="16">
        <v>48</v>
      </c>
      <c r="K415" s="16">
        <v>22</v>
      </c>
      <c r="L415" s="16">
        <v>21</v>
      </c>
      <c r="M415" s="81">
        <v>20.327999999999999</v>
      </c>
      <c r="N415" s="96">
        <v>22</v>
      </c>
      <c r="O415" s="64">
        <v>2530</v>
      </c>
      <c r="P415" s="65">
        <f>Table22457891011234567891011121314151617181920212223242526272829303132333412353637383940414243444546474849[[#This Row],[PEMBULATAN]]*O415</f>
        <v>55660</v>
      </c>
    </row>
    <row r="416" spans="1:16" ht="27" customHeight="1" x14ac:dyDescent="0.2">
      <c r="A416" s="14"/>
      <c r="B416" s="75"/>
      <c r="C416" s="73" t="s">
        <v>5544</v>
      </c>
      <c r="D416" s="78" t="s">
        <v>126</v>
      </c>
      <c r="E416" s="13">
        <v>44545</v>
      </c>
      <c r="F416" s="76" t="s">
        <v>127</v>
      </c>
      <c r="G416" s="13">
        <v>44549</v>
      </c>
      <c r="H416" s="77" t="s">
        <v>5006</v>
      </c>
      <c r="I416" s="16">
        <v>55</v>
      </c>
      <c r="J416" s="16">
        <v>41</v>
      </c>
      <c r="K416" s="16">
        <v>22</v>
      </c>
      <c r="L416" s="16">
        <v>30</v>
      </c>
      <c r="M416" s="81">
        <v>12.4025</v>
      </c>
      <c r="N416" s="96">
        <v>31</v>
      </c>
      <c r="O416" s="64">
        <v>2530</v>
      </c>
      <c r="P416" s="65">
        <f>Table22457891011234567891011121314151617181920212223242526272829303132333412353637383940414243444546474849[[#This Row],[PEMBULATAN]]*O416</f>
        <v>78430</v>
      </c>
    </row>
    <row r="417" spans="1:16" ht="27" customHeight="1" x14ac:dyDescent="0.2">
      <c r="A417" s="14"/>
      <c r="B417" s="75"/>
      <c r="C417" s="73" t="s">
        <v>5545</v>
      </c>
      <c r="D417" s="78" t="s">
        <v>126</v>
      </c>
      <c r="E417" s="13">
        <v>44545</v>
      </c>
      <c r="F417" s="76" t="s">
        <v>127</v>
      </c>
      <c r="G417" s="13">
        <v>44549</v>
      </c>
      <c r="H417" s="77" t="s">
        <v>5006</v>
      </c>
      <c r="I417" s="16">
        <v>104</v>
      </c>
      <c r="J417" s="16">
        <v>52</v>
      </c>
      <c r="K417" s="16">
        <v>40</v>
      </c>
      <c r="L417" s="16">
        <v>15</v>
      </c>
      <c r="M417" s="81">
        <v>54.08</v>
      </c>
      <c r="N417" s="96">
        <v>54.08</v>
      </c>
      <c r="O417" s="64">
        <v>2530</v>
      </c>
      <c r="P417" s="65">
        <f>Table22457891011234567891011121314151617181920212223242526272829303132333412353637383940414243444546474849[[#This Row],[PEMBULATAN]]*O417</f>
        <v>136822.39999999999</v>
      </c>
    </row>
    <row r="418" spans="1:16" ht="27" customHeight="1" x14ac:dyDescent="0.2">
      <c r="A418" s="14"/>
      <c r="B418" s="75"/>
      <c r="C418" s="73" t="s">
        <v>5546</v>
      </c>
      <c r="D418" s="78" t="s">
        <v>126</v>
      </c>
      <c r="E418" s="13">
        <v>44545</v>
      </c>
      <c r="F418" s="76" t="s">
        <v>127</v>
      </c>
      <c r="G418" s="13">
        <v>44549</v>
      </c>
      <c r="H418" s="77" t="s">
        <v>5006</v>
      </c>
      <c r="I418" s="16">
        <v>51</v>
      </c>
      <c r="J418" s="16">
        <v>50</v>
      </c>
      <c r="K418" s="16">
        <v>11</v>
      </c>
      <c r="L418" s="16">
        <v>7</v>
      </c>
      <c r="M418" s="81">
        <v>7.0125000000000002</v>
      </c>
      <c r="N418" s="96">
        <v>7.0125000000000002</v>
      </c>
      <c r="O418" s="64">
        <v>2530</v>
      </c>
      <c r="P418" s="65">
        <f>Table22457891011234567891011121314151617181920212223242526272829303132333412353637383940414243444546474849[[#This Row],[PEMBULATAN]]*O418</f>
        <v>17741.625</v>
      </c>
    </row>
    <row r="419" spans="1:16" ht="27" customHeight="1" x14ac:dyDescent="0.2">
      <c r="A419" s="14"/>
      <c r="B419" s="75"/>
      <c r="C419" s="73" t="s">
        <v>5547</v>
      </c>
      <c r="D419" s="78" t="s">
        <v>126</v>
      </c>
      <c r="E419" s="13">
        <v>44545</v>
      </c>
      <c r="F419" s="76" t="s">
        <v>127</v>
      </c>
      <c r="G419" s="13">
        <v>44549</v>
      </c>
      <c r="H419" s="77" t="s">
        <v>5006</v>
      </c>
      <c r="I419" s="16">
        <v>61</v>
      </c>
      <c r="J419" s="16">
        <v>40</v>
      </c>
      <c r="K419" s="16">
        <v>20</v>
      </c>
      <c r="L419" s="16">
        <v>13</v>
      </c>
      <c r="M419" s="81">
        <v>12.2</v>
      </c>
      <c r="N419" s="96">
        <v>13</v>
      </c>
      <c r="O419" s="64">
        <v>2530</v>
      </c>
      <c r="P419" s="65">
        <f>Table22457891011234567891011121314151617181920212223242526272829303132333412353637383940414243444546474849[[#This Row],[PEMBULATAN]]*O419</f>
        <v>32890</v>
      </c>
    </row>
    <row r="420" spans="1:16" ht="27" customHeight="1" x14ac:dyDescent="0.2">
      <c r="A420" s="14"/>
      <c r="B420" s="75"/>
      <c r="C420" s="73" t="s">
        <v>5548</v>
      </c>
      <c r="D420" s="78" t="s">
        <v>126</v>
      </c>
      <c r="E420" s="13">
        <v>44545</v>
      </c>
      <c r="F420" s="76" t="s">
        <v>127</v>
      </c>
      <c r="G420" s="13">
        <v>44549</v>
      </c>
      <c r="H420" s="77" t="s">
        <v>5006</v>
      </c>
      <c r="I420" s="16">
        <v>51</v>
      </c>
      <c r="J420" s="16">
        <v>43</v>
      </c>
      <c r="K420" s="16">
        <v>19</v>
      </c>
      <c r="L420" s="16">
        <v>12</v>
      </c>
      <c r="M420" s="81">
        <v>10.41675</v>
      </c>
      <c r="N420" s="96">
        <v>13</v>
      </c>
      <c r="O420" s="64">
        <v>2530</v>
      </c>
      <c r="P420" s="65">
        <f>Table22457891011234567891011121314151617181920212223242526272829303132333412353637383940414243444546474849[[#This Row],[PEMBULATAN]]*O420</f>
        <v>32890</v>
      </c>
    </row>
    <row r="421" spans="1:16" ht="27" customHeight="1" x14ac:dyDescent="0.2">
      <c r="A421" s="14"/>
      <c r="B421" s="75"/>
      <c r="C421" s="73" t="s">
        <v>5549</v>
      </c>
      <c r="D421" s="78" t="s">
        <v>126</v>
      </c>
      <c r="E421" s="13">
        <v>44545</v>
      </c>
      <c r="F421" s="76" t="s">
        <v>127</v>
      </c>
      <c r="G421" s="13">
        <v>44549</v>
      </c>
      <c r="H421" s="77" t="s">
        <v>5006</v>
      </c>
      <c r="I421" s="16">
        <v>56</v>
      </c>
      <c r="J421" s="16">
        <v>31</v>
      </c>
      <c r="K421" s="16">
        <v>23</v>
      </c>
      <c r="L421" s="16">
        <v>10</v>
      </c>
      <c r="M421" s="81">
        <v>9.9819999999999993</v>
      </c>
      <c r="N421" s="96">
        <v>10</v>
      </c>
      <c r="O421" s="64">
        <v>2530</v>
      </c>
      <c r="P421" s="65">
        <f>Table22457891011234567891011121314151617181920212223242526272829303132333412353637383940414243444546474849[[#This Row],[PEMBULATAN]]*O421</f>
        <v>25300</v>
      </c>
    </row>
    <row r="422" spans="1:16" ht="27" customHeight="1" x14ac:dyDescent="0.2">
      <c r="A422" s="14"/>
      <c r="B422" s="75"/>
      <c r="C422" s="73" t="s">
        <v>5550</v>
      </c>
      <c r="D422" s="78" t="s">
        <v>126</v>
      </c>
      <c r="E422" s="13">
        <v>44545</v>
      </c>
      <c r="F422" s="76" t="s">
        <v>127</v>
      </c>
      <c r="G422" s="13">
        <v>44549</v>
      </c>
      <c r="H422" s="77" t="s">
        <v>5006</v>
      </c>
      <c r="I422" s="16">
        <v>126</v>
      </c>
      <c r="J422" s="16">
        <v>52</v>
      </c>
      <c r="K422" s="16">
        <v>22</v>
      </c>
      <c r="L422" s="16">
        <v>26</v>
      </c>
      <c r="M422" s="81">
        <v>36.036000000000001</v>
      </c>
      <c r="N422" s="96">
        <v>36.036000000000001</v>
      </c>
      <c r="O422" s="64">
        <v>2530</v>
      </c>
      <c r="P422" s="65">
        <f>Table22457891011234567891011121314151617181920212223242526272829303132333412353637383940414243444546474849[[#This Row],[PEMBULATAN]]*O422</f>
        <v>91171.08</v>
      </c>
    </row>
    <row r="423" spans="1:16" ht="22.5" customHeight="1" x14ac:dyDescent="0.2">
      <c r="A423" s="118" t="s">
        <v>30</v>
      </c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20"/>
      <c r="M423" s="79">
        <f>SUBTOTAL(109,Table22457891011234567891011121314151617181920212223242526272829303132333412353637383940414243444546474849[KG VOLUME])</f>
        <v>8237.8597500000069</v>
      </c>
      <c r="N423" s="68">
        <f>SUM(N3:N422)</f>
        <v>8530.1785000000018</v>
      </c>
      <c r="O423" s="121">
        <f>SUM(P3:P422)</f>
        <v>21581351.605</v>
      </c>
      <c r="P423" s="122"/>
    </row>
    <row r="424" spans="1:16" ht="18" customHeight="1" x14ac:dyDescent="0.2">
      <c r="A424" s="86"/>
      <c r="B424" s="56" t="s">
        <v>42</v>
      </c>
      <c r="C424" s="55"/>
      <c r="D424" s="57" t="s">
        <v>43</v>
      </c>
      <c r="E424" s="86"/>
      <c r="F424" s="86"/>
      <c r="G424" s="86"/>
      <c r="H424" s="86"/>
      <c r="I424" s="86"/>
      <c r="J424" s="86"/>
      <c r="K424" s="86"/>
      <c r="L424" s="86"/>
      <c r="M424" s="87"/>
      <c r="N424" s="88" t="s">
        <v>51</v>
      </c>
      <c r="O424" s="89"/>
      <c r="P424" s="89">
        <f>O423*10%</f>
        <v>2158135.1605000002</v>
      </c>
    </row>
    <row r="425" spans="1:16" ht="18" customHeight="1" thickBot="1" x14ac:dyDescent="0.25">
      <c r="A425" s="86"/>
      <c r="B425" s="56"/>
      <c r="C425" s="55"/>
      <c r="D425" s="57"/>
      <c r="E425" s="86"/>
      <c r="F425" s="86"/>
      <c r="G425" s="86"/>
      <c r="H425" s="86"/>
      <c r="I425" s="86"/>
      <c r="J425" s="86"/>
      <c r="K425" s="86"/>
      <c r="L425" s="86"/>
      <c r="M425" s="87"/>
      <c r="N425" s="90" t="s">
        <v>52</v>
      </c>
      <c r="O425" s="91"/>
      <c r="P425" s="91">
        <f>O423-P424</f>
        <v>19423216.444499999</v>
      </c>
    </row>
    <row r="426" spans="1:16" ht="18" customHeight="1" x14ac:dyDescent="0.2">
      <c r="A426" s="11"/>
      <c r="H426" s="63"/>
      <c r="N426" s="62" t="s">
        <v>31</v>
      </c>
      <c r="P426" s="69">
        <f>P425*1%</f>
        <v>194232.164445</v>
      </c>
    </row>
    <row r="427" spans="1:16" ht="18" customHeight="1" thickBot="1" x14ac:dyDescent="0.25">
      <c r="A427" s="11"/>
      <c r="H427" s="63"/>
      <c r="N427" s="62" t="s">
        <v>53</v>
      </c>
      <c r="P427" s="71">
        <f>P425*2%</f>
        <v>388464.32889</v>
      </c>
    </row>
    <row r="428" spans="1:16" ht="18" customHeight="1" x14ac:dyDescent="0.2">
      <c r="A428" s="11"/>
      <c r="H428" s="63"/>
      <c r="N428" s="66" t="s">
        <v>32</v>
      </c>
      <c r="O428" s="67"/>
      <c r="P428" s="70">
        <f>P425+P426-P427</f>
        <v>19228984.280055001</v>
      </c>
    </row>
    <row r="430" spans="1:16" x14ac:dyDescent="0.2">
      <c r="A430" s="11"/>
      <c r="H430" s="63"/>
      <c r="P430" s="71"/>
    </row>
    <row r="431" spans="1:16" x14ac:dyDescent="0.2">
      <c r="A431" s="11"/>
      <c r="H431" s="63"/>
      <c r="O431" s="58"/>
      <c r="P431" s="71"/>
    </row>
    <row r="432" spans="1:16" s="3" customFormat="1" x14ac:dyDescent="0.25">
      <c r="A432" s="11"/>
      <c r="B432" s="2"/>
      <c r="C432" s="2"/>
      <c r="E432" s="12"/>
      <c r="H432" s="63"/>
      <c r="N432" s="15"/>
      <c r="O432" s="15"/>
      <c r="P432" s="15"/>
    </row>
    <row r="433" spans="1:16" s="3" customFormat="1" x14ac:dyDescent="0.25">
      <c r="A433" s="11"/>
      <c r="B433" s="2"/>
      <c r="C433" s="2"/>
      <c r="E433" s="12"/>
      <c r="H433" s="63"/>
      <c r="N433" s="15"/>
      <c r="O433" s="15"/>
      <c r="P433" s="15"/>
    </row>
    <row r="434" spans="1:16" s="3" customFormat="1" x14ac:dyDescent="0.25">
      <c r="A434" s="11"/>
      <c r="B434" s="2"/>
      <c r="C434" s="2"/>
      <c r="E434" s="12"/>
      <c r="H434" s="63"/>
      <c r="N434" s="15"/>
      <c r="O434" s="15"/>
      <c r="P434" s="15"/>
    </row>
    <row r="435" spans="1:16" s="3" customFormat="1" x14ac:dyDescent="0.25">
      <c r="A435" s="11"/>
      <c r="B435" s="2"/>
      <c r="C435" s="2"/>
      <c r="E435" s="12"/>
      <c r="H435" s="63"/>
      <c r="N435" s="15"/>
      <c r="O435" s="15"/>
      <c r="P435" s="15"/>
    </row>
    <row r="436" spans="1:16" s="3" customFormat="1" x14ac:dyDescent="0.25">
      <c r="A436" s="11"/>
      <c r="B436" s="2"/>
      <c r="C436" s="2"/>
      <c r="E436" s="12"/>
      <c r="H436" s="63"/>
      <c r="N436" s="15"/>
      <c r="O436" s="15"/>
      <c r="P436" s="15"/>
    </row>
    <row r="437" spans="1:16" s="3" customFormat="1" x14ac:dyDescent="0.25">
      <c r="A437" s="11"/>
      <c r="B437" s="2"/>
      <c r="C437" s="2"/>
      <c r="E437" s="12"/>
      <c r="H437" s="63"/>
      <c r="N437" s="15"/>
      <c r="O437" s="15"/>
      <c r="P437" s="15"/>
    </row>
    <row r="438" spans="1:16" s="3" customFormat="1" x14ac:dyDescent="0.25">
      <c r="A438" s="11"/>
      <c r="B438" s="2"/>
      <c r="C438" s="2"/>
      <c r="E438" s="12"/>
      <c r="H438" s="63"/>
      <c r="N438" s="15"/>
      <c r="O438" s="15"/>
      <c r="P438" s="15"/>
    </row>
    <row r="439" spans="1:16" s="3" customFormat="1" x14ac:dyDescent="0.25">
      <c r="A439" s="11"/>
      <c r="B439" s="2"/>
      <c r="C439" s="2"/>
      <c r="E439" s="12"/>
      <c r="H439" s="63"/>
      <c r="N439" s="15"/>
      <c r="O439" s="15"/>
      <c r="P439" s="15"/>
    </row>
    <row r="440" spans="1:16" s="3" customFormat="1" x14ac:dyDescent="0.25">
      <c r="A440" s="11"/>
      <c r="B440" s="2"/>
      <c r="C440" s="2"/>
      <c r="E440" s="12"/>
      <c r="H440" s="63"/>
      <c r="N440" s="15"/>
      <c r="O440" s="15"/>
      <c r="P440" s="15"/>
    </row>
    <row r="441" spans="1:16" s="3" customFormat="1" x14ac:dyDescent="0.25">
      <c r="A441" s="11"/>
      <c r="B441" s="2"/>
      <c r="C441" s="2"/>
      <c r="E441" s="12"/>
      <c r="H441" s="63"/>
      <c r="N441" s="15"/>
      <c r="O441" s="15"/>
      <c r="P441" s="15"/>
    </row>
    <row r="442" spans="1:16" s="3" customFormat="1" x14ac:dyDescent="0.25">
      <c r="A442" s="11"/>
      <c r="B442" s="2"/>
      <c r="C442" s="2"/>
      <c r="E442" s="12"/>
      <c r="H442" s="63"/>
      <c r="N442" s="15"/>
      <c r="O442" s="15"/>
      <c r="P442" s="15"/>
    </row>
    <row r="443" spans="1:16" s="3" customFormat="1" x14ac:dyDescent="0.25">
      <c r="A443" s="11"/>
      <c r="B443" s="2"/>
      <c r="C443" s="2"/>
      <c r="E443" s="12"/>
      <c r="H443" s="63"/>
      <c r="N443" s="15"/>
      <c r="O443" s="15"/>
      <c r="P443" s="15"/>
    </row>
  </sheetData>
  <mergeCells count="2">
    <mergeCell ref="A423:L423"/>
    <mergeCell ref="O423:P423"/>
  </mergeCells>
  <conditionalFormatting sqref="B3">
    <cfRule type="duplicateValues" dxfId="34" priority="2"/>
  </conditionalFormatting>
  <conditionalFormatting sqref="B4:B422">
    <cfRule type="duplicateValues" dxfId="33" priority="7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A15" sqref="A15:L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403957</v>
      </c>
      <c r="B3" s="74" t="s">
        <v>413</v>
      </c>
      <c r="C3" s="9" t="s">
        <v>414</v>
      </c>
      <c r="D3" s="76" t="s">
        <v>126</v>
      </c>
      <c r="E3" s="13">
        <v>44532</v>
      </c>
      <c r="F3" s="76" t="s">
        <v>411</v>
      </c>
      <c r="G3" s="13">
        <v>44537</v>
      </c>
      <c r="H3" s="10" t="s">
        <v>412</v>
      </c>
      <c r="I3" s="1">
        <v>72</v>
      </c>
      <c r="J3" s="1">
        <v>40</v>
      </c>
      <c r="K3" s="1">
        <v>11</v>
      </c>
      <c r="L3" s="1">
        <v>10</v>
      </c>
      <c r="M3" s="80">
        <v>7.92</v>
      </c>
      <c r="N3" s="8">
        <v>10</v>
      </c>
      <c r="O3" s="64">
        <v>2530</v>
      </c>
      <c r="P3" s="65">
        <f>Table224578910112345[[#This Row],[PEMBULATAN]]*O3</f>
        <v>25300</v>
      </c>
    </row>
    <row r="4" spans="1:16" ht="26.25" customHeight="1" x14ac:dyDescent="0.2">
      <c r="A4" s="14"/>
      <c r="B4" s="75"/>
      <c r="C4" s="9" t="s">
        <v>415</v>
      </c>
      <c r="D4" s="76" t="s">
        <v>126</v>
      </c>
      <c r="E4" s="13">
        <v>44532</v>
      </c>
      <c r="F4" s="76" t="s">
        <v>411</v>
      </c>
      <c r="G4" s="13">
        <v>44537</v>
      </c>
      <c r="H4" s="10" t="s">
        <v>412</v>
      </c>
      <c r="I4" s="1">
        <v>103</v>
      </c>
      <c r="J4" s="1">
        <v>20</v>
      </c>
      <c r="K4" s="1">
        <v>17</v>
      </c>
      <c r="L4" s="1">
        <v>3</v>
      </c>
      <c r="M4" s="80">
        <v>8.7550000000000008</v>
      </c>
      <c r="N4" s="96">
        <v>8.7550000000000008</v>
      </c>
      <c r="O4" s="64">
        <v>2530</v>
      </c>
      <c r="P4" s="65">
        <f>Table224578910112345[[#This Row],[PEMBULATAN]]*O4</f>
        <v>22150.15</v>
      </c>
    </row>
    <row r="5" spans="1:16" ht="26.25" customHeight="1" x14ac:dyDescent="0.2">
      <c r="A5" s="14"/>
      <c r="B5" s="14"/>
      <c r="C5" s="9" t="s">
        <v>416</v>
      </c>
      <c r="D5" s="76" t="s">
        <v>126</v>
      </c>
      <c r="E5" s="13">
        <v>44532</v>
      </c>
      <c r="F5" s="76" t="s">
        <v>411</v>
      </c>
      <c r="G5" s="13">
        <v>44537</v>
      </c>
      <c r="H5" s="10" t="s">
        <v>412</v>
      </c>
      <c r="I5" s="1">
        <v>86</v>
      </c>
      <c r="J5" s="1">
        <v>33</v>
      </c>
      <c r="K5" s="1">
        <v>15</v>
      </c>
      <c r="L5" s="1">
        <v>4</v>
      </c>
      <c r="M5" s="80">
        <v>10.6425</v>
      </c>
      <c r="N5" s="96">
        <v>10.6425</v>
      </c>
      <c r="O5" s="64">
        <v>2530</v>
      </c>
      <c r="P5" s="65">
        <f>Table224578910112345[[#This Row],[PEMBULATAN]]*O5</f>
        <v>26925.525000000001</v>
      </c>
    </row>
    <row r="6" spans="1:16" ht="26.25" customHeight="1" x14ac:dyDescent="0.2">
      <c r="A6" s="14"/>
      <c r="B6" s="14"/>
      <c r="C6" s="73" t="s">
        <v>417</v>
      </c>
      <c r="D6" s="78" t="s">
        <v>126</v>
      </c>
      <c r="E6" s="13">
        <v>44532</v>
      </c>
      <c r="F6" s="76" t="s">
        <v>411</v>
      </c>
      <c r="G6" s="13">
        <v>44537</v>
      </c>
      <c r="H6" s="10" t="s">
        <v>412</v>
      </c>
      <c r="I6" s="16">
        <v>130</v>
      </c>
      <c r="J6" s="16">
        <v>27</v>
      </c>
      <c r="K6" s="16">
        <v>15</v>
      </c>
      <c r="L6" s="16">
        <v>5</v>
      </c>
      <c r="M6" s="81">
        <v>13.1625</v>
      </c>
      <c r="N6" s="96">
        <v>13.1625</v>
      </c>
      <c r="O6" s="64">
        <v>2530</v>
      </c>
      <c r="P6" s="65">
        <f>Table224578910112345[[#This Row],[PEMBULATAN]]*O6</f>
        <v>33301.125</v>
      </c>
    </row>
    <row r="7" spans="1:16" ht="26.25" customHeight="1" x14ac:dyDescent="0.2">
      <c r="A7" s="14"/>
      <c r="B7" s="14"/>
      <c r="C7" s="73" t="s">
        <v>418</v>
      </c>
      <c r="D7" s="78" t="s">
        <v>126</v>
      </c>
      <c r="E7" s="13">
        <v>44532</v>
      </c>
      <c r="F7" s="76" t="s">
        <v>411</v>
      </c>
      <c r="G7" s="13">
        <v>44537</v>
      </c>
      <c r="H7" s="10" t="s">
        <v>412</v>
      </c>
      <c r="I7" s="16">
        <v>50</v>
      </c>
      <c r="J7" s="16">
        <v>45</v>
      </c>
      <c r="K7" s="16">
        <v>27</v>
      </c>
      <c r="L7" s="16">
        <v>10</v>
      </c>
      <c r="M7" s="81">
        <v>15.1875</v>
      </c>
      <c r="N7" s="96">
        <v>15.1875</v>
      </c>
      <c r="O7" s="64">
        <v>2530</v>
      </c>
      <c r="P7" s="65">
        <f>Table224578910112345[[#This Row],[PEMBULATAN]]*O7</f>
        <v>38424.375</v>
      </c>
    </row>
    <row r="8" spans="1:16" ht="26.25" customHeight="1" x14ac:dyDescent="0.2">
      <c r="A8" s="14"/>
      <c r="B8" s="14"/>
      <c r="C8" s="73" t="s">
        <v>419</v>
      </c>
      <c r="D8" s="78" t="s">
        <v>126</v>
      </c>
      <c r="E8" s="13">
        <v>44532</v>
      </c>
      <c r="F8" s="76" t="s">
        <v>411</v>
      </c>
      <c r="G8" s="13">
        <v>44537</v>
      </c>
      <c r="H8" s="10" t="s">
        <v>412</v>
      </c>
      <c r="I8" s="16">
        <v>73</v>
      </c>
      <c r="J8" s="16">
        <v>56</v>
      </c>
      <c r="K8" s="16">
        <v>30</v>
      </c>
      <c r="L8" s="16">
        <v>4</v>
      </c>
      <c r="M8" s="81">
        <v>30.66</v>
      </c>
      <c r="N8" s="96">
        <v>30.66</v>
      </c>
      <c r="O8" s="64">
        <v>2530</v>
      </c>
      <c r="P8" s="65">
        <f>Table224578910112345[[#This Row],[PEMBULATAN]]*O8</f>
        <v>77569.8</v>
      </c>
    </row>
    <row r="9" spans="1:16" ht="26.25" customHeight="1" x14ac:dyDescent="0.2">
      <c r="A9" s="14"/>
      <c r="B9" s="14"/>
      <c r="C9" s="73" t="s">
        <v>420</v>
      </c>
      <c r="D9" s="78" t="s">
        <v>126</v>
      </c>
      <c r="E9" s="13">
        <v>44532</v>
      </c>
      <c r="F9" s="76" t="s">
        <v>411</v>
      </c>
      <c r="G9" s="13">
        <v>44537</v>
      </c>
      <c r="H9" s="10" t="s">
        <v>412</v>
      </c>
      <c r="I9" s="16">
        <v>111</v>
      </c>
      <c r="J9" s="16">
        <v>7</v>
      </c>
      <c r="K9" s="16">
        <v>5</v>
      </c>
      <c r="L9" s="16">
        <v>1</v>
      </c>
      <c r="M9" s="81">
        <v>0.97124999999999995</v>
      </c>
      <c r="N9" s="96">
        <v>1</v>
      </c>
      <c r="O9" s="64">
        <v>2530</v>
      </c>
      <c r="P9" s="65">
        <f>Table224578910112345[[#This Row],[PEMBULATAN]]*O9</f>
        <v>2530</v>
      </c>
    </row>
    <row r="10" spans="1:16" ht="26.25" customHeight="1" x14ac:dyDescent="0.2">
      <c r="A10" s="14"/>
      <c r="B10" s="97"/>
      <c r="C10" s="73" t="s">
        <v>421</v>
      </c>
      <c r="D10" s="78" t="s">
        <v>126</v>
      </c>
      <c r="E10" s="13">
        <v>44532</v>
      </c>
      <c r="F10" s="76" t="s">
        <v>411</v>
      </c>
      <c r="G10" s="13">
        <v>44537</v>
      </c>
      <c r="H10" s="10" t="s">
        <v>412</v>
      </c>
      <c r="I10" s="16">
        <v>85</v>
      </c>
      <c r="J10" s="16">
        <v>30</v>
      </c>
      <c r="K10" s="16">
        <v>14</v>
      </c>
      <c r="L10" s="16">
        <v>5</v>
      </c>
      <c r="M10" s="81">
        <v>8.9250000000000007</v>
      </c>
      <c r="N10" s="96">
        <v>8.9250000000000007</v>
      </c>
      <c r="O10" s="64">
        <v>2530</v>
      </c>
      <c r="P10" s="65">
        <f>Table224578910112345[[#This Row],[PEMBULATAN]]*O10</f>
        <v>22580.25</v>
      </c>
    </row>
    <row r="11" spans="1:16" ht="26.25" customHeight="1" x14ac:dyDescent="0.2">
      <c r="A11" s="14"/>
      <c r="B11" s="14" t="s">
        <v>422</v>
      </c>
      <c r="C11" s="73" t="s">
        <v>423</v>
      </c>
      <c r="D11" s="78" t="s">
        <v>126</v>
      </c>
      <c r="E11" s="13">
        <v>44532</v>
      </c>
      <c r="F11" s="76" t="s">
        <v>411</v>
      </c>
      <c r="G11" s="13">
        <v>44537</v>
      </c>
      <c r="H11" s="10" t="s">
        <v>412</v>
      </c>
      <c r="I11" s="16">
        <v>30</v>
      </c>
      <c r="J11" s="16">
        <v>30</v>
      </c>
      <c r="K11" s="16">
        <v>10</v>
      </c>
      <c r="L11" s="16">
        <v>1</v>
      </c>
      <c r="M11" s="81">
        <v>2.25</v>
      </c>
      <c r="N11" s="96">
        <v>2.25</v>
      </c>
      <c r="O11" s="64">
        <v>2530</v>
      </c>
      <c r="P11" s="65">
        <f>Table224578910112345[[#This Row],[PEMBULATAN]]*O11</f>
        <v>5692.5</v>
      </c>
    </row>
    <row r="12" spans="1:16" ht="26.25" customHeight="1" x14ac:dyDescent="0.2">
      <c r="A12" s="14"/>
      <c r="B12" s="14"/>
      <c r="C12" s="73" t="s">
        <v>424</v>
      </c>
      <c r="D12" s="78" t="s">
        <v>126</v>
      </c>
      <c r="E12" s="13">
        <v>44532</v>
      </c>
      <c r="F12" s="76" t="s">
        <v>411</v>
      </c>
      <c r="G12" s="13">
        <v>44537</v>
      </c>
      <c r="H12" s="10" t="s">
        <v>412</v>
      </c>
      <c r="I12" s="16">
        <v>48</v>
      </c>
      <c r="J12" s="16">
        <v>42</v>
      </c>
      <c r="K12" s="16">
        <v>17</v>
      </c>
      <c r="L12" s="16">
        <v>4</v>
      </c>
      <c r="M12" s="81">
        <v>8.5679999999999996</v>
      </c>
      <c r="N12" s="96">
        <v>8.5679999999999996</v>
      </c>
      <c r="O12" s="64">
        <v>2530</v>
      </c>
      <c r="P12" s="65">
        <f>Table224578910112345[[#This Row],[PEMBULATAN]]*O12</f>
        <v>21677.039999999997</v>
      </c>
    </row>
    <row r="13" spans="1:16" ht="26.25" customHeight="1" x14ac:dyDescent="0.2">
      <c r="A13" s="14"/>
      <c r="B13" s="14"/>
      <c r="C13" s="73" t="s">
        <v>425</v>
      </c>
      <c r="D13" s="78" t="s">
        <v>126</v>
      </c>
      <c r="E13" s="13">
        <v>44532</v>
      </c>
      <c r="F13" s="76" t="s">
        <v>411</v>
      </c>
      <c r="G13" s="13">
        <v>44537</v>
      </c>
      <c r="H13" s="10" t="s">
        <v>412</v>
      </c>
      <c r="I13" s="16">
        <v>30</v>
      </c>
      <c r="J13" s="16">
        <v>28</v>
      </c>
      <c r="K13" s="16">
        <v>18</v>
      </c>
      <c r="L13" s="16">
        <v>3</v>
      </c>
      <c r="M13" s="81">
        <v>3.78</v>
      </c>
      <c r="N13" s="96">
        <v>3.78</v>
      </c>
      <c r="O13" s="64">
        <v>2530</v>
      </c>
      <c r="P13" s="65">
        <f>Table224578910112345[[#This Row],[PEMBULATAN]]*O13</f>
        <v>9563.4</v>
      </c>
    </row>
    <row r="14" spans="1:16" ht="26.25" customHeight="1" x14ac:dyDescent="0.2">
      <c r="A14" s="14"/>
      <c r="B14" s="14"/>
      <c r="C14" s="73" t="s">
        <v>426</v>
      </c>
      <c r="D14" s="78" t="s">
        <v>126</v>
      </c>
      <c r="E14" s="13">
        <v>44532</v>
      </c>
      <c r="F14" s="76" t="s">
        <v>411</v>
      </c>
      <c r="G14" s="13">
        <v>44537</v>
      </c>
      <c r="H14" s="10" t="s">
        <v>412</v>
      </c>
      <c r="I14" s="16">
        <v>87</v>
      </c>
      <c r="J14" s="16">
        <v>85</v>
      </c>
      <c r="K14" s="16">
        <v>47</v>
      </c>
      <c r="L14" s="16">
        <v>47</v>
      </c>
      <c r="M14" s="81">
        <v>86.891249999999999</v>
      </c>
      <c r="N14" s="96">
        <v>86.891249999999999</v>
      </c>
      <c r="O14" s="64">
        <v>2530</v>
      </c>
      <c r="P14" s="65">
        <f>Table224578910112345[[#This Row],[PEMBULATAN]]*O14</f>
        <v>219834.86249999999</v>
      </c>
    </row>
    <row r="15" spans="1:16" ht="22.5" customHeight="1" x14ac:dyDescent="0.2">
      <c r="A15" s="118" t="s">
        <v>30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20"/>
      <c r="M15" s="79">
        <f>SUBTOTAL(109,Table224578910112345[KG VOLUME])</f>
        <v>197.71299999999999</v>
      </c>
      <c r="N15" s="68">
        <f>SUM(N3:N14)</f>
        <v>199.82175000000001</v>
      </c>
      <c r="O15" s="121">
        <f>SUM(P3:P14)</f>
        <v>505549.02749999997</v>
      </c>
      <c r="P15" s="122"/>
    </row>
    <row r="16" spans="1:16" ht="18" customHeight="1" x14ac:dyDescent="0.2">
      <c r="A16" s="86"/>
      <c r="B16" s="56" t="s">
        <v>42</v>
      </c>
      <c r="C16" s="55"/>
      <c r="D16" s="57" t="s">
        <v>43</v>
      </c>
      <c r="E16" s="86"/>
      <c r="F16" s="86"/>
      <c r="G16" s="86"/>
      <c r="H16" s="86"/>
      <c r="I16" s="86"/>
      <c r="J16" s="86"/>
      <c r="K16" s="86"/>
      <c r="L16" s="86"/>
      <c r="M16" s="87"/>
      <c r="N16" s="88" t="s">
        <v>51</v>
      </c>
      <c r="O16" s="89"/>
      <c r="P16" s="89">
        <f>O15*10%</f>
        <v>50554.902750000001</v>
      </c>
    </row>
    <row r="17" spans="1:16" ht="18" customHeight="1" thickBot="1" x14ac:dyDescent="0.25">
      <c r="A17" s="86"/>
      <c r="B17" s="56"/>
      <c r="C17" s="55"/>
      <c r="D17" s="57"/>
      <c r="E17" s="86"/>
      <c r="F17" s="86"/>
      <c r="G17" s="86"/>
      <c r="H17" s="86"/>
      <c r="I17" s="86"/>
      <c r="J17" s="86"/>
      <c r="K17" s="86"/>
      <c r="L17" s="86"/>
      <c r="M17" s="87"/>
      <c r="N17" s="90" t="s">
        <v>52</v>
      </c>
      <c r="O17" s="91"/>
      <c r="P17" s="91">
        <f>O15-P16</f>
        <v>454994.12474999996</v>
      </c>
    </row>
    <row r="18" spans="1:16" ht="18" customHeight="1" x14ac:dyDescent="0.2">
      <c r="A18" s="11"/>
      <c r="H18" s="63"/>
      <c r="N18" s="62" t="s">
        <v>31</v>
      </c>
      <c r="P18" s="69">
        <f>P17*1%</f>
        <v>4549.9412474999999</v>
      </c>
    </row>
    <row r="19" spans="1:16" ht="18" customHeight="1" thickBot="1" x14ac:dyDescent="0.25">
      <c r="A19" s="11"/>
      <c r="H19" s="63"/>
      <c r="N19" s="62" t="s">
        <v>53</v>
      </c>
      <c r="P19" s="71">
        <f>P17*2%</f>
        <v>9099.8824949999998</v>
      </c>
    </row>
    <row r="20" spans="1:16" ht="18" customHeight="1" x14ac:dyDescent="0.2">
      <c r="A20" s="11"/>
      <c r="H20" s="63"/>
      <c r="N20" s="66" t="s">
        <v>32</v>
      </c>
      <c r="O20" s="67"/>
      <c r="P20" s="70">
        <f>P17+P18-P19</f>
        <v>450444.18350249995</v>
      </c>
    </row>
    <row r="22" spans="1:16" x14ac:dyDescent="0.2">
      <c r="A22" s="11"/>
      <c r="H22" s="63"/>
      <c r="P22" s="71"/>
    </row>
    <row r="23" spans="1:16" x14ac:dyDescent="0.2">
      <c r="A23" s="11"/>
      <c r="H23" s="63"/>
      <c r="O23" s="58"/>
      <c r="P23" s="71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</sheetData>
  <mergeCells count="2">
    <mergeCell ref="A15:L15"/>
    <mergeCell ref="O15:P15"/>
  </mergeCells>
  <conditionalFormatting sqref="B3">
    <cfRule type="duplicateValues" dxfId="807" priority="2"/>
  </conditionalFormatting>
  <conditionalFormatting sqref="B4">
    <cfRule type="duplicateValues" dxfId="806" priority="1"/>
  </conditionalFormatting>
  <conditionalFormatting sqref="B5:B14">
    <cfRule type="duplicateValues" dxfId="805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402662</v>
      </c>
      <c r="B3" s="74" t="s">
        <v>5551</v>
      </c>
      <c r="C3" s="9" t="s">
        <v>5552</v>
      </c>
      <c r="D3" s="76" t="s">
        <v>126</v>
      </c>
      <c r="E3" s="13">
        <v>44545</v>
      </c>
      <c r="F3" s="76" t="s">
        <v>127</v>
      </c>
      <c r="G3" s="13">
        <v>44549</v>
      </c>
      <c r="H3" s="10" t="s">
        <v>5006</v>
      </c>
      <c r="I3" s="1">
        <v>68</v>
      </c>
      <c r="J3" s="1">
        <v>43</v>
      </c>
      <c r="K3" s="1">
        <v>20</v>
      </c>
      <c r="L3" s="1">
        <v>7</v>
      </c>
      <c r="M3" s="80">
        <v>14.62</v>
      </c>
      <c r="N3" s="96">
        <v>14.62</v>
      </c>
      <c r="O3" s="64">
        <v>2530</v>
      </c>
      <c r="P3" s="65">
        <f>Table224578910112345678910111213141516171819202122232425262728293031323334123536373839404142434445464750[[#This Row],[PEMBULATAN]]*O3</f>
        <v>36988.6</v>
      </c>
    </row>
    <row r="4" spans="1:16" ht="26.25" customHeight="1" x14ac:dyDescent="0.2">
      <c r="A4" s="14"/>
      <c r="B4" s="75"/>
      <c r="C4" s="9" t="s">
        <v>5553</v>
      </c>
      <c r="D4" s="76" t="s">
        <v>126</v>
      </c>
      <c r="E4" s="13">
        <v>44545</v>
      </c>
      <c r="F4" s="76" t="s">
        <v>127</v>
      </c>
      <c r="G4" s="13">
        <v>44549</v>
      </c>
      <c r="H4" s="10" t="s">
        <v>5006</v>
      </c>
      <c r="I4" s="1">
        <v>40</v>
      </c>
      <c r="J4" s="1">
        <v>36</v>
      </c>
      <c r="K4" s="1">
        <v>40</v>
      </c>
      <c r="L4" s="1">
        <v>5</v>
      </c>
      <c r="M4" s="80">
        <v>14.4</v>
      </c>
      <c r="N4" s="96">
        <v>15</v>
      </c>
      <c r="O4" s="64">
        <v>2530</v>
      </c>
      <c r="P4" s="65">
        <f>Table224578910112345678910111213141516171819202122232425262728293031323334123536373839404142434445464750[[#This Row],[PEMBULATAN]]*O4</f>
        <v>37950</v>
      </c>
    </row>
    <row r="5" spans="1:16" ht="26.25" customHeight="1" x14ac:dyDescent="0.2">
      <c r="A5" s="14"/>
      <c r="B5" s="14"/>
      <c r="C5" s="9" t="s">
        <v>5554</v>
      </c>
      <c r="D5" s="76" t="s">
        <v>126</v>
      </c>
      <c r="E5" s="13">
        <v>44545</v>
      </c>
      <c r="F5" s="76" t="s">
        <v>127</v>
      </c>
      <c r="G5" s="13">
        <v>44549</v>
      </c>
      <c r="H5" s="10" t="s">
        <v>5006</v>
      </c>
      <c r="I5" s="1">
        <v>125</v>
      </c>
      <c r="J5" s="1">
        <v>6</v>
      </c>
      <c r="K5" s="1">
        <v>6</v>
      </c>
      <c r="L5" s="1">
        <v>1</v>
      </c>
      <c r="M5" s="80">
        <v>1.125</v>
      </c>
      <c r="N5" s="96">
        <v>1.125</v>
      </c>
      <c r="O5" s="64">
        <v>2530</v>
      </c>
      <c r="P5" s="65">
        <f>Table224578910112345678910111213141516171819202122232425262728293031323334123536373839404142434445464750[[#This Row],[PEMBULATAN]]*O5</f>
        <v>2846.25</v>
      </c>
    </row>
    <row r="6" spans="1:16" ht="26.25" customHeight="1" x14ac:dyDescent="0.2">
      <c r="A6" s="14"/>
      <c r="B6" s="14"/>
      <c r="C6" s="73" t="s">
        <v>5555</v>
      </c>
      <c r="D6" s="78" t="s">
        <v>126</v>
      </c>
      <c r="E6" s="13">
        <v>44545</v>
      </c>
      <c r="F6" s="76" t="s">
        <v>127</v>
      </c>
      <c r="G6" s="13">
        <v>44549</v>
      </c>
      <c r="H6" s="77" t="s">
        <v>5006</v>
      </c>
      <c r="I6" s="16">
        <v>110</v>
      </c>
      <c r="J6" s="16">
        <v>53</v>
      </c>
      <c r="K6" s="16">
        <v>22</v>
      </c>
      <c r="L6" s="16">
        <v>33</v>
      </c>
      <c r="M6" s="81">
        <v>32.064999999999998</v>
      </c>
      <c r="N6" s="96">
        <v>33</v>
      </c>
      <c r="O6" s="64">
        <v>2530</v>
      </c>
      <c r="P6" s="65">
        <f>Table224578910112345678910111213141516171819202122232425262728293031323334123536373839404142434445464750[[#This Row],[PEMBULATAN]]*O6</f>
        <v>83490</v>
      </c>
    </row>
    <row r="7" spans="1:16" ht="26.25" customHeight="1" x14ac:dyDescent="0.2">
      <c r="A7" s="14"/>
      <c r="B7" s="14"/>
      <c r="C7" s="73" t="s">
        <v>5556</v>
      </c>
      <c r="D7" s="78" t="s">
        <v>126</v>
      </c>
      <c r="E7" s="13">
        <v>44545</v>
      </c>
      <c r="F7" s="76" t="s">
        <v>127</v>
      </c>
      <c r="G7" s="13">
        <v>44549</v>
      </c>
      <c r="H7" s="77" t="s">
        <v>5006</v>
      </c>
      <c r="I7" s="16">
        <v>56</v>
      </c>
      <c r="J7" s="16">
        <v>15</v>
      </c>
      <c r="K7" s="16">
        <v>15</v>
      </c>
      <c r="L7" s="16">
        <v>7</v>
      </c>
      <c r="M7" s="81">
        <v>3.15</v>
      </c>
      <c r="N7" s="96">
        <v>7</v>
      </c>
      <c r="O7" s="64">
        <v>2530</v>
      </c>
      <c r="P7" s="65">
        <f>Table224578910112345678910111213141516171819202122232425262728293031323334123536373839404142434445464750[[#This Row],[PEMBULATAN]]*O7</f>
        <v>17710</v>
      </c>
    </row>
    <row r="8" spans="1:16" ht="26.25" customHeight="1" x14ac:dyDescent="0.2">
      <c r="A8" s="14"/>
      <c r="B8" s="14"/>
      <c r="C8" s="73" t="s">
        <v>5557</v>
      </c>
      <c r="D8" s="78" t="s">
        <v>126</v>
      </c>
      <c r="E8" s="13">
        <v>44545</v>
      </c>
      <c r="F8" s="76" t="s">
        <v>127</v>
      </c>
      <c r="G8" s="13">
        <v>44549</v>
      </c>
      <c r="H8" s="77" t="s">
        <v>5006</v>
      </c>
      <c r="I8" s="16">
        <v>66</v>
      </c>
      <c r="J8" s="16">
        <v>39</v>
      </c>
      <c r="K8" s="16">
        <v>41</v>
      </c>
      <c r="L8" s="16">
        <v>21</v>
      </c>
      <c r="M8" s="81">
        <v>26.383500000000002</v>
      </c>
      <c r="N8" s="96">
        <v>27</v>
      </c>
      <c r="O8" s="64">
        <v>2530</v>
      </c>
      <c r="P8" s="65">
        <f>Table224578910112345678910111213141516171819202122232425262728293031323334123536373839404142434445464750[[#This Row],[PEMBULATAN]]*O8</f>
        <v>68310</v>
      </c>
    </row>
    <row r="9" spans="1:16" ht="26.25" customHeight="1" x14ac:dyDescent="0.2">
      <c r="A9" s="14"/>
      <c r="B9" s="14"/>
      <c r="C9" s="73" t="s">
        <v>5558</v>
      </c>
      <c r="D9" s="78" t="s">
        <v>126</v>
      </c>
      <c r="E9" s="13">
        <v>44545</v>
      </c>
      <c r="F9" s="76" t="s">
        <v>127</v>
      </c>
      <c r="G9" s="13">
        <v>44549</v>
      </c>
      <c r="H9" s="77" t="s">
        <v>5006</v>
      </c>
      <c r="I9" s="16">
        <v>55</v>
      </c>
      <c r="J9" s="16">
        <v>37</v>
      </c>
      <c r="K9" s="16">
        <v>18</v>
      </c>
      <c r="L9" s="16">
        <v>4</v>
      </c>
      <c r="M9" s="81">
        <v>9.1575000000000006</v>
      </c>
      <c r="N9" s="96">
        <v>9.1575000000000006</v>
      </c>
      <c r="O9" s="64">
        <v>2530</v>
      </c>
      <c r="P9" s="65">
        <f>Table224578910112345678910111213141516171819202122232425262728293031323334123536373839404142434445464750[[#This Row],[PEMBULATAN]]*O9</f>
        <v>23168.475000000002</v>
      </c>
    </row>
    <row r="10" spans="1:16" ht="22.5" customHeight="1" x14ac:dyDescent="0.2">
      <c r="A10" s="118" t="s">
        <v>30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20"/>
      <c r="M10" s="79">
        <f>SUBTOTAL(109,Table224578910112345678910111213141516171819202122232425262728293031323334123536373839404142434445464750[KG VOLUME])</f>
        <v>100.901</v>
      </c>
      <c r="N10" s="68">
        <f>SUM(N3:N9)</f>
        <v>106.9025</v>
      </c>
      <c r="O10" s="121">
        <f>SUM(P3:P9)</f>
        <v>270463.32500000001</v>
      </c>
      <c r="P10" s="122"/>
    </row>
    <row r="11" spans="1:16" ht="18" customHeight="1" x14ac:dyDescent="0.2">
      <c r="A11" s="86"/>
      <c r="B11" s="56" t="s">
        <v>42</v>
      </c>
      <c r="C11" s="55"/>
      <c r="D11" s="57" t="s">
        <v>43</v>
      </c>
      <c r="E11" s="86"/>
      <c r="F11" s="86"/>
      <c r="G11" s="86"/>
      <c r="H11" s="86"/>
      <c r="I11" s="86"/>
      <c r="J11" s="86"/>
      <c r="K11" s="86"/>
      <c r="L11" s="86"/>
      <c r="M11" s="87"/>
      <c r="N11" s="88" t="s">
        <v>51</v>
      </c>
      <c r="O11" s="89"/>
      <c r="P11" s="89">
        <f>O10*10%</f>
        <v>27046.332500000004</v>
      </c>
    </row>
    <row r="12" spans="1:16" ht="18" customHeight="1" thickBot="1" x14ac:dyDescent="0.25">
      <c r="A12" s="86"/>
      <c r="B12" s="56"/>
      <c r="C12" s="55"/>
      <c r="D12" s="57"/>
      <c r="E12" s="86"/>
      <c r="F12" s="86"/>
      <c r="G12" s="86"/>
      <c r="H12" s="86"/>
      <c r="I12" s="86"/>
      <c r="J12" s="86"/>
      <c r="K12" s="86"/>
      <c r="L12" s="86"/>
      <c r="M12" s="87"/>
      <c r="N12" s="90" t="s">
        <v>52</v>
      </c>
      <c r="O12" s="91"/>
      <c r="P12" s="91">
        <f>O10-P11</f>
        <v>243416.99249999999</v>
      </c>
    </row>
    <row r="13" spans="1:16" ht="18" customHeight="1" x14ac:dyDescent="0.2">
      <c r="A13" s="11"/>
      <c r="H13" s="63"/>
      <c r="N13" s="62" t="s">
        <v>31</v>
      </c>
      <c r="P13" s="69">
        <f>P12*1%</f>
        <v>2434.1699250000001</v>
      </c>
    </row>
    <row r="14" spans="1:16" ht="18" customHeight="1" thickBot="1" x14ac:dyDescent="0.25">
      <c r="A14" s="11"/>
      <c r="H14" s="63"/>
      <c r="N14" s="62" t="s">
        <v>53</v>
      </c>
      <c r="P14" s="71">
        <f>P12*2%</f>
        <v>4868.3398500000003</v>
      </c>
    </row>
    <row r="15" spans="1:16" ht="18" customHeight="1" x14ac:dyDescent="0.2">
      <c r="A15" s="11"/>
      <c r="H15" s="63"/>
      <c r="N15" s="66" t="s">
        <v>32</v>
      </c>
      <c r="O15" s="67"/>
      <c r="P15" s="70">
        <f>P12+P13-P14</f>
        <v>240982.822575</v>
      </c>
    </row>
    <row r="17" spans="1:16" x14ac:dyDescent="0.2">
      <c r="A17" s="11"/>
      <c r="H17" s="63"/>
      <c r="P17" s="71"/>
    </row>
    <row r="18" spans="1:16" x14ac:dyDescent="0.2">
      <c r="A18" s="11"/>
      <c r="H18" s="63"/>
      <c r="O18" s="58"/>
      <c r="P18" s="71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9">
    <cfRule type="duplicateValues" dxfId="15" priority="7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403748</v>
      </c>
      <c r="B3" s="74" t="s">
        <v>427</v>
      </c>
      <c r="C3" s="9" t="s">
        <v>428</v>
      </c>
      <c r="D3" s="76" t="s">
        <v>126</v>
      </c>
      <c r="E3" s="13">
        <v>44532</v>
      </c>
      <c r="F3" s="76" t="s">
        <v>411</v>
      </c>
      <c r="G3" s="13">
        <v>44537</v>
      </c>
      <c r="H3" s="10" t="s">
        <v>412</v>
      </c>
      <c r="I3" s="1">
        <v>48</v>
      </c>
      <c r="J3" s="1">
        <v>37</v>
      </c>
      <c r="K3" s="1">
        <v>22</v>
      </c>
      <c r="L3" s="1">
        <v>19</v>
      </c>
      <c r="M3" s="80">
        <v>9.7680000000000007</v>
      </c>
      <c r="N3" s="8">
        <v>19</v>
      </c>
      <c r="O3" s="64">
        <v>2530</v>
      </c>
      <c r="P3" s="65">
        <f>Table2245789101123456[[#This Row],[PEMBULATAN]]*O3</f>
        <v>48070</v>
      </c>
    </row>
    <row r="4" spans="1:16" ht="26.25" customHeight="1" x14ac:dyDescent="0.2">
      <c r="A4" s="14"/>
      <c r="B4" s="75"/>
      <c r="C4" s="73" t="s">
        <v>429</v>
      </c>
      <c r="D4" s="78" t="s">
        <v>126</v>
      </c>
      <c r="E4" s="13">
        <v>44532</v>
      </c>
      <c r="F4" s="76" t="s">
        <v>411</v>
      </c>
      <c r="G4" s="13">
        <v>44537</v>
      </c>
      <c r="H4" s="10" t="s">
        <v>412</v>
      </c>
      <c r="I4" s="16">
        <v>35</v>
      </c>
      <c r="J4" s="16">
        <v>30</v>
      </c>
      <c r="K4" s="16">
        <v>24</v>
      </c>
      <c r="L4" s="16">
        <v>11</v>
      </c>
      <c r="M4" s="81">
        <v>6.3</v>
      </c>
      <c r="N4" s="72">
        <v>12</v>
      </c>
      <c r="O4" s="64">
        <v>2530</v>
      </c>
      <c r="P4" s="65">
        <f>Table2245789101123456[[#This Row],[PEMBULATAN]]*O4</f>
        <v>30360</v>
      </c>
    </row>
    <row r="5" spans="1:16" ht="26.25" customHeight="1" x14ac:dyDescent="0.2">
      <c r="A5" s="14"/>
      <c r="B5" s="75"/>
      <c r="C5" s="73" t="s">
        <v>430</v>
      </c>
      <c r="D5" s="78" t="s">
        <v>126</v>
      </c>
      <c r="E5" s="13">
        <v>44532</v>
      </c>
      <c r="F5" s="76" t="s">
        <v>411</v>
      </c>
      <c r="G5" s="13">
        <v>44537</v>
      </c>
      <c r="H5" s="10" t="s">
        <v>412</v>
      </c>
      <c r="I5" s="16">
        <v>35</v>
      </c>
      <c r="J5" s="16">
        <v>30</v>
      </c>
      <c r="K5" s="16">
        <v>24</v>
      </c>
      <c r="L5" s="16">
        <v>11</v>
      </c>
      <c r="M5" s="81">
        <v>6.3</v>
      </c>
      <c r="N5" s="72">
        <v>12</v>
      </c>
      <c r="O5" s="64">
        <v>2530</v>
      </c>
      <c r="P5" s="65">
        <f>Table2245789101123456[[#This Row],[PEMBULATAN]]*O5</f>
        <v>30360</v>
      </c>
    </row>
    <row r="6" spans="1:16" ht="26.25" customHeight="1" x14ac:dyDescent="0.2">
      <c r="A6" s="14"/>
      <c r="B6" s="75"/>
      <c r="C6" s="73" t="s">
        <v>431</v>
      </c>
      <c r="D6" s="78" t="s">
        <v>126</v>
      </c>
      <c r="E6" s="13">
        <v>44532</v>
      </c>
      <c r="F6" s="76" t="s">
        <v>411</v>
      </c>
      <c r="G6" s="13">
        <v>44537</v>
      </c>
      <c r="H6" s="10" t="s">
        <v>412</v>
      </c>
      <c r="I6" s="16">
        <v>44</v>
      </c>
      <c r="J6" s="16">
        <v>35</v>
      </c>
      <c r="K6" s="16">
        <v>28</v>
      </c>
      <c r="L6" s="16">
        <v>11</v>
      </c>
      <c r="M6" s="81">
        <v>10.78</v>
      </c>
      <c r="N6" s="72">
        <v>11</v>
      </c>
      <c r="O6" s="64">
        <v>2530</v>
      </c>
      <c r="P6" s="65">
        <f>Table2245789101123456[[#This Row],[PEMBULATAN]]*O6</f>
        <v>27830</v>
      </c>
    </row>
    <row r="7" spans="1:16" ht="26.25" customHeight="1" x14ac:dyDescent="0.2">
      <c r="A7" s="14"/>
      <c r="B7" s="75"/>
      <c r="C7" s="73" t="s">
        <v>432</v>
      </c>
      <c r="D7" s="78" t="s">
        <v>126</v>
      </c>
      <c r="E7" s="13">
        <v>44532</v>
      </c>
      <c r="F7" s="76" t="s">
        <v>411</v>
      </c>
      <c r="G7" s="13">
        <v>44537</v>
      </c>
      <c r="H7" s="10" t="s">
        <v>412</v>
      </c>
      <c r="I7" s="16">
        <v>25</v>
      </c>
      <c r="J7" s="16">
        <v>27</v>
      </c>
      <c r="K7" s="16">
        <v>10</v>
      </c>
      <c r="L7" s="16">
        <v>22</v>
      </c>
      <c r="M7" s="81">
        <v>1.6875</v>
      </c>
      <c r="N7" s="72">
        <v>22</v>
      </c>
      <c r="O7" s="64">
        <v>2530</v>
      </c>
      <c r="P7" s="65">
        <f>Table2245789101123456[[#This Row],[PEMBULATAN]]*O7</f>
        <v>55660</v>
      </c>
    </row>
    <row r="8" spans="1:16" ht="26.25" customHeight="1" x14ac:dyDescent="0.2">
      <c r="A8" s="14"/>
      <c r="B8" s="75"/>
      <c r="C8" s="73" t="s">
        <v>433</v>
      </c>
      <c r="D8" s="78" t="s">
        <v>126</v>
      </c>
      <c r="E8" s="13">
        <v>44532</v>
      </c>
      <c r="F8" s="76" t="s">
        <v>411</v>
      </c>
      <c r="G8" s="13">
        <v>44537</v>
      </c>
      <c r="H8" s="10" t="s">
        <v>412</v>
      </c>
      <c r="I8" s="16">
        <v>67</v>
      </c>
      <c r="J8" s="16">
        <v>27</v>
      </c>
      <c r="K8" s="16">
        <v>13</v>
      </c>
      <c r="L8" s="16">
        <v>2</v>
      </c>
      <c r="M8" s="81">
        <v>5.8792499999999999</v>
      </c>
      <c r="N8" s="96">
        <v>5.8792499999999999</v>
      </c>
      <c r="O8" s="64">
        <v>2530</v>
      </c>
      <c r="P8" s="65">
        <f>Table2245789101123456[[#This Row],[PEMBULATAN]]*O8</f>
        <v>14874.502500000001</v>
      </c>
    </row>
    <row r="9" spans="1:16" ht="26.25" customHeight="1" x14ac:dyDescent="0.2">
      <c r="A9" s="14"/>
      <c r="B9" s="75"/>
      <c r="C9" s="73" t="s">
        <v>434</v>
      </c>
      <c r="D9" s="78" t="s">
        <v>126</v>
      </c>
      <c r="E9" s="13">
        <v>44532</v>
      </c>
      <c r="F9" s="76" t="s">
        <v>411</v>
      </c>
      <c r="G9" s="13">
        <v>44537</v>
      </c>
      <c r="H9" s="10" t="s">
        <v>412</v>
      </c>
      <c r="I9" s="16">
        <v>67</v>
      </c>
      <c r="J9" s="16">
        <v>34</v>
      </c>
      <c r="K9" s="16">
        <v>17</v>
      </c>
      <c r="L9" s="16">
        <v>4</v>
      </c>
      <c r="M9" s="81">
        <v>9.6814999999999998</v>
      </c>
      <c r="N9" s="96">
        <v>9.6814999999999998</v>
      </c>
      <c r="O9" s="64">
        <v>2530</v>
      </c>
      <c r="P9" s="65">
        <f>Table2245789101123456[[#This Row],[PEMBULATAN]]*O9</f>
        <v>24494.195</v>
      </c>
    </row>
    <row r="10" spans="1:16" ht="26.25" customHeight="1" x14ac:dyDescent="0.2">
      <c r="A10" s="14"/>
      <c r="B10" s="75"/>
      <c r="C10" s="73" t="s">
        <v>435</v>
      </c>
      <c r="D10" s="78" t="s">
        <v>126</v>
      </c>
      <c r="E10" s="13">
        <v>44532</v>
      </c>
      <c r="F10" s="76" t="s">
        <v>411</v>
      </c>
      <c r="G10" s="13">
        <v>44537</v>
      </c>
      <c r="H10" s="10" t="s">
        <v>412</v>
      </c>
      <c r="I10" s="16">
        <v>46</v>
      </c>
      <c r="J10" s="16">
        <v>32</v>
      </c>
      <c r="K10" s="16">
        <v>30</v>
      </c>
      <c r="L10" s="16">
        <v>1</v>
      </c>
      <c r="M10" s="81">
        <v>11.04</v>
      </c>
      <c r="N10" s="96">
        <v>11.04</v>
      </c>
      <c r="O10" s="64">
        <v>2530</v>
      </c>
      <c r="P10" s="65">
        <f>Table2245789101123456[[#This Row],[PEMBULATAN]]*O10</f>
        <v>27931.199999999997</v>
      </c>
    </row>
    <row r="11" spans="1:16" ht="26.25" customHeight="1" x14ac:dyDescent="0.2">
      <c r="A11" s="14"/>
      <c r="B11" s="75"/>
      <c r="C11" s="73" t="s">
        <v>436</v>
      </c>
      <c r="D11" s="78" t="s">
        <v>126</v>
      </c>
      <c r="E11" s="13">
        <v>44532</v>
      </c>
      <c r="F11" s="76" t="s">
        <v>411</v>
      </c>
      <c r="G11" s="13">
        <v>44537</v>
      </c>
      <c r="H11" s="10" t="s">
        <v>412</v>
      </c>
      <c r="I11" s="16">
        <v>56</v>
      </c>
      <c r="J11" s="16">
        <v>38</v>
      </c>
      <c r="K11" s="16">
        <v>35</v>
      </c>
      <c r="L11" s="16">
        <v>11</v>
      </c>
      <c r="M11" s="81">
        <v>18.62</v>
      </c>
      <c r="N11" s="96">
        <v>18.62</v>
      </c>
      <c r="O11" s="64">
        <v>2530</v>
      </c>
      <c r="P11" s="65">
        <f>Table2245789101123456[[#This Row],[PEMBULATAN]]*O11</f>
        <v>47108.600000000006</v>
      </c>
    </row>
    <row r="12" spans="1:16" ht="26.25" customHeight="1" x14ac:dyDescent="0.2">
      <c r="A12" s="14"/>
      <c r="B12" s="75"/>
      <c r="C12" s="73" t="s">
        <v>437</v>
      </c>
      <c r="D12" s="78" t="s">
        <v>126</v>
      </c>
      <c r="E12" s="13">
        <v>44532</v>
      </c>
      <c r="F12" s="76" t="s">
        <v>411</v>
      </c>
      <c r="G12" s="13">
        <v>44537</v>
      </c>
      <c r="H12" s="10" t="s">
        <v>412</v>
      </c>
      <c r="I12" s="16">
        <v>40</v>
      </c>
      <c r="J12" s="16">
        <v>40</v>
      </c>
      <c r="K12" s="16">
        <v>44</v>
      </c>
      <c r="L12" s="16">
        <v>11</v>
      </c>
      <c r="M12" s="81">
        <v>17.600000000000001</v>
      </c>
      <c r="N12" s="96">
        <v>17.600000000000001</v>
      </c>
      <c r="O12" s="64">
        <v>2530</v>
      </c>
      <c r="P12" s="65">
        <f>Table2245789101123456[[#This Row],[PEMBULATAN]]*O12</f>
        <v>44528</v>
      </c>
    </row>
    <row r="13" spans="1:16" ht="26.25" customHeight="1" x14ac:dyDescent="0.2">
      <c r="A13" s="14"/>
      <c r="B13" s="75"/>
      <c r="C13" s="73" t="s">
        <v>438</v>
      </c>
      <c r="D13" s="78" t="s">
        <v>126</v>
      </c>
      <c r="E13" s="13">
        <v>44532</v>
      </c>
      <c r="F13" s="76" t="s">
        <v>411</v>
      </c>
      <c r="G13" s="13">
        <v>44537</v>
      </c>
      <c r="H13" s="10" t="s">
        <v>412</v>
      </c>
      <c r="I13" s="16">
        <v>47</v>
      </c>
      <c r="J13" s="16">
        <v>37</v>
      </c>
      <c r="K13" s="16">
        <v>27</v>
      </c>
      <c r="L13" s="16">
        <v>28</v>
      </c>
      <c r="M13" s="81">
        <v>11.738250000000001</v>
      </c>
      <c r="N13" s="96">
        <v>28</v>
      </c>
      <c r="O13" s="64">
        <v>2530</v>
      </c>
      <c r="P13" s="65">
        <f>Table2245789101123456[[#This Row],[PEMBULATAN]]*O13</f>
        <v>70840</v>
      </c>
    </row>
    <row r="14" spans="1:16" ht="26.25" customHeight="1" x14ac:dyDescent="0.2">
      <c r="A14" s="14"/>
      <c r="B14" s="75"/>
      <c r="C14" s="73" t="s">
        <v>439</v>
      </c>
      <c r="D14" s="78" t="s">
        <v>126</v>
      </c>
      <c r="E14" s="13">
        <v>44532</v>
      </c>
      <c r="F14" s="76" t="s">
        <v>411</v>
      </c>
      <c r="G14" s="13">
        <v>44537</v>
      </c>
      <c r="H14" s="10" t="s">
        <v>412</v>
      </c>
      <c r="I14" s="16">
        <v>25</v>
      </c>
      <c r="J14" s="16">
        <v>27</v>
      </c>
      <c r="K14" s="16">
        <v>10</v>
      </c>
      <c r="L14" s="16">
        <v>23</v>
      </c>
      <c r="M14" s="81">
        <v>1.6875</v>
      </c>
      <c r="N14" s="96">
        <v>23</v>
      </c>
      <c r="O14" s="64">
        <v>2530</v>
      </c>
      <c r="P14" s="65">
        <f>Table2245789101123456[[#This Row],[PEMBULATAN]]*O14</f>
        <v>58190</v>
      </c>
    </row>
    <row r="15" spans="1:16" ht="26.25" customHeight="1" x14ac:dyDescent="0.2">
      <c r="A15" s="14"/>
      <c r="B15" s="75"/>
      <c r="C15" s="73" t="s">
        <v>440</v>
      </c>
      <c r="D15" s="78" t="s">
        <v>126</v>
      </c>
      <c r="E15" s="13">
        <v>44532</v>
      </c>
      <c r="F15" s="76" t="s">
        <v>411</v>
      </c>
      <c r="G15" s="13">
        <v>44537</v>
      </c>
      <c r="H15" s="10" t="s">
        <v>412</v>
      </c>
      <c r="I15" s="16">
        <v>77</v>
      </c>
      <c r="J15" s="16">
        <v>64</v>
      </c>
      <c r="K15" s="16">
        <v>20</v>
      </c>
      <c r="L15" s="16">
        <v>8</v>
      </c>
      <c r="M15" s="81">
        <v>24.64</v>
      </c>
      <c r="N15" s="96">
        <v>24.64</v>
      </c>
      <c r="O15" s="64">
        <v>2530</v>
      </c>
      <c r="P15" s="65">
        <f>Table2245789101123456[[#This Row],[PEMBULATAN]]*O15</f>
        <v>62339.200000000004</v>
      </c>
    </row>
    <row r="16" spans="1:16" ht="26.25" customHeight="1" x14ac:dyDescent="0.2">
      <c r="A16" s="14"/>
      <c r="B16" s="75"/>
      <c r="C16" s="73" t="s">
        <v>441</v>
      </c>
      <c r="D16" s="78" t="s">
        <v>126</v>
      </c>
      <c r="E16" s="13">
        <v>44532</v>
      </c>
      <c r="F16" s="76" t="s">
        <v>411</v>
      </c>
      <c r="G16" s="13">
        <v>44537</v>
      </c>
      <c r="H16" s="10" t="s">
        <v>412</v>
      </c>
      <c r="I16" s="16">
        <v>80</v>
      </c>
      <c r="J16" s="16">
        <v>50</v>
      </c>
      <c r="K16" s="16">
        <v>30</v>
      </c>
      <c r="L16" s="16">
        <v>18</v>
      </c>
      <c r="M16" s="81">
        <v>30</v>
      </c>
      <c r="N16" s="96">
        <v>30</v>
      </c>
      <c r="O16" s="64">
        <v>2530</v>
      </c>
      <c r="P16" s="65">
        <f>Table2245789101123456[[#This Row],[PEMBULATAN]]*O16</f>
        <v>75900</v>
      </c>
    </row>
    <row r="17" spans="1:16" ht="26.25" customHeight="1" x14ac:dyDescent="0.2">
      <c r="A17" s="14"/>
      <c r="B17" s="75"/>
      <c r="C17" s="73" t="s">
        <v>442</v>
      </c>
      <c r="D17" s="78" t="s">
        <v>126</v>
      </c>
      <c r="E17" s="13">
        <v>44532</v>
      </c>
      <c r="F17" s="76" t="s">
        <v>411</v>
      </c>
      <c r="G17" s="13">
        <v>44537</v>
      </c>
      <c r="H17" s="10" t="s">
        <v>412</v>
      </c>
      <c r="I17" s="16">
        <v>83</v>
      </c>
      <c r="J17" s="16">
        <v>50</v>
      </c>
      <c r="K17" s="16">
        <v>23</v>
      </c>
      <c r="L17" s="16">
        <v>9</v>
      </c>
      <c r="M17" s="81">
        <v>23.862500000000001</v>
      </c>
      <c r="N17" s="96">
        <v>23.862500000000001</v>
      </c>
      <c r="O17" s="64">
        <v>2530</v>
      </c>
      <c r="P17" s="65">
        <f>Table2245789101123456[[#This Row],[PEMBULATAN]]*O17</f>
        <v>60372.125</v>
      </c>
    </row>
    <row r="18" spans="1:16" ht="26.25" customHeight="1" x14ac:dyDescent="0.2">
      <c r="A18" s="14"/>
      <c r="B18" s="75"/>
      <c r="C18" s="73" t="s">
        <v>443</v>
      </c>
      <c r="D18" s="78" t="s">
        <v>126</v>
      </c>
      <c r="E18" s="13">
        <v>44532</v>
      </c>
      <c r="F18" s="76" t="s">
        <v>411</v>
      </c>
      <c r="G18" s="13">
        <v>44537</v>
      </c>
      <c r="H18" s="10" t="s">
        <v>412</v>
      </c>
      <c r="I18" s="16">
        <v>62</v>
      </c>
      <c r="J18" s="16">
        <v>45</v>
      </c>
      <c r="K18" s="16">
        <v>45</v>
      </c>
      <c r="L18" s="16">
        <v>18</v>
      </c>
      <c r="M18" s="81">
        <v>31.387499999999999</v>
      </c>
      <c r="N18" s="96">
        <v>32</v>
      </c>
      <c r="O18" s="64">
        <v>2530</v>
      </c>
      <c r="P18" s="65">
        <f>Table2245789101123456[[#This Row],[PEMBULATAN]]*O18</f>
        <v>80960</v>
      </c>
    </row>
    <row r="19" spans="1:16" ht="26.25" customHeight="1" x14ac:dyDescent="0.2">
      <c r="A19" s="14"/>
      <c r="B19" s="75"/>
      <c r="C19" s="73" t="s">
        <v>444</v>
      </c>
      <c r="D19" s="78" t="s">
        <v>126</v>
      </c>
      <c r="E19" s="13">
        <v>44532</v>
      </c>
      <c r="F19" s="76" t="s">
        <v>411</v>
      </c>
      <c r="G19" s="13">
        <v>44537</v>
      </c>
      <c r="H19" s="10" t="s">
        <v>412</v>
      </c>
      <c r="I19" s="16">
        <v>90</v>
      </c>
      <c r="J19" s="16">
        <v>62</v>
      </c>
      <c r="K19" s="16">
        <v>64</v>
      </c>
      <c r="L19" s="16">
        <v>7</v>
      </c>
      <c r="M19" s="81">
        <v>89.28</v>
      </c>
      <c r="N19" s="96">
        <v>89.28</v>
      </c>
      <c r="O19" s="64">
        <v>2530</v>
      </c>
      <c r="P19" s="65">
        <f>Table2245789101123456[[#This Row],[PEMBULATAN]]*O19</f>
        <v>225878.39999999999</v>
      </c>
    </row>
    <row r="20" spans="1:16" ht="26.25" customHeight="1" x14ac:dyDescent="0.2">
      <c r="A20" s="14"/>
      <c r="B20" s="75"/>
      <c r="C20" s="73" t="s">
        <v>445</v>
      </c>
      <c r="D20" s="78" t="s">
        <v>126</v>
      </c>
      <c r="E20" s="13">
        <v>44532</v>
      </c>
      <c r="F20" s="76" t="s">
        <v>411</v>
      </c>
      <c r="G20" s="13">
        <v>44537</v>
      </c>
      <c r="H20" s="10" t="s">
        <v>412</v>
      </c>
      <c r="I20" s="16">
        <v>80</v>
      </c>
      <c r="J20" s="16">
        <v>65</v>
      </c>
      <c r="K20" s="16">
        <v>20</v>
      </c>
      <c r="L20" s="16">
        <v>9</v>
      </c>
      <c r="M20" s="81">
        <v>26</v>
      </c>
      <c r="N20" s="96">
        <v>26</v>
      </c>
      <c r="O20" s="64">
        <v>2530</v>
      </c>
      <c r="P20" s="65">
        <f>Table2245789101123456[[#This Row],[PEMBULATAN]]*O20</f>
        <v>65780</v>
      </c>
    </row>
    <row r="21" spans="1:16" ht="26.25" customHeight="1" x14ac:dyDescent="0.2">
      <c r="A21" s="14"/>
      <c r="B21" s="75"/>
      <c r="C21" s="73" t="s">
        <v>446</v>
      </c>
      <c r="D21" s="78" t="s">
        <v>126</v>
      </c>
      <c r="E21" s="13">
        <v>44532</v>
      </c>
      <c r="F21" s="76" t="s">
        <v>411</v>
      </c>
      <c r="G21" s="13">
        <v>44537</v>
      </c>
      <c r="H21" s="10" t="s">
        <v>412</v>
      </c>
      <c r="I21" s="16">
        <v>85</v>
      </c>
      <c r="J21" s="16">
        <v>48</v>
      </c>
      <c r="K21" s="16">
        <v>35</v>
      </c>
      <c r="L21" s="16">
        <v>22</v>
      </c>
      <c r="M21" s="81">
        <v>35.700000000000003</v>
      </c>
      <c r="N21" s="96">
        <v>35.700000000000003</v>
      </c>
      <c r="O21" s="64">
        <v>2530</v>
      </c>
      <c r="P21" s="65">
        <f>Table2245789101123456[[#This Row],[PEMBULATAN]]*O21</f>
        <v>90321</v>
      </c>
    </row>
    <row r="22" spans="1:16" ht="26.25" customHeight="1" x14ac:dyDescent="0.2">
      <c r="A22" s="14"/>
      <c r="B22" s="75"/>
      <c r="C22" s="73" t="s">
        <v>447</v>
      </c>
      <c r="D22" s="78" t="s">
        <v>126</v>
      </c>
      <c r="E22" s="13">
        <v>44532</v>
      </c>
      <c r="F22" s="76" t="s">
        <v>411</v>
      </c>
      <c r="G22" s="13">
        <v>44537</v>
      </c>
      <c r="H22" s="10" t="s">
        <v>412</v>
      </c>
      <c r="I22" s="16">
        <v>78</v>
      </c>
      <c r="J22" s="16">
        <v>60</v>
      </c>
      <c r="K22" s="16">
        <v>25</v>
      </c>
      <c r="L22" s="16">
        <v>11</v>
      </c>
      <c r="M22" s="81">
        <v>29.25</v>
      </c>
      <c r="N22" s="96">
        <v>29.25</v>
      </c>
      <c r="O22" s="64">
        <v>2530</v>
      </c>
      <c r="P22" s="65">
        <f>Table2245789101123456[[#This Row],[PEMBULATAN]]*O22</f>
        <v>74002.5</v>
      </c>
    </row>
    <row r="23" spans="1:16" ht="26.25" customHeight="1" x14ac:dyDescent="0.2">
      <c r="A23" s="14"/>
      <c r="B23" s="75"/>
      <c r="C23" s="73" t="s">
        <v>448</v>
      </c>
      <c r="D23" s="78" t="s">
        <v>126</v>
      </c>
      <c r="E23" s="13">
        <v>44532</v>
      </c>
      <c r="F23" s="76" t="s">
        <v>411</v>
      </c>
      <c r="G23" s="13">
        <v>44537</v>
      </c>
      <c r="H23" s="10" t="s">
        <v>412</v>
      </c>
      <c r="I23" s="16">
        <v>90</v>
      </c>
      <c r="J23" s="16">
        <v>54</v>
      </c>
      <c r="K23" s="16">
        <v>33</v>
      </c>
      <c r="L23" s="16">
        <v>32</v>
      </c>
      <c r="M23" s="81">
        <v>40.094999999999999</v>
      </c>
      <c r="N23" s="96">
        <v>40.094999999999999</v>
      </c>
      <c r="O23" s="64">
        <v>2530</v>
      </c>
      <c r="P23" s="65">
        <f>Table2245789101123456[[#This Row],[PEMBULATAN]]*O23</f>
        <v>101440.34999999999</v>
      </c>
    </row>
    <row r="24" spans="1:16" ht="26.25" customHeight="1" x14ac:dyDescent="0.2">
      <c r="A24" s="14"/>
      <c r="B24" s="75"/>
      <c r="C24" s="73" t="s">
        <v>449</v>
      </c>
      <c r="D24" s="78" t="s">
        <v>126</v>
      </c>
      <c r="E24" s="13">
        <v>44532</v>
      </c>
      <c r="F24" s="76" t="s">
        <v>411</v>
      </c>
      <c r="G24" s="13">
        <v>44537</v>
      </c>
      <c r="H24" s="10" t="s">
        <v>412</v>
      </c>
      <c r="I24" s="16">
        <v>72</v>
      </c>
      <c r="J24" s="16">
        <v>60</v>
      </c>
      <c r="K24" s="16">
        <v>22</v>
      </c>
      <c r="L24" s="16">
        <v>13</v>
      </c>
      <c r="M24" s="81">
        <v>23.76</v>
      </c>
      <c r="N24" s="96">
        <v>23.76</v>
      </c>
      <c r="O24" s="64">
        <v>2530</v>
      </c>
      <c r="P24" s="65">
        <f>Table2245789101123456[[#This Row],[PEMBULATAN]]*O24</f>
        <v>60112.800000000003</v>
      </c>
    </row>
    <row r="25" spans="1:16" ht="26.25" customHeight="1" x14ac:dyDescent="0.2">
      <c r="A25" s="14"/>
      <c r="B25" s="75"/>
      <c r="C25" s="73" t="s">
        <v>450</v>
      </c>
      <c r="D25" s="78" t="s">
        <v>126</v>
      </c>
      <c r="E25" s="13">
        <v>44532</v>
      </c>
      <c r="F25" s="76" t="s">
        <v>411</v>
      </c>
      <c r="G25" s="13">
        <v>44537</v>
      </c>
      <c r="H25" s="10" t="s">
        <v>412</v>
      </c>
      <c r="I25" s="16">
        <v>72</v>
      </c>
      <c r="J25" s="16">
        <v>61</v>
      </c>
      <c r="K25" s="16">
        <v>24</v>
      </c>
      <c r="L25" s="16">
        <v>12</v>
      </c>
      <c r="M25" s="81">
        <v>26.352</v>
      </c>
      <c r="N25" s="96">
        <v>27</v>
      </c>
      <c r="O25" s="64">
        <v>2530</v>
      </c>
      <c r="P25" s="65">
        <f>Table2245789101123456[[#This Row],[PEMBULATAN]]*O25</f>
        <v>68310</v>
      </c>
    </row>
    <row r="26" spans="1:16" ht="26.25" customHeight="1" x14ac:dyDescent="0.2">
      <c r="A26" s="14"/>
      <c r="B26" s="75"/>
      <c r="C26" s="73" t="s">
        <v>451</v>
      </c>
      <c r="D26" s="78" t="s">
        <v>126</v>
      </c>
      <c r="E26" s="13">
        <v>44532</v>
      </c>
      <c r="F26" s="76" t="s">
        <v>411</v>
      </c>
      <c r="G26" s="13">
        <v>44537</v>
      </c>
      <c r="H26" s="10" t="s">
        <v>412</v>
      </c>
      <c r="I26" s="16">
        <v>100</v>
      </c>
      <c r="J26" s="16">
        <v>40</v>
      </c>
      <c r="K26" s="16">
        <v>25</v>
      </c>
      <c r="L26" s="16">
        <v>6</v>
      </c>
      <c r="M26" s="81">
        <v>25</v>
      </c>
      <c r="N26" s="96">
        <v>25</v>
      </c>
      <c r="O26" s="64">
        <v>2530</v>
      </c>
      <c r="P26" s="65">
        <f>Table2245789101123456[[#This Row],[PEMBULATAN]]*O26</f>
        <v>63250</v>
      </c>
    </row>
    <row r="27" spans="1:16" ht="26.25" customHeight="1" x14ac:dyDescent="0.2">
      <c r="A27" s="14"/>
      <c r="B27" s="75"/>
      <c r="C27" s="73" t="s">
        <v>452</v>
      </c>
      <c r="D27" s="78" t="s">
        <v>126</v>
      </c>
      <c r="E27" s="13">
        <v>44532</v>
      </c>
      <c r="F27" s="76" t="s">
        <v>411</v>
      </c>
      <c r="G27" s="13">
        <v>44537</v>
      </c>
      <c r="H27" s="10" t="s">
        <v>412</v>
      </c>
      <c r="I27" s="16">
        <v>60</v>
      </c>
      <c r="J27" s="16">
        <v>40</v>
      </c>
      <c r="K27" s="16">
        <v>17</v>
      </c>
      <c r="L27" s="16">
        <v>3</v>
      </c>
      <c r="M27" s="81">
        <v>10.199999999999999</v>
      </c>
      <c r="N27" s="96">
        <v>10.199999999999999</v>
      </c>
      <c r="O27" s="64">
        <v>2530</v>
      </c>
      <c r="P27" s="65">
        <f>Table2245789101123456[[#This Row],[PEMBULATAN]]*O27</f>
        <v>25806</v>
      </c>
    </row>
    <row r="28" spans="1:16" ht="26.25" customHeight="1" x14ac:dyDescent="0.2">
      <c r="A28" s="14"/>
      <c r="B28" s="75"/>
      <c r="C28" s="73" t="s">
        <v>453</v>
      </c>
      <c r="D28" s="78" t="s">
        <v>126</v>
      </c>
      <c r="E28" s="13">
        <v>44532</v>
      </c>
      <c r="F28" s="76" t="s">
        <v>411</v>
      </c>
      <c r="G28" s="13">
        <v>44537</v>
      </c>
      <c r="H28" s="10" t="s">
        <v>412</v>
      </c>
      <c r="I28" s="16">
        <v>80</v>
      </c>
      <c r="J28" s="16">
        <v>47</v>
      </c>
      <c r="K28" s="16">
        <v>20</v>
      </c>
      <c r="L28" s="16">
        <v>6</v>
      </c>
      <c r="M28" s="81">
        <v>18.8</v>
      </c>
      <c r="N28" s="96">
        <v>18.8</v>
      </c>
      <c r="O28" s="64">
        <v>2530</v>
      </c>
      <c r="P28" s="65">
        <f>Table2245789101123456[[#This Row],[PEMBULATAN]]*O28</f>
        <v>47564</v>
      </c>
    </row>
    <row r="29" spans="1:16" ht="26.25" customHeight="1" x14ac:dyDescent="0.2">
      <c r="A29" s="14"/>
      <c r="B29" s="75"/>
      <c r="C29" s="73" t="s">
        <v>454</v>
      </c>
      <c r="D29" s="78" t="s">
        <v>126</v>
      </c>
      <c r="E29" s="13">
        <v>44532</v>
      </c>
      <c r="F29" s="76" t="s">
        <v>411</v>
      </c>
      <c r="G29" s="13">
        <v>44537</v>
      </c>
      <c r="H29" s="10" t="s">
        <v>412</v>
      </c>
      <c r="I29" s="16">
        <v>70</v>
      </c>
      <c r="J29" s="16">
        <v>63</v>
      </c>
      <c r="K29" s="16">
        <v>27</v>
      </c>
      <c r="L29" s="16">
        <v>6</v>
      </c>
      <c r="M29" s="81">
        <v>29.767499999999998</v>
      </c>
      <c r="N29" s="96">
        <v>29.767499999999998</v>
      </c>
      <c r="O29" s="64">
        <v>2530</v>
      </c>
      <c r="P29" s="65">
        <f>Table2245789101123456[[#This Row],[PEMBULATAN]]*O29</f>
        <v>75311.774999999994</v>
      </c>
    </row>
    <row r="30" spans="1:16" ht="26.25" customHeight="1" x14ac:dyDescent="0.2">
      <c r="A30" s="14"/>
      <c r="B30" s="75"/>
      <c r="C30" s="73" t="s">
        <v>455</v>
      </c>
      <c r="D30" s="78" t="s">
        <v>126</v>
      </c>
      <c r="E30" s="13">
        <v>44532</v>
      </c>
      <c r="F30" s="76" t="s">
        <v>411</v>
      </c>
      <c r="G30" s="13">
        <v>44537</v>
      </c>
      <c r="H30" s="10" t="s">
        <v>412</v>
      </c>
      <c r="I30" s="16">
        <v>58</v>
      </c>
      <c r="J30" s="16">
        <v>36</v>
      </c>
      <c r="K30" s="16">
        <v>25</v>
      </c>
      <c r="L30" s="16">
        <v>11</v>
      </c>
      <c r="M30" s="81">
        <v>13.05</v>
      </c>
      <c r="N30" s="96">
        <v>13.05</v>
      </c>
      <c r="O30" s="64">
        <v>2530</v>
      </c>
      <c r="P30" s="65">
        <f>Table2245789101123456[[#This Row],[PEMBULATAN]]*O30</f>
        <v>33016.5</v>
      </c>
    </row>
    <row r="31" spans="1:16" ht="26.25" customHeight="1" x14ac:dyDescent="0.2">
      <c r="A31" s="14"/>
      <c r="B31" s="75"/>
      <c r="C31" s="73" t="s">
        <v>456</v>
      </c>
      <c r="D31" s="78" t="s">
        <v>126</v>
      </c>
      <c r="E31" s="13">
        <v>44532</v>
      </c>
      <c r="F31" s="76" t="s">
        <v>411</v>
      </c>
      <c r="G31" s="13">
        <v>44537</v>
      </c>
      <c r="H31" s="10" t="s">
        <v>412</v>
      </c>
      <c r="I31" s="16">
        <v>60</v>
      </c>
      <c r="J31" s="16">
        <v>40</v>
      </c>
      <c r="K31" s="16">
        <v>20</v>
      </c>
      <c r="L31" s="16">
        <v>8</v>
      </c>
      <c r="M31" s="81">
        <v>12</v>
      </c>
      <c r="N31" s="96">
        <v>12</v>
      </c>
      <c r="O31" s="64">
        <v>2530</v>
      </c>
      <c r="P31" s="65">
        <f>Table2245789101123456[[#This Row],[PEMBULATAN]]*O31</f>
        <v>30360</v>
      </c>
    </row>
    <row r="32" spans="1:16" ht="26.25" customHeight="1" x14ac:dyDescent="0.2">
      <c r="A32" s="14"/>
      <c r="B32" s="75"/>
      <c r="C32" s="73" t="s">
        <v>457</v>
      </c>
      <c r="D32" s="78" t="s">
        <v>126</v>
      </c>
      <c r="E32" s="13">
        <v>44532</v>
      </c>
      <c r="F32" s="76" t="s">
        <v>411</v>
      </c>
      <c r="G32" s="13">
        <v>44537</v>
      </c>
      <c r="H32" s="10" t="s">
        <v>412</v>
      </c>
      <c r="I32" s="16">
        <v>68</v>
      </c>
      <c r="J32" s="16">
        <v>60</v>
      </c>
      <c r="K32" s="16">
        <v>30</v>
      </c>
      <c r="L32" s="16">
        <v>7</v>
      </c>
      <c r="M32" s="81">
        <v>30.6</v>
      </c>
      <c r="N32" s="96">
        <v>30.6</v>
      </c>
      <c r="O32" s="64">
        <v>2530</v>
      </c>
      <c r="P32" s="65">
        <f>Table2245789101123456[[#This Row],[PEMBULATAN]]*O32</f>
        <v>77418</v>
      </c>
    </row>
    <row r="33" spans="1:16" ht="26.25" customHeight="1" x14ac:dyDescent="0.2">
      <c r="A33" s="14"/>
      <c r="B33" s="75"/>
      <c r="C33" s="73" t="s">
        <v>458</v>
      </c>
      <c r="D33" s="78" t="s">
        <v>126</v>
      </c>
      <c r="E33" s="13">
        <v>44532</v>
      </c>
      <c r="F33" s="76" t="s">
        <v>411</v>
      </c>
      <c r="G33" s="13">
        <v>44537</v>
      </c>
      <c r="H33" s="10" t="s">
        <v>412</v>
      </c>
      <c r="I33" s="16">
        <v>50</v>
      </c>
      <c r="J33" s="16">
        <v>33</v>
      </c>
      <c r="K33" s="16">
        <v>24</v>
      </c>
      <c r="L33" s="16">
        <v>7</v>
      </c>
      <c r="M33" s="81">
        <v>9.9</v>
      </c>
      <c r="N33" s="96">
        <v>9.9</v>
      </c>
      <c r="O33" s="64">
        <v>2530</v>
      </c>
      <c r="P33" s="65">
        <f>Table2245789101123456[[#This Row],[PEMBULATAN]]*O33</f>
        <v>25047</v>
      </c>
    </row>
    <row r="34" spans="1:16" ht="26.25" customHeight="1" x14ac:dyDescent="0.2">
      <c r="A34" s="14"/>
      <c r="B34" s="75"/>
      <c r="C34" s="73" t="s">
        <v>459</v>
      </c>
      <c r="D34" s="78" t="s">
        <v>126</v>
      </c>
      <c r="E34" s="13">
        <v>44532</v>
      </c>
      <c r="F34" s="76" t="s">
        <v>411</v>
      </c>
      <c r="G34" s="13">
        <v>44537</v>
      </c>
      <c r="H34" s="10" t="s">
        <v>412</v>
      </c>
      <c r="I34" s="16">
        <v>55</v>
      </c>
      <c r="J34" s="16">
        <v>45</v>
      </c>
      <c r="K34" s="16">
        <v>17</v>
      </c>
      <c r="L34" s="16">
        <v>9</v>
      </c>
      <c r="M34" s="81">
        <v>10.518750000000001</v>
      </c>
      <c r="N34" s="96">
        <v>10.518750000000001</v>
      </c>
      <c r="O34" s="64">
        <v>2530</v>
      </c>
      <c r="P34" s="65">
        <f>Table2245789101123456[[#This Row],[PEMBULATAN]]*O34</f>
        <v>26612.4375</v>
      </c>
    </row>
    <row r="35" spans="1:16" ht="26.25" customHeight="1" x14ac:dyDescent="0.2">
      <c r="A35" s="14"/>
      <c r="B35" s="75"/>
      <c r="C35" s="73" t="s">
        <v>460</v>
      </c>
      <c r="D35" s="78" t="s">
        <v>126</v>
      </c>
      <c r="E35" s="13">
        <v>44532</v>
      </c>
      <c r="F35" s="76" t="s">
        <v>411</v>
      </c>
      <c r="G35" s="13">
        <v>44537</v>
      </c>
      <c r="H35" s="10" t="s">
        <v>412</v>
      </c>
      <c r="I35" s="16">
        <v>50</v>
      </c>
      <c r="J35" s="16">
        <v>50</v>
      </c>
      <c r="K35" s="16">
        <v>17</v>
      </c>
      <c r="L35" s="16">
        <v>12</v>
      </c>
      <c r="M35" s="81">
        <v>10.625</v>
      </c>
      <c r="N35" s="96">
        <v>12</v>
      </c>
      <c r="O35" s="64">
        <v>2530</v>
      </c>
      <c r="P35" s="65">
        <f>Table2245789101123456[[#This Row],[PEMBULATAN]]*O35</f>
        <v>30360</v>
      </c>
    </row>
    <row r="36" spans="1:16" ht="26.25" customHeight="1" x14ac:dyDescent="0.2">
      <c r="A36" s="14"/>
      <c r="B36" s="75"/>
      <c r="C36" s="73" t="s">
        <v>461</v>
      </c>
      <c r="D36" s="78" t="s">
        <v>126</v>
      </c>
      <c r="E36" s="13">
        <v>44532</v>
      </c>
      <c r="F36" s="76" t="s">
        <v>411</v>
      </c>
      <c r="G36" s="13">
        <v>44537</v>
      </c>
      <c r="H36" s="10" t="s">
        <v>412</v>
      </c>
      <c r="I36" s="16">
        <v>47</v>
      </c>
      <c r="J36" s="16">
        <v>47</v>
      </c>
      <c r="K36" s="16">
        <v>22</v>
      </c>
      <c r="L36" s="16">
        <v>10</v>
      </c>
      <c r="M36" s="81">
        <v>12.1495</v>
      </c>
      <c r="N36" s="96">
        <v>12.1495</v>
      </c>
      <c r="O36" s="64">
        <v>2530</v>
      </c>
      <c r="P36" s="65">
        <f>Table2245789101123456[[#This Row],[PEMBULATAN]]*O36</f>
        <v>30738.235000000001</v>
      </c>
    </row>
    <row r="37" spans="1:16" ht="26.25" customHeight="1" x14ac:dyDescent="0.2">
      <c r="A37" s="14"/>
      <c r="B37" s="75"/>
      <c r="C37" s="73" t="s">
        <v>462</v>
      </c>
      <c r="D37" s="78" t="s">
        <v>126</v>
      </c>
      <c r="E37" s="13">
        <v>44532</v>
      </c>
      <c r="F37" s="76" t="s">
        <v>411</v>
      </c>
      <c r="G37" s="13">
        <v>44537</v>
      </c>
      <c r="H37" s="10" t="s">
        <v>412</v>
      </c>
      <c r="I37" s="16">
        <v>46</v>
      </c>
      <c r="J37" s="16">
        <v>28</v>
      </c>
      <c r="K37" s="16">
        <v>28</v>
      </c>
      <c r="L37" s="16">
        <v>4</v>
      </c>
      <c r="M37" s="81">
        <v>9.016</v>
      </c>
      <c r="N37" s="96">
        <v>9.016</v>
      </c>
      <c r="O37" s="64">
        <v>2530</v>
      </c>
      <c r="P37" s="65">
        <f>Table2245789101123456[[#This Row],[PEMBULATAN]]*O37</f>
        <v>22810.48</v>
      </c>
    </row>
    <row r="38" spans="1:16" ht="26.25" customHeight="1" x14ac:dyDescent="0.2">
      <c r="A38" s="14"/>
      <c r="B38" s="75"/>
      <c r="C38" s="73" t="s">
        <v>463</v>
      </c>
      <c r="D38" s="78" t="s">
        <v>126</v>
      </c>
      <c r="E38" s="13">
        <v>44532</v>
      </c>
      <c r="F38" s="76" t="s">
        <v>411</v>
      </c>
      <c r="G38" s="13">
        <v>44537</v>
      </c>
      <c r="H38" s="10" t="s">
        <v>412</v>
      </c>
      <c r="I38" s="16">
        <v>50</v>
      </c>
      <c r="J38" s="16">
        <v>50</v>
      </c>
      <c r="K38" s="16">
        <v>37</v>
      </c>
      <c r="L38" s="16">
        <v>20</v>
      </c>
      <c r="M38" s="81">
        <v>23.125</v>
      </c>
      <c r="N38" s="96">
        <v>23.125</v>
      </c>
      <c r="O38" s="64">
        <v>2530</v>
      </c>
      <c r="P38" s="65">
        <f>Table2245789101123456[[#This Row],[PEMBULATAN]]*O38</f>
        <v>58506.25</v>
      </c>
    </row>
    <row r="39" spans="1:16" ht="26.25" customHeight="1" x14ac:dyDescent="0.2">
      <c r="A39" s="14"/>
      <c r="B39" s="75"/>
      <c r="C39" s="73" t="s">
        <v>464</v>
      </c>
      <c r="D39" s="78" t="s">
        <v>126</v>
      </c>
      <c r="E39" s="13">
        <v>44532</v>
      </c>
      <c r="F39" s="76" t="s">
        <v>411</v>
      </c>
      <c r="G39" s="13">
        <v>44537</v>
      </c>
      <c r="H39" s="10" t="s">
        <v>412</v>
      </c>
      <c r="I39" s="16">
        <v>39</v>
      </c>
      <c r="J39" s="16">
        <v>32</v>
      </c>
      <c r="K39" s="16">
        <v>21</v>
      </c>
      <c r="L39" s="16">
        <v>2</v>
      </c>
      <c r="M39" s="81">
        <v>6.5519999999999996</v>
      </c>
      <c r="N39" s="96">
        <v>6.5519999999999996</v>
      </c>
      <c r="O39" s="64">
        <v>2530</v>
      </c>
      <c r="P39" s="65">
        <f>Table2245789101123456[[#This Row],[PEMBULATAN]]*O39</f>
        <v>16576.559999999998</v>
      </c>
    </row>
    <row r="40" spans="1:16" ht="26.25" customHeight="1" x14ac:dyDescent="0.2">
      <c r="A40" s="14"/>
      <c r="B40" s="75"/>
      <c r="C40" s="73" t="s">
        <v>465</v>
      </c>
      <c r="D40" s="78" t="s">
        <v>126</v>
      </c>
      <c r="E40" s="13">
        <v>44532</v>
      </c>
      <c r="F40" s="76" t="s">
        <v>411</v>
      </c>
      <c r="G40" s="13">
        <v>44537</v>
      </c>
      <c r="H40" s="10" t="s">
        <v>412</v>
      </c>
      <c r="I40" s="16">
        <v>74</v>
      </c>
      <c r="J40" s="16">
        <v>50</v>
      </c>
      <c r="K40" s="16">
        <v>40</v>
      </c>
      <c r="L40" s="16">
        <v>5</v>
      </c>
      <c r="M40" s="81">
        <v>37</v>
      </c>
      <c r="N40" s="96">
        <v>37</v>
      </c>
      <c r="O40" s="64">
        <v>2530</v>
      </c>
      <c r="P40" s="65">
        <f>Table2245789101123456[[#This Row],[PEMBULATAN]]*O40</f>
        <v>93610</v>
      </c>
    </row>
    <row r="41" spans="1:16" ht="26.25" customHeight="1" x14ac:dyDescent="0.2">
      <c r="A41" s="14"/>
      <c r="B41" s="75"/>
      <c r="C41" s="73" t="s">
        <v>466</v>
      </c>
      <c r="D41" s="78" t="s">
        <v>126</v>
      </c>
      <c r="E41" s="13">
        <v>44532</v>
      </c>
      <c r="F41" s="76" t="s">
        <v>411</v>
      </c>
      <c r="G41" s="13">
        <v>44537</v>
      </c>
      <c r="H41" s="10" t="s">
        <v>412</v>
      </c>
      <c r="I41" s="16">
        <v>45</v>
      </c>
      <c r="J41" s="16">
        <v>34</v>
      </c>
      <c r="K41" s="16">
        <v>18</v>
      </c>
      <c r="L41" s="16">
        <v>16</v>
      </c>
      <c r="M41" s="81">
        <v>6.8849999999999998</v>
      </c>
      <c r="N41" s="96">
        <v>16</v>
      </c>
      <c r="O41" s="64">
        <v>2530</v>
      </c>
      <c r="P41" s="65">
        <f>Table2245789101123456[[#This Row],[PEMBULATAN]]*O41</f>
        <v>40480</v>
      </c>
    </row>
    <row r="42" spans="1:16" ht="26.25" customHeight="1" x14ac:dyDescent="0.2">
      <c r="A42" s="14"/>
      <c r="B42" s="75"/>
      <c r="C42" s="73" t="s">
        <v>467</v>
      </c>
      <c r="D42" s="78" t="s">
        <v>126</v>
      </c>
      <c r="E42" s="13">
        <v>44532</v>
      </c>
      <c r="F42" s="76" t="s">
        <v>411</v>
      </c>
      <c r="G42" s="13">
        <v>44537</v>
      </c>
      <c r="H42" s="10" t="s">
        <v>412</v>
      </c>
      <c r="I42" s="16">
        <v>35</v>
      </c>
      <c r="J42" s="16">
        <v>30</v>
      </c>
      <c r="K42" s="16">
        <v>27</v>
      </c>
      <c r="L42" s="16">
        <v>4</v>
      </c>
      <c r="M42" s="81">
        <v>7.0875000000000004</v>
      </c>
      <c r="N42" s="96">
        <v>7.0875000000000004</v>
      </c>
      <c r="O42" s="64">
        <v>2530</v>
      </c>
      <c r="P42" s="65">
        <f>Table2245789101123456[[#This Row],[PEMBULATAN]]*O42</f>
        <v>17931.375</v>
      </c>
    </row>
    <row r="43" spans="1:16" ht="26.25" customHeight="1" x14ac:dyDescent="0.2">
      <c r="A43" s="14"/>
      <c r="B43" s="75"/>
      <c r="C43" s="73" t="s">
        <v>468</v>
      </c>
      <c r="D43" s="78" t="s">
        <v>126</v>
      </c>
      <c r="E43" s="13">
        <v>44532</v>
      </c>
      <c r="F43" s="76" t="s">
        <v>411</v>
      </c>
      <c r="G43" s="13">
        <v>44537</v>
      </c>
      <c r="H43" s="10" t="s">
        <v>412</v>
      </c>
      <c r="I43" s="16">
        <v>70</v>
      </c>
      <c r="J43" s="16">
        <v>35</v>
      </c>
      <c r="K43" s="16">
        <v>10</v>
      </c>
      <c r="L43" s="16">
        <v>5</v>
      </c>
      <c r="M43" s="81">
        <v>6.125</v>
      </c>
      <c r="N43" s="96">
        <v>6.125</v>
      </c>
      <c r="O43" s="64">
        <v>2530</v>
      </c>
      <c r="P43" s="65">
        <f>Table2245789101123456[[#This Row],[PEMBULATAN]]*O43</f>
        <v>15496.25</v>
      </c>
    </row>
    <row r="44" spans="1:16" ht="26.25" customHeight="1" x14ac:dyDescent="0.2">
      <c r="A44" s="14"/>
      <c r="B44" s="75"/>
      <c r="C44" s="73" t="s">
        <v>469</v>
      </c>
      <c r="D44" s="78" t="s">
        <v>126</v>
      </c>
      <c r="E44" s="13">
        <v>44532</v>
      </c>
      <c r="F44" s="76" t="s">
        <v>411</v>
      </c>
      <c r="G44" s="13">
        <v>44537</v>
      </c>
      <c r="H44" s="10" t="s">
        <v>412</v>
      </c>
      <c r="I44" s="16">
        <v>90</v>
      </c>
      <c r="J44" s="16">
        <v>44</v>
      </c>
      <c r="K44" s="16">
        <v>20</v>
      </c>
      <c r="L44" s="16">
        <v>3</v>
      </c>
      <c r="M44" s="81">
        <v>19.8</v>
      </c>
      <c r="N44" s="96">
        <v>19.8</v>
      </c>
      <c r="O44" s="64">
        <v>2530</v>
      </c>
      <c r="P44" s="65">
        <f>Table2245789101123456[[#This Row],[PEMBULATAN]]*O44</f>
        <v>50094</v>
      </c>
    </row>
    <row r="45" spans="1:16" ht="26.25" customHeight="1" x14ac:dyDescent="0.2">
      <c r="A45" s="14"/>
      <c r="B45" s="75"/>
      <c r="C45" s="73" t="s">
        <v>470</v>
      </c>
      <c r="D45" s="78" t="s">
        <v>126</v>
      </c>
      <c r="E45" s="13">
        <v>44532</v>
      </c>
      <c r="F45" s="76" t="s">
        <v>411</v>
      </c>
      <c r="G45" s="13">
        <v>44537</v>
      </c>
      <c r="H45" s="10" t="s">
        <v>412</v>
      </c>
      <c r="I45" s="16">
        <v>124</v>
      </c>
      <c r="J45" s="16">
        <v>10</v>
      </c>
      <c r="K45" s="16">
        <v>10</v>
      </c>
      <c r="L45" s="16">
        <v>2</v>
      </c>
      <c r="M45" s="81">
        <v>3.1</v>
      </c>
      <c r="N45" s="96">
        <v>3.1</v>
      </c>
      <c r="O45" s="64">
        <v>2530</v>
      </c>
      <c r="P45" s="65">
        <f>Table2245789101123456[[#This Row],[PEMBULATAN]]*O45</f>
        <v>7843</v>
      </c>
    </row>
    <row r="46" spans="1:16" ht="26.25" customHeight="1" x14ac:dyDescent="0.2">
      <c r="A46" s="14"/>
      <c r="B46" s="75"/>
      <c r="C46" s="73" t="s">
        <v>471</v>
      </c>
      <c r="D46" s="78" t="s">
        <v>126</v>
      </c>
      <c r="E46" s="13">
        <v>44532</v>
      </c>
      <c r="F46" s="76" t="s">
        <v>411</v>
      </c>
      <c r="G46" s="13">
        <v>44537</v>
      </c>
      <c r="H46" s="10" t="s">
        <v>412</v>
      </c>
      <c r="I46" s="16">
        <v>40</v>
      </c>
      <c r="J46" s="16">
        <v>30</v>
      </c>
      <c r="K46" s="16">
        <v>30</v>
      </c>
      <c r="L46" s="16">
        <v>9</v>
      </c>
      <c r="M46" s="81">
        <v>9</v>
      </c>
      <c r="N46" s="96">
        <v>9</v>
      </c>
      <c r="O46" s="64">
        <v>2530</v>
      </c>
      <c r="P46" s="65">
        <f>Table2245789101123456[[#This Row],[PEMBULATAN]]*O46</f>
        <v>22770</v>
      </c>
    </row>
    <row r="47" spans="1:16" ht="26.25" customHeight="1" x14ac:dyDescent="0.2">
      <c r="A47" s="14"/>
      <c r="B47" s="75"/>
      <c r="C47" s="73" t="s">
        <v>472</v>
      </c>
      <c r="D47" s="78" t="s">
        <v>126</v>
      </c>
      <c r="E47" s="13">
        <v>44532</v>
      </c>
      <c r="F47" s="76" t="s">
        <v>411</v>
      </c>
      <c r="G47" s="13">
        <v>44537</v>
      </c>
      <c r="H47" s="10" t="s">
        <v>412</v>
      </c>
      <c r="I47" s="16">
        <v>93</v>
      </c>
      <c r="J47" s="16">
        <v>42</v>
      </c>
      <c r="K47" s="16">
        <v>10</v>
      </c>
      <c r="L47" s="16">
        <v>2</v>
      </c>
      <c r="M47" s="81">
        <v>9.7650000000000006</v>
      </c>
      <c r="N47" s="96">
        <v>9.7650000000000006</v>
      </c>
      <c r="O47" s="64">
        <v>2530</v>
      </c>
      <c r="P47" s="65">
        <f>Table2245789101123456[[#This Row],[PEMBULATAN]]*O47</f>
        <v>24705.45</v>
      </c>
    </row>
    <row r="48" spans="1:16" ht="26.25" customHeight="1" x14ac:dyDescent="0.2">
      <c r="A48" s="14"/>
      <c r="B48" s="75"/>
      <c r="C48" s="73" t="s">
        <v>473</v>
      </c>
      <c r="D48" s="78" t="s">
        <v>126</v>
      </c>
      <c r="E48" s="13">
        <v>44532</v>
      </c>
      <c r="F48" s="76" t="s">
        <v>411</v>
      </c>
      <c r="G48" s="13">
        <v>44537</v>
      </c>
      <c r="H48" s="10" t="s">
        <v>412</v>
      </c>
      <c r="I48" s="16">
        <v>44</v>
      </c>
      <c r="J48" s="16">
        <v>32</v>
      </c>
      <c r="K48" s="16">
        <v>15</v>
      </c>
      <c r="L48" s="16">
        <v>5</v>
      </c>
      <c r="M48" s="81">
        <v>5.28</v>
      </c>
      <c r="N48" s="96">
        <v>5.28</v>
      </c>
      <c r="O48" s="64">
        <v>2530</v>
      </c>
      <c r="P48" s="65">
        <f>Table2245789101123456[[#This Row],[PEMBULATAN]]*O48</f>
        <v>13358.400000000001</v>
      </c>
    </row>
    <row r="49" spans="1:16" ht="26.25" customHeight="1" x14ac:dyDescent="0.2">
      <c r="A49" s="14"/>
      <c r="B49" s="75"/>
      <c r="C49" s="73" t="s">
        <v>474</v>
      </c>
      <c r="D49" s="78" t="s">
        <v>126</v>
      </c>
      <c r="E49" s="13">
        <v>44532</v>
      </c>
      <c r="F49" s="76" t="s">
        <v>411</v>
      </c>
      <c r="G49" s="13">
        <v>44537</v>
      </c>
      <c r="H49" s="10" t="s">
        <v>412</v>
      </c>
      <c r="I49" s="16">
        <v>95</v>
      </c>
      <c r="J49" s="16">
        <v>60</v>
      </c>
      <c r="K49" s="16">
        <v>24</v>
      </c>
      <c r="L49" s="16">
        <v>25</v>
      </c>
      <c r="M49" s="81">
        <v>34.200000000000003</v>
      </c>
      <c r="N49" s="96">
        <v>34.200000000000003</v>
      </c>
      <c r="O49" s="64">
        <v>2530</v>
      </c>
      <c r="P49" s="65">
        <f>Table2245789101123456[[#This Row],[PEMBULATAN]]*O49</f>
        <v>86526</v>
      </c>
    </row>
    <row r="50" spans="1:16" ht="26.25" customHeight="1" x14ac:dyDescent="0.2">
      <c r="A50" s="14"/>
      <c r="B50" s="75"/>
      <c r="C50" s="73" t="s">
        <v>475</v>
      </c>
      <c r="D50" s="78" t="s">
        <v>126</v>
      </c>
      <c r="E50" s="13">
        <v>44532</v>
      </c>
      <c r="F50" s="76" t="s">
        <v>411</v>
      </c>
      <c r="G50" s="13">
        <v>44537</v>
      </c>
      <c r="H50" s="10" t="s">
        <v>412</v>
      </c>
      <c r="I50" s="16">
        <v>87</v>
      </c>
      <c r="J50" s="16">
        <v>57</v>
      </c>
      <c r="K50" s="16">
        <v>30</v>
      </c>
      <c r="L50" s="16">
        <v>22</v>
      </c>
      <c r="M50" s="81">
        <v>37.192500000000003</v>
      </c>
      <c r="N50" s="96">
        <v>37.192500000000003</v>
      </c>
      <c r="O50" s="64">
        <v>2530</v>
      </c>
      <c r="P50" s="65">
        <f>Table2245789101123456[[#This Row],[PEMBULATAN]]*O50</f>
        <v>94097.025000000009</v>
      </c>
    </row>
    <row r="51" spans="1:16" ht="26.25" customHeight="1" x14ac:dyDescent="0.2">
      <c r="A51" s="14"/>
      <c r="B51" s="75"/>
      <c r="C51" s="73" t="s">
        <v>476</v>
      </c>
      <c r="D51" s="78" t="s">
        <v>126</v>
      </c>
      <c r="E51" s="13">
        <v>44532</v>
      </c>
      <c r="F51" s="76" t="s">
        <v>411</v>
      </c>
      <c r="G51" s="13">
        <v>44537</v>
      </c>
      <c r="H51" s="10" t="s">
        <v>412</v>
      </c>
      <c r="I51" s="16">
        <v>90</v>
      </c>
      <c r="J51" s="16">
        <v>60</v>
      </c>
      <c r="K51" s="16">
        <v>33</v>
      </c>
      <c r="L51" s="16">
        <v>21</v>
      </c>
      <c r="M51" s="81">
        <v>44.55</v>
      </c>
      <c r="N51" s="96">
        <v>44.55</v>
      </c>
      <c r="O51" s="64">
        <v>2530</v>
      </c>
      <c r="P51" s="65">
        <f>Table2245789101123456[[#This Row],[PEMBULATAN]]*O51</f>
        <v>112711.5</v>
      </c>
    </row>
    <row r="52" spans="1:16" ht="26.25" customHeight="1" x14ac:dyDescent="0.2">
      <c r="A52" s="14"/>
      <c r="B52" s="75"/>
      <c r="C52" s="73" t="s">
        <v>477</v>
      </c>
      <c r="D52" s="78" t="s">
        <v>126</v>
      </c>
      <c r="E52" s="13">
        <v>44532</v>
      </c>
      <c r="F52" s="76" t="s">
        <v>411</v>
      </c>
      <c r="G52" s="13">
        <v>44537</v>
      </c>
      <c r="H52" s="10" t="s">
        <v>412</v>
      </c>
      <c r="I52" s="16">
        <v>86</v>
      </c>
      <c r="J52" s="16">
        <v>60</v>
      </c>
      <c r="K52" s="16">
        <v>25</v>
      </c>
      <c r="L52" s="16">
        <v>13</v>
      </c>
      <c r="M52" s="81">
        <v>32.25</v>
      </c>
      <c r="N52" s="96">
        <v>32.25</v>
      </c>
      <c r="O52" s="64">
        <v>2530</v>
      </c>
      <c r="P52" s="65">
        <f>Table2245789101123456[[#This Row],[PEMBULATAN]]*O52</f>
        <v>81592.5</v>
      </c>
    </row>
    <row r="53" spans="1:16" ht="26.25" customHeight="1" x14ac:dyDescent="0.2">
      <c r="A53" s="14"/>
      <c r="B53" s="75"/>
      <c r="C53" s="73" t="s">
        <v>478</v>
      </c>
      <c r="D53" s="78" t="s">
        <v>126</v>
      </c>
      <c r="E53" s="13">
        <v>44532</v>
      </c>
      <c r="F53" s="76" t="s">
        <v>411</v>
      </c>
      <c r="G53" s="13">
        <v>44537</v>
      </c>
      <c r="H53" s="10" t="s">
        <v>412</v>
      </c>
      <c r="I53" s="16">
        <v>93</v>
      </c>
      <c r="J53" s="16">
        <v>60</v>
      </c>
      <c r="K53" s="16">
        <v>40</v>
      </c>
      <c r="L53" s="16">
        <v>29</v>
      </c>
      <c r="M53" s="81">
        <v>55.8</v>
      </c>
      <c r="N53" s="96">
        <v>55.8</v>
      </c>
      <c r="O53" s="64">
        <v>2530</v>
      </c>
      <c r="P53" s="65">
        <f>Table2245789101123456[[#This Row],[PEMBULATAN]]*O53</f>
        <v>141174</v>
      </c>
    </row>
    <row r="54" spans="1:16" ht="26.25" customHeight="1" x14ac:dyDescent="0.2">
      <c r="A54" s="14"/>
      <c r="B54" s="75"/>
      <c r="C54" s="73" t="s">
        <v>479</v>
      </c>
      <c r="D54" s="78" t="s">
        <v>126</v>
      </c>
      <c r="E54" s="13">
        <v>44532</v>
      </c>
      <c r="F54" s="76" t="s">
        <v>411</v>
      </c>
      <c r="G54" s="13">
        <v>44537</v>
      </c>
      <c r="H54" s="10" t="s">
        <v>412</v>
      </c>
      <c r="I54" s="16">
        <v>94</v>
      </c>
      <c r="J54" s="16">
        <v>50</v>
      </c>
      <c r="K54" s="16">
        <v>34</v>
      </c>
      <c r="L54" s="16">
        <v>20</v>
      </c>
      <c r="M54" s="81">
        <v>39.950000000000003</v>
      </c>
      <c r="N54" s="96">
        <v>39.950000000000003</v>
      </c>
      <c r="O54" s="64">
        <v>2530</v>
      </c>
      <c r="P54" s="65">
        <f>Table2245789101123456[[#This Row],[PEMBULATAN]]*O54</f>
        <v>101073.5</v>
      </c>
    </row>
    <row r="55" spans="1:16" ht="26.25" customHeight="1" x14ac:dyDescent="0.2">
      <c r="A55" s="14"/>
      <c r="B55" s="75"/>
      <c r="C55" s="73" t="s">
        <v>480</v>
      </c>
      <c r="D55" s="78" t="s">
        <v>126</v>
      </c>
      <c r="E55" s="13">
        <v>44532</v>
      </c>
      <c r="F55" s="76" t="s">
        <v>411</v>
      </c>
      <c r="G55" s="13">
        <v>44537</v>
      </c>
      <c r="H55" s="10" t="s">
        <v>412</v>
      </c>
      <c r="I55" s="16">
        <v>63</v>
      </c>
      <c r="J55" s="16">
        <v>52</v>
      </c>
      <c r="K55" s="16">
        <v>25</v>
      </c>
      <c r="L55" s="16">
        <v>12</v>
      </c>
      <c r="M55" s="81">
        <v>20.475000000000001</v>
      </c>
      <c r="N55" s="96">
        <v>21</v>
      </c>
      <c r="O55" s="64">
        <v>2530</v>
      </c>
      <c r="P55" s="65">
        <f>Table2245789101123456[[#This Row],[PEMBULATAN]]*O55</f>
        <v>53130</v>
      </c>
    </row>
    <row r="56" spans="1:16" ht="26.25" customHeight="1" x14ac:dyDescent="0.2">
      <c r="A56" s="14"/>
      <c r="B56" s="75"/>
      <c r="C56" s="73" t="s">
        <v>481</v>
      </c>
      <c r="D56" s="78" t="s">
        <v>126</v>
      </c>
      <c r="E56" s="13">
        <v>44532</v>
      </c>
      <c r="F56" s="76" t="s">
        <v>411</v>
      </c>
      <c r="G56" s="13">
        <v>44537</v>
      </c>
      <c r="H56" s="10" t="s">
        <v>412</v>
      </c>
      <c r="I56" s="16">
        <v>100</v>
      </c>
      <c r="J56" s="16">
        <v>55</v>
      </c>
      <c r="K56" s="16">
        <v>34</v>
      </c>
      <c r="L56" s="16">
        <v>22</v>
      </c>
      <c r="M56" s="81">
        <v>46.75</v>
      </c>
      <c r="N56" s="96">
        <v>46.75</v>
      </c>
      <c r="O56" s="64">
        <v>2530</v>
      </c>
      <c r="P56" s="65">
        <f>Table2245789101123456[[#This Row],[PEMBULATAN]]*O56</f>
        <v>118277.5</v>
      </c>
    </row>
    <row r="57" spans="1:16" ht="26.25" customHeight="1" x14ac:dyDescent="0.2">
      <c r="A57" s="14"/>
      <c r="B57" s="75"/>
      <c r="C57" s="73" t="s">
        <v>482</v>
      </c>
      <c r="D57" s="78" t="s">
        <v>126</v>
      </c>
      <c r="E57" s="13">
        <v>44532</v>
      </c>
      <c r="F57" s="76" t="s">
        <v>411</v>
      </c>
      <c r="G57" s="13">
        <v>44537</v>
      </c>
      <c r="H57" s="10" t="s">
        <v>412</v>
      </c>
      <c r="I57" s="16">
        <v>94</v>
      </c>
      <c r="J57" s="16">
        <v>40</v>
      </c>
      <c r="K57" s="16">
        <v>35</v>
      </c>
      <c r="L57" s="16">
        <v>14</v>
      </c>
      <c r="M57" s="81">
        <v>32.9</v>
      </c>
      <c r="N57" s="96">
        <v>32.9</v>
      </c>
      <c r="O57" s="64">
        <v>2530</v>
      </c>
      <c r="P57" s="65">
        <f>Table2245789101123456[[#This Row],[PEMBULATAN]]*O57</f>
        <v>83237</v>
      </c>
    </row>
    <row r="58" spans="1:16" ht="26.25" customHeight="1" x14ac:dyDescent="0.2">
      <c r="A58" s="14"/>
      <c r="B58" s="75"/>
      <c r="C58" s="73" t="s">
        <v>483</v>
      </c>
      <c r="D58" s="78" t="s">
        <v>126</v>
      </c>
      <c r="E58" s="13">
        <v>44532</v>
      </c>
      <c r="F58" s="76" t="s">
        <v>411</v>
      </c>
      <c r="G58" s="13">
        <v>44537</v>
      </c>
      <c r="H58" s="10" t="s">
        <v>412</v>
      </c>
      <c r="I58" s="16">
        <v>105</v>
      </c>
      <c r="J58" s="16">
        <v>62</v>
      </c>
      <c r="K58" s="16">
        <v>30</v>
      </c>
      <c r="L58" s="16">
        <v>30</v>
      </c>
      <c r="M58" s="81">
        <v>48.825000000000003</v>
      </c>
      <c r="N58" s="96">
        <v>48.825000000000003</v>
      </c>
      <c r="O58" s="64">
        <v>2530</v>
      </c>
      <c r="P58" s="65">
        <f>Table2245789101123456[[#This Row],[PEMBULATAN]]*O58</f>
        <v>123527.25</v>
      </c>
    </row>
    <row r="59" spans="1:16" ht="26.25" customHeight="1" x14ac:dyDescent="0.2">
      <c r="A59" s="14"/>
      <c r="B59" s="75"/>
      <c r="C59" s="73" t="s">
        <v>484</v>
      </c>
      <c r="D59" s="78" t="s">
        <v>126</v>
      </c>
      <c r="E59" s="13">
        <v>44532</v>
      </c>
      <c r="F59" s="76" t="s">
        <v>411</v>
      </c>
      <c r="G59" s="13">
        <v>44537</v>
      </c>
      <c r="H59" s="10" t="s">
        <v>412</v>
      </c>
      <c r="I59" s="16">
        <v>87</v>
      </c>
      <c r="J59" s="16">
        <v>65</v>
      </c>
      <c r="K59" s="16">
        <v>20</v>
      </c>
      <c r="L59" s="16">
        <v>16</v>
      </c>
      <c r="M59" s="81">
        <v>28.274999999999999</v>
      </c>
      <c r="N59" s="96">
        <v>28.274999999999999</v>
      </c>
      <c r="O59" s="64">
        <v>2530</v>
      </c>
      <c r="P59" s="65">
        <f>Table2245789101123456[[#This Row],[PEMBULATAN]]*O59</f>
        <v>71535.75</v>
      </c>
    </row>
    <row r="60" spans="1:16" ht="26.25" customHeight="1" x14ac:dyDescent="0.2">
      <c r="A60" s="14"/>
      <c r="B60" s="75"/>
      <c r="C60" s="73" t="s">
        <v>485</v>
      </c>
      <c r="D60" s="78" t="s">
        <v>126</v>
      </c>
      <c r="E60" s="13">
        <v>44532</v>
      </c>
      <c r="F60" s="76" t="s">
        <v>411</v>
      </c>
      <c r="G60" s="13">
        <v>44537</v>
      </c>
      <c r="H60" s="10" t="s">
        <v>412</v>
      </c>
      <c r="I60" s="16">
        <v>77</v>
      </c>
      <c r="J60" s="16">
        <v>66</v>
      </c>
      <c r="K60" s="16">
        <v>26</v>
      </c>
      <c r="L60" s="16">
        <v>10</v>
      </c>
      <c r="M60" s="81">
        <v>33.033000000000001</v>
      </c>
      <c r="N60" s="96">
        <v>33.033000000000001</v>
      </c>
      <c r="O60" s="64">
        <v>2530</v>
      </c>
      <c r="P60" s="65">
        <f>Table2245789101123456[[#This Row],[PEMBULATAN]]*O60</f>
        <v>83573.490000000005</v>
      </c>
    </row>
    <row r="61" spans="1:16" ht="26.25" customHeight="1" x14ac:dyDescent="0.2">
      <c r="A61" s="14"/>
      <c r="B61" s="75"/>
      <c r="C61" s="73" t="s">
        <v>486</v>
      </c>
      <c r="D61" s="78" t="s">
        <v>126</v>
      </c>
      <c r="E61" s="13">
        <v>44532</v>
      </c>
      <c r="F61" s="76" t="s">
        <v>411</v>
      </c>
      <c r="G61" s="13">
        <v>44537</v>
      </c>
      <c r="H61" s="10" t="s">
        <v>412</v>
      </c>
      <c r="I61" s="16">
        <v>65</v>
      </c>
      <c r="J61" s="16">
        <v>44</v>
      </c>
      <c r="K61" s="16">
        <v>24</v>
      </c>
      <c r="L61" s="16">
        <v>8</v>
      </c>
      <c r="M61" s="81">
        <v>17.16</v>
      </c>
      <c r="N61" s="96">
        <v>17.16</v>
      </c>
      <c r="O61" s="64">
        <v>2530</v>
      </c>
      <c r="P61" s="65">
        <f>Table2245789101123456[[#This Row],[PEMBULATAN]]*O61</f>
        <v>43414.8</v>
      </c>
    </row>
    <row r="62" spans="1:16" ht="26.25" customHeight="1" x14ac:dyDescent="0.2">
      <c r="A62" s="14"/>
      <c r="B62" s="75"/>
      <c r="C62" s="73" t="s">
        <v>487</v>
      </c>
      <c r="D62" s="78" t="s">
        <v>126</v>
      </c>
      <c r="E62" s="13">
        <v>44532</v>
      </c>
      <c r="F62" s="76" t="s">
        <v>411</v>
      </c>
      <c r="G62" s="13">
        <v>44537</v>
      </c>
      <c r="H62" s="10" t="s">
        <v>412</v>
      </c>
      <c r="I62" s="16">
        <v>78</v>
      </c>
      <c r="J62" s="16">
        <v>58</v>
      </c>
      <c r="K62" s="16">
        <v>27</v>
      </c>
      <c r="L62" s="16">
        <v>8</v>
      </c>
      <c r="M62" s="81">
        <v>30.536999999999999</v>
      </c>
      <c r="N62" s="96">
        <v>30.536999999999999</v>
      </c>
      <c r="O62" s="64">
        <v>2530</v>
      </c>
      <c r="P62" s="65">
        <f>Table2245789101123456[[#This Row],[PEMBULATAN]]*O62</f>
        <v>77258.61</v>
      </c>
    </row>
    <row r="63" spans="1:16" ht="26.25" customHeight="1" x14ac:dyDescent="0.2">
      <c r="A63" s="14"/>
      <c r="B63" s="75"/>
      <c r="C63" s="73" t="s">
        <v>488</v>
      </c>
      <c r="D63" s="78" t="s">
        <v>126</v>
      </c>
      <c r="E63" s="13">
        <v>44532</v>
      </c>
      <c r="F63" s="76" t="s">
        <v>411</v>
      </c>
      <c r="G63" s="13">
        <v>44537</v>
      </c>
      <c r="H63" s="10" t="s">
        <v>412</v>
      </c>
      <c r="I63" s="16">
        <v>69</v>
      </c>
      <c r="J63" s="16">
        <v>52</v>
      </c>
      <c r="K63" s="16">
        <v>30</v>
      </c>
      <c r="L63" s="16">
        <v>8</v>
      </c>
      <c r="M63" s="81">
        <v>26.91</v>
      </c>
      <c r="N63" s="96">
        <v>26.91</v>
      </c>
      <c r="O63" s="64">
        <v>2530</v>
      </c>
      <c r="P63" s="65">
        <f>Table2245789101123456[[#This Row],[PEMBULATAN]]*O63</f>
        <v>68082.3</v>
      </c>
    </row>
    <row r="64" spans="1:16" ht="26.25" customHeight="1" x14ac:dyDescent="0.2">
      <c r="A64" s="14"/>
      <c r="B64" s="75"/>
      <c r="C64" s="73" t="s">
        <v>489</v>
      </c>
      <c r="D64" s="78" t="s">
        <v>126</v>
      </c>
      <c r="E64" s="13">
        <v>44532</v>
      </c>
      <c r="F64" s="76" t="s">
        <v>411</v>
      </c>
      <c r="G64" s="13">
        <v>44537</v>
      </c>
      <c r="H64" s="10" t="s">
        <v>412</v>
      </c>
      <c r="I64" s="16">
        <v>32</v>
      </c>
      <c r="J64" s="16">
        <v>27</v>
      </c>
      <c r="K64" s="16">
        <v>20</v>
      </c>
      <c r="L64" s="16">
        <v>8</v>
      </c>
      <c r="M64" s="81">
        <v>4.32</v>
      </c>
      <c r="N64" s="96">
        <v>9</v>
      </c>
      <c r="O64" s="64">
        <v>2530</v>
      </c>
      <c r="P64" s="65">
        <f>Table2245789101123456[[#This Row],[PEMBULATAN]]*O64</f>
        <v>22770</v>
      </c>
    </row>
    <row r="65" spans="1:16" ht="26.25" customHeight="1" x14ac:dyDescent="0.2">
      <c r="A65" s="14"/>
      <c r="B65" s="75"/>
      <c r="C65" s="73" t="s">
        <v>490</v>
      </c>
      <c r="D65" s="78" t="s">
        <v>126</v>
      </c>
      <c r="E65" s="13">
        <v>44532</v>
      </c>
      <c r="F65" s="76" t="s">
        <v>411</v>
      </c>
      <c r="G65" s="13">
        <v>44537</v>
      </c>
      <c r="H65" s="10" t="s">
        <v>412</v>
      </c>
      <c r="I65" s="16">
        <v>106</v>
      </c>
      <c r="J65" s="16">
        <v>56</v>
      </c>
      <c r="K65" s="16">
        <v>32</v>
      </c>
      <c r="L65" s="16">
        <v>9</v>
      </c>
      <c r="M65" s="81">
        <v>47.488</v>
      </c>
      <c r="N65" s="96">
        <v>48</v>
      </c>
      <c r="O65" s="64">
        <v>2530</v>
      </c>
      <c r="P65" s="65">
        <f>Table2245789101123456[[#This Row],[PEMBULATAN]]*O65</f>
        <v>121440</v>
      </c>
    </row>
    <row r="66" spans="1:16" ht="26.25" customHeight="1" x14ac:dyDescent="0.2">
      <c r="A66" s="14"/>
      <c r="B66" s="75"/>
      <c r="C66" s="73" t="s">
        <v>491</v>
      </c>
      <c r="D66" s="78" t="s">
        <v>126</v>
      </c>
      <c r="E66" s="13">
        <v>44532</v>
      </c>
      <c r="F66" s="76" t="s">
        <v>411</v>
      </c>
      <c r="G66" s="13">
        <v>44537</v>
      </c>
      <c r="H66" s="10" t="s">
        <v>412</v>
      </c>
      <c r="I66" s="16">
        <v>89</v>
      </c>
      <c r="J66" s="16">
        <v>68</v>
      </c>
      <c r="K66" s="16">
        <v>34</v>
      </c>
      <c r="L66" s="16">
        <v>12</v>
      </c>
      <c r="M66" s="81">
        <v>51.442</v>
      </c>
      <c r="N66" s="96">
        <v>52</v>
      </c>
      <c r="O66" s="64">
        <v>2530</v>
      </c>
      <c r="P66" s="65">
        <f>Table2245789101123456[[#This Row],[PEMBULATAN]]*O66</f>
        <v>131560</v>
      </c>
    </row>
    <row r="67" spans="1:16" ht="26.25" customHeight="1" x14ac:dyDescent="0.2">
      <c r="A67" s="14"/>
      <c r="B67" s="75"/>
      <c r="C67" s="73" t="s">
        <v>492</v>
      </c>
      <c r="D67" s="78" t="s">
        <v>126</v>
      </c>
      <c r="E67" s="13">
        <v>44532</v>
      </c>
      <c r="F67" s="76" t="s">
        <v>411</v>
      </c>
      <c r="G67" s="13">
        <v>44537</v>
      </c>
      <c r="H67" s="10" t="s">
        <v>412</v>
      </c>
      <c r="I67" s="16">
        <v>40</v>
      </c>
      <c r="J67" s="16">
        <v>32</v>
      </c>
      <c r="K67" s="16">
        <v>24</v>
      </c>
      <c r="L67" s="16">
        <v>10</v>
      </c>
      <c r="M67" s="81">
        <v>7.68</v>
      </c>
      <c r="N67" s="96">
        <v>10</v>
      </c>
      <c r="O67" s="64">
        <v>2530</v>
      </c>
      <c r="P67" s="65">
        <f>Table2245789101123456[[#This Row],[PEMBULATAN]]*O67</f>
        <v>25300</v>
      </c>
    </row>
    <row r="68" spans="1:16" ht="26.25" customHeight="1" x14ac:dyDescent="0.2">
      <c r="A68" s="14"/>
      <c r="B68" s="75"/>
      <c r="C68" s="73" t="s">
        <v>493</v>
      </c>
      <c r="D68" s="78" t="s">
        <v>126</v>
      </c>
      <c r="E68" s="13">
        <v>44532</v>
      </c>
      <c r="F68" s="76" t="s">
        <v>411</v>
      </c>
      <c r="G68" s="13">
        <v>44537</v>
      </c>
      <c r="H68" s="10" t="s">
        <v>412</v>
      </c>
      <c r="I68" s="16">
        <v>44</v>
      </c>
      <c r="J68" s="16">
        <v>40</v>
      </c>
      <c r="K68" s="16">
        <v>8</v>
      </c>
      <c r="L68" s="16">
        <v>1</v>
      </c>
      <c r="M68" s="81">
        <v>3.52</v>
      </c>
      <c r="N68" s="96">
        <v>3.52</v>
      </c>
      <c r="O68" s="64">
        <v>2530</v>
      </c>
      <c r="P68" s="65">
        <f>Table2245789101123456[[#This Row],[PEMBULATAN]]*O68</f>
        <v>8905.6</v>
      </c>
    </row>
    <row r="69" spans="1:16" ht="26.25" customHeight="1" x14ac:dyDescent="0.2">
      <c r="A69" s="14"/>
      <c r="B69" s="75"/>
      <c r="C69" s="73" t="s">
        <v>494</v>
      </c>
      <c r="D69" s="78" t="s">
        <v>126</v>
      </c>
      <c r="E69" s="13">
        <v>44532</v>
      </c>
      <c r="F69" s="76" t="s">
        <v>411</v>
      </c>
      <c r="G69" s="13">
        <v>44537</v>
      </c>
      <c r="H69" s="10" t="s">
        <v>412</v>
      </c>
      <c r="I69" s="16">
        <v>62</v>
      </c>
      <c r="J69" s="16">
        <v>34</v>
      </c>
      <c r="K69" s="16">
        <v>27</v>
      </c>
      <c r="L69" s="16">
        <v>5</v>
      </c>
      <c r="M69" s="81">
        <v>14.228999999999999</v>
      </c>
      <c r="N69" s="96">
        <v>14.228999999999999</v>
      </c>
      <c r="O69" s="64">
        <v>2530</v>
      </c>
      <c r="P69" s="65">
        <f>Table2245789101123456[[#This Row],[PEMBULATAN]]*O69</f>
        <v>35999.369999999995</v>
      </c>
    </row>
    <row r="70" spans="1:16" ht="26.25" customHeight="1" x14ac:dyDescent="0.2">
      <c r="A70" s="14"/>
      <c r="B70" s="75"/>
      <c r="C70" s="73" t="s">
        <v>495</v>
      </c>
      <c r="D70" s="78" t="s">
        <v>126</v>
      </c>
      <c r="E70" s="13">
        <v>44532</v>
      </c>
      <c r="F70" s="76" t="s">
        <v>411</v>
      </c>
      <c r="G70" s="13">
        <v>44537</v>
      </c>
      <c r="H70" s="10" t="s">
        <v>412</v>
      </c>
      <c r="I70" s="16">
        <v>30</v>
      </c>
      <c r="J70" s="16">
        <v>20</v>
      </c>
      <c r="K70" s="16">
        <v>17</v>
      </c>
      <c r="L70" s="16">
        <v>1</v>
      </c>
      <c r="M70" s="81">
        <v>2.5499999999999998</v>
      </c>
      <c r="N70" s="96">
        <v>2.5499999999999998</v>
      </c>
      <c r="O70" s="64">
        <v>2530</v>
      </c>
      <c r="P70" s="65">
        <f>Table2245789101123456[[#This Row],[PEMBULATAN]]*O70</f>
        <v>6451.5</v>
      </c>
    </row>
    <row r="71" spans="1:16" ht="26.25" customHeight="1" x14ac:dyDescent="0.2">
      <c r="A71" s="14"/>
      <c r="B71" s="75"/>
      <c r="C71" s="73" t="s">
        <v>496</v>
      </c>
      <c r="D71" s="78" t="s">
        <v>126</v>
      </c>
      <c r="E71" s="13">
        <v>44532</v>
      </c>
      <c r="F71" s="76" t="s">
        <v>411</v>
      </c>
      <c r="G71" s="13">
        <v>44537</v>
      </c>
      <c r="H71" s="10" t="s">
        <v>412</v>
      </c>
      <c r="I71" s="16">
        <v>80</v>
      </c>
      <c r="J71" s="16">
        <v>58</v>
      </c>
      <c r="K71" s="16">
        <v>20</v>
      </c>
      <c r="L71" s="16">
        <v>5</v>
      </c>
      <c r="M71" s="81">
        <v>23.2</v>
      </c>
      <c r="N71" s="96">
        <v>23.2</v>
      </c>
      <c r="O71" s="64">
        <v>2530</v>
      </c>
      <c r="P71" s="65">
        <f>Table2245789101123456[[#This Row],[PEMBULATAN]]*O71</f>
        <v>58696</v>
      </c>
    </row>
    <row r="72" spans="1:16" ht="26.25" customHeight="1" x14ac:dyDescent="0.2">
      <c r="A72" s="14"/>
      <c r="B72" s="75"/>
      <c r="C72" s="73" t="s">
        <v>497</v>
      </c>
      <c r="D72" s="78" t="s">
        <v>126</v>
      </c>
      <c r="E72" s="13">
        <v>44532</v>
      </c>
      <c r="F72" s="76" t="s">
        <v>411</v>
      </c>
      <c r="G72" s="13">
        <v>44537</v>
      </c>
      <c r="H72" s="10" t="s">
        <v>412</v>
      </c>
      <c r="I72" s="16">
        <v>60</v>
      </c>
      <c r="J72" s="16">
        <v>55</v>
      </c>
      <c r="K72" s="16">
        <v>20</v>
      </c>
      <c r="L72" s="16">
        <v>4</v>
      </c>
      <c r="M72" s="81">
        <v>16.5</v>
      </c>
      <c r="N72" s="96">
        <v>17</v>
      </c>
      <c r="O72" s="64">
        <v>2530</v>
      </c>
      <c r="P72" s="65">
        <f>Table2245789101123456[[#This Row],[PEMBULATAN]]*O72</f>
        <v>43010</v>
      </c>
    </row>
    <row r="73" spans="1:16" ht="26.25" customHeight="1" x14ac:dyDescent="0.2">
      <c r="A73" s="14"/>
      <c r="B73" s="75"/>
      <c r="C73" s="73" t="s">
        <v>498</v>
      </c>
      <c r="D73" s="78" t="s">
        <v>126</v>
      </c>
      <c r="E73" s="13">
        <v>44532</v>
      </c>
      <c r="F73" s="76" t="s">
        <v>411</v>
      </c>
      <c r="G73" s="13">
        <v>44537</v>
      </c>
      <c r="H73" s="10" t="s">
        <v>412</v>
      </c>
      <c r="I73" s="16">
        <v>75</v>
      </c>
      <c r="J73" s="16">
        <v>65</v>
      </c>
      <c r="K73" s="16">
        <v>22</v>
      </c>
      <c r="L73" s="16">
        <v>9</v>
      </c>
      <c r="M73" s="81">
        <v>26.8125</v>
      </c>
      <c r="N73" s="96">
        <v>26.8125</v>
      </c>
      <c r="O73" s="64">
        <v>2530</v>
      </c>
      <c r="P73" s="65">
        <f>Table2245789101123456[[#This Row],[PEMBULATAN]]*O73</f>
        <v>67835.625</v>
      </c>
    </row>
    <row r="74" spans="1:16" ht="26.25" customHeight="1" x14ac:dyDescent="0.2">
      <c r="A74" s="14"/>
      <c r="B74" s="75"/>
      <c r="C74" s="73" t="s">
        <v>499</v>
      </c>
      <c r="D74" s="78" t="s">
        <v>126</v>
      </c>
      <c r="E74" s="13">
        <v>44532</v>
      </c>
      <c r="F74" s="76" t="s">
        <v>411</v>
      </c>
      <c r="G74" s="13">
        <v>44537</v>
      </c>
      <c r="H74" s="10" t="s">
        <v>412</v>
      </c>
      <c r="I74" s="16">
        <v>65</v>
      </c>
      <c r="J74" s="16">
        <v>42</v>
      </c>
      <c r="K74" s="16">
        <v>17</v>
      </c>
      <c r="L74" s="16">
        <v>3</v>
      </c>
      <c r="M74" s="81">
        <v>11.602499999999999</v>
      </c>
      <c r="N74" s="96">
        <v>11.602499999999999</v>
      </c>
      <c r="O74" s="64">
        <v>2530</v>
      </c>
      <c r="P74" s="65">
        <f>Table2245789101123456[[#This Row],[PEMBULATAN]]*O74</f>
        <v>29354.324999999997</v>
      </c>
    </row>
    <row r="75" spans="1:16" ht="26.25" customHeight="1" x14ac:dyDescent="0.2">
      <c r="A75" s="14"/>
      <c r="B75" s="75"/>
      <c r="C75" s="73" t="s">
        <v>500</v>
      </c>
      <c r="D75" s="78" t="s">
        <v>126</v>
      </c>
      <c r="E75" s="13">
        <v>44532</v>
      </c>
      <c r="F75" s="76" t="s">
        <v>411</v>
      </c>
      <c r="G75" s="13">
        <v>44537</v>
      </c>
      <c r="H75" s="10" t="s">
        <v>412</v>
      </c>
      <c r="I75" s="16">
        <v>45</v>
      </c>
      <c r="J75" s="16">
        <v>45</v>
      </c>
      <c r="K75" s="16">
        <v>18</v>
      </c>
      <c r="L75" s="16">
        <v>2</v>
      </c>
      <c r="M75" s="81">
        <v>9.1125000000000007</v>
      </c>
      <c r="N75" s="96">
        <v>9.1125000000000007</v>
      </c>
      <c r="O75" s="64">
        <v>2530</v>
      </c>
      <c r="P75" s="65">
        <f>Table2245789101123456[[#This Row],[PEMBULATAN]]*O75</f>
        <v>23054.625</v>
      </c>
    </row>
    <row r="76" spans="1:16" ht="26.25" customHeight="1" x14ac:dyDescent="0.2">
      <c r="A76" s="14"/>
      <c r="B76" s="75"/>
      <c r="C76" s="73" t="s">
        <v>501</v>
      </c>
      <c r="D76" s="78" t="s">
        <v>126</v>
      </c>
      <c r="E76" s="13">
        <v>44532</v>
      </c>
      <c r="F76" s="76" t="s">
        <v>411</v>
      </c>
      <c r="G76" s="13">
        <v>44537</v>
      </c>
      <c r="H76" s="10" t="s">
        <v>412</v>
      </c>
      <c r="I76" s="16">
        <v>87</v>
      </c>
      <c r="J76" s="16">
        <v>65</v>
      </c>
      <c r="K76" s="16">
        <v>30</v>
      </c>
      <c r="L76" s="16">
        <v>20</v>
      </c>
      <c r="M76" s="81">
        <v>42.412500000000001</v>
      </c>
      <c r="N76" s="96">
        <v>43</v>
      </c>
      <c r="O76" s="64">
        <v>2530</v>
      </c>
      <c r="P76" s="65">
        <f>Table2245789101123456[[#This Row],[PEMBULATAN]]*O76</f>
        <v>108790</v>
      </c>
    </row>
    <row r="77" spans="1:16" ht="26.25" customHeight="1" x14ac:dyDescent="0.2">
      <c r="A77" s="14"/>
      <c r="B77" s="75"/>
      <c r="C77" s="73" t="s">
        <v>502</v>
      </c>
      <c r="D77" s="78" t="s">
        <v>126</v>
      </c>
      <c r="E77" s="13">
        <v>44532</v>
      </c>
      <c r="F77" s="76" t="s">
        <v>411</v>
      </c>
      <c r="G77" s="13">
        <v>44537</v>
      </c>
      <c r="H77" s="10" t="s">
        <v>412</v>
      </c>
      <c r="I77" s="16">
        <v>90</v>
      </c>
      <c r="J77" s="16">
        <v>67</v>
      </c>
      <c r="K77" s="16">
        <v>37</v>
      </c>
      <c r="L77" s="16">
        <v>20</v>
      </c>
      <c r="M77" s="81">
        <v>55.777500000000003</v>
      </c>
      <c r="N77" s="96">
        <v>55.777500000000003</v>
      </c>
      <c r="O77" s="64">
        <v>2530</v>
      </c>
      <c r="P77" s="65">
        <f>Table2245789101123456[[#This Row],[PEMBULATAN]]*O77</f>
        <v>141117.07500000001</v>
      </c>
    </row>
    <row r="78" spans="1:16" ht="26.25" customHeight="1" x14ac:dyDescent="0.2">
      <c r="A78" s="14"/>
      <c r="B78" s="75"/>
      <c r="C78" s="73" t="s">
        <v>503</v>
      </c>
      <c r="D78" s="78" t="s">
        <v>126</v>
      </c>
      <c r="E78" s="13">
        <v>44532</v>
      </c>
      <c r="F78" s="76" t="s">
        <v>411</v>
      </c>
      <c r="G78" s="13">
        <v>44537</v>
      </c>
      <c r="H78" s="10" t="s">
        <v>412</v>
      </c>
      <c r="I78" s="16">
        <v>60</v>
      </c>
      <c r="J78" s="16">
        <v>67</v>
      </c>
      <c r="K78" s="16">
        <v>30</v>
      </c>
      <c r="L78" s="16">
        <v>15</v>
      </c>
      <c r="M78" s="81">
        <v>30.15</v>
      </c>
      <c r="N78" s="96">
        <v>30.15</v>
      </c>
      <c r="O78" s="64">
        <v>2530</v>
      </c>
      <c r="P78" s="65">
        <f>Table2245789101123456[[#This Row],[PEMBULATAN]]*O78</f>
        <v>76279.5</v>
      </c>
    </row>
    <row r="79" spans="1:16" ht="26.25" customHeight="1" x14ac:dyDescent="0.2">
      <c r="A79" s="14"/>
      <c r="B79" s="75"/>
      <c r="C79" s="73" t="s">
        <v>504</v>
      </c>
      <c r="D79" s="78" t="s">
        <v>126</v>
      </c>
      <c r="E79" s="13">
        <v>44532</v>
      </c>
      <c r="F79" s="76" t="s">
        <v>411</v>
      </c>
      <c r="G79" s="13">
        <v>44537</v>
      </c>
      <c r="H79" s="10" t="s">
        <v>412</v>
      </c>
      <c r="I79" s="16">
        <v>76</v>
      </c>
      <c r="J79" s="16">
        <v>60</v>
      </c>
      <c r="K79" s="16">
        <v>27</v>
      </c>
      <c r="L79" s="16">
        <v>12</v>
      </c>
      <c r="M79" s="81">
        <v>30.78</v>
      </c>
      <c r="N79" s="96">
        <v>30.78</v>
      </c>
      <c r="O79" s="64">
        <v>2530</v>
      </c>
      <c r="P79" s="65">
        <f>Table2245789101123456[[#This Row],[PEMBULATAN]]*O79</f>
        <v>77873.400000000009</v>
      </c>
    </row>
    <row r="80" spans="1:16" ht="26.25" customHeight="1" x14ac:dyDescent="0.2">
      <c r="A80" s="14"/>
      <c r="B80" s="75"/>
      <c r="C80" s="73" t="s">
        <v>505</v>
      </c>
      <c r="D80" s="78" t="s">
        <v>126</v>
      </c>
      <c r="E80" s="13">
        <v>44532</v>
      </c>
      <c r="F80" s="76" t="s">
        <v>411</v>
      </c>
      <c r="G80" s="13">
        <v>44537</v>
      </c>
      <c r="H80" s="10" t="s">
        <v>412</v>
      </c>
      <c r="I80" s="16">
        <v>60</v>
      </c>
      <c r="J80" s="16">
        <v>40</v>
      </c>
      <c r="K80" s="16">
        <v>37</v>
      </c>
      <c r="L80" s="16">
        <v>8</v>
      </c>
      <c r="M80" s="81">
        <v>22.2</v>
      </c>
      <c r="N80" s="96">
        <v>22.2</v>
      </c>
      <c r="O80" s="64">
        <v>2530</v>
      </c>
      <c r="P80" s="65">
        <f>Table2245789101123456[[#This Row],[PEMBULATAN]]*O80</f>
        <v>56166</v>
      </c>
    </row>
    <row r="81" spans="1:16" ht="26.25" customHeight="1" x14ac:dyDescent="0.2">
      <c r="A81" s="14"/>
      <c r="B81" s="75"/>
      <c r="C81" s="73" t="s">
        <v>506</v>
      </c>
      <c r="D81" s="78" t="s">
        <v>126</v>
      </c>
      <c r="E81" s="13">
        <v>44532</v>
      </c>
      <c r="F81" s="76" t="s">
        <v>411</v>
      </c>
      <c r="G81" s="13">
        <v>44537</v>
      </c>
      <c r="H81" s="10" t="s">
        <v>412</v>
      </c>
      <c r="I81" s="16">
        <v>80</v>
      </c>
      <c r="J81" s="16">
        <v>57</v>
      </c>
      <c r="K81" s="16">
        <v>25</v>
      </c>
      <c r="L81" s="16">
        <v>14</v>
      </c>
      <c r="M81" s="81">
        <v>28.5</v>
      </c>
      <c r="N81" s="96">
        <v>29</v>
      </c>
      <c r="O81" s="64">
        <v>2530</v>
      </c>
      <c r="P81" s="65">
        <f>Table2245789101123456[[#This Row],[PEMBULATAN]]*O81</f>
        <v>73370</v>
      </c>
    </row>
    <row r="82" spans="1:16" ht="26.25" customHeight="1" x14ac:dyDescent="0.2">
      <c r="A82" s="14"/>
      <c r="B82" s="75"/>
      <c r="C82" s="73" t="s">
        <v>507</v>
      </c>
      <c r="D82" s="78" t="s">
        <v>126</v>
      </c>
      <c r="E82" s="13">
        <v>44532</v>
      </c>
      <c r="F82" s="76" t="s">
        <v>411</v>
      </c>
      <c r="G82" s="13">
        <v>44537</v>
      </c>
      <c r="H82" s="10" t="s">
        <v>412</v>
      </c>
      <c r="I82" s="16">
        <v>90</v>
      </c>
      <c r="J82" s="16">
        <v>63</v>
      </c>
      <c r="K82" s="16">
        <v>25</v>
      </c>
      <c r="L82" s="16">
        <v>9</v>
      </c>
      <c r="M82" s="81">
        <v>35.4375</v>
      </c>
      <c r="N82" s="96">
        <v>36</v>
      </c>
      <c r="O82" s="64">
        <v>2530</v>
      </c>
      <c r="P82" s="65">
        <f>Table2245789101123456[[#This Row],[PEMBULATAN]]*O82</f>
        <v>91080</v>
      </c>
    </row>
    <row r="83" spans="1:16" ht="26.25" customHeight="1" x14ac:dyDescent="0.2">
      <c r="A83" s="14"/>
      <c r="B83" s="75"/>
      <c r="C83" s="73" t="s">
        <v>508</v>
      </c>
      <c r="D83" s="78" t="s">
        <v>126</v>
      </c>
      <c r="E83" s="13">
        <v>44532</v>
      </c>
      <c r="F83" s="76" t="s">
        <v>411</v>
      </c>
      <c r="G83" s="13">
        <v>44537</v>
      </c>
      <c r="H83" s="10" t="s">
        <v>412</v>
      </c>
      <c r="I83" s="16">
        <v>87</v>
      </c>
      <c r="J83" s="16">
        <v>38</v>
      </c>
      <c r="K83" s="16">
        <v>43</v>
      </c>
      <c r="L83" s="16">
        <v>19</v>
      </c>
      <c r="M83" s="81">
        <v>35.539499999999997</v>
      </c>
      <c r="N83" s="96">
        <v>35.539499999999997</v>
      </c>
      <c r="O83" s="64">
        <v>2530</v>
      </c>
      <c r="P83" s="65">
        <f>Table2245789101123456[[#This Row],[PEMBULATAN]]*O83</f>
        <v>89914.934999999998</v>
      </c>
    </row>
    <row r="84" spans="1:16" ht="26.25" customHeight="1" x14ac:dyDescent="0.2">
      <c r="A84" s="14"/>
      <c r="B84" s="75"/>
      <c r="C84" s="73" t="s">
        <v>509</v>
      </c>
      <c r="D84" s="78" t="s">
        <v>126</v>
      </c>
      <c r="E84" s="13">
        <v>44532</v>
      </c>
      <c r="F84" s="76" t="s">
        <v>411</v>
      </c>
      <c r="G84" s="13">
        <v>44537</v>
      </c>
      <c r="H84" s="10" t="s">
        <v>412</v>
      </c>
      <c r="I84" s="16">
        <v>80</v>
      </c>
      <c r="J84" s="16">
        <v>50</v>
      </c>
      <c r="K84" s="16">
        <v>20</v>
      </c>
      <c r="L84" s="16">
        <v>13</v>
      </c>
      <c r="M84" s="81">
        <v>20</v>
      </c>
      <c r="N84" s="96">
        <v>20</v>
      </c>
      <c r="O84" s="64">
        <v>2530</v>
      </c>
      <c r="P84" s="65">
        <f>Table2245789101123456[[#This Row],[PEMBULATAN]]*O84</f>
        <v>50600</v>
      </c>
    </row>
    <row r="85" spans="1:16" ht="26.25" customHeight="1" x14ac:dyDescent="0.2">
      <c r="A85" s="14"/>
      <c r="B85" s="75"/>
      <c r="C85" s="73" t="s">
        <v>510</v>
      </c>
      <c r="D85" s="78" t="s">
        <v>126</v>
      </c>
      <c r="E85" s="13">
        <v>44532</v>
      </c>
      <c r="F85" s="76" t="s">
        <v>411</v>
      </c>
      <c r="G85" s="13">
        <v>44537</v>
      </c>
      <c r="H85" s="10" t="s">
        <v>412</v>
      </c>
      <c r="I85" s="16">
        <v>100</v>
      </c>
      <c r="J85" s="16">
        <v>62</v>
      </c>
      <c r="K85" s="16">
        <v>15</v>
      </c>
      <c r="L85" s="16">
        <v>9</v>
      </c>
      <c r="M85" s="81">
        <v>23.25</v>
      </c>
      <c r="N85" s="96">
        <v>23.25</v>
      </c>
      <c r="O85" s="64">
        <v>2530</v>
      </c>
      <c r="P85" s="65">
        <f>Table2245789101123456[[#This Row],[PEMBULATAN]]*O85</f>
        <v>58822.5</v>
      </c>
    </row>
    <row r="86" spans="1:16" ht="26.25" customHeight="1" x14ac:dyDescent="0.2">
      <c r="A86" s="14"/>
      <c r="B86" s="75"/>
      <c r="C86" s="73" t="s">
        <v>511</v>
      </c>
      <c r="D86" s="78" t="s">
        <v>126</v>
      </c>
      <c r="E86" s="13">
        <v>44532</v>
      </c>
      <c r="F86" s="76" t="s">
        <v>411</v>
      </c>
      <c r="G86" s="13">
        <v>44537</v>
      </c>
      <c r="H86" s="10" t="s">
        <v>412</v>
      </c>
      <c r="I86" s="16">
        <v>78</v>
      </c>
      <c r="J86" s="16">
        <v>58</v>
      </c>
      <c r="K86" s="16">
        <v>24</v>
      </c>
      <c r="L86" s="16">
        <v>8</v>
      </c>
      <c r="M86" s="81">
        <v>27.143999999999998</v>
      </c>
      <c r="N86" s="96">
        <v>27.143999999999998</v>
      </c>
      <c r="O86" s="64">
        <v>2530</v>
      </c>
      <c r="P86" s="65">
        <f>Table2245789101123456[[#This Row],[PEMBULATAN]]*O86</f>
        <v>68674.319999999992</v>
      </c>
    </row>
    <row r="87" spans="1:16" ht="26.25" customHeight="1" x14ac:dyDescent="0.2">
      <c r="A87" s="14"/>
      <c r="B87" s="75"/>
      <c r="C87" s="73" t="s">
        <v>512</v>
      </c>
      <c r="D87" s="78" t="s">
        <v>126</v>
      </c>
      <c r="E87" s="13">
        <v>44532</v>
      </c>
      <c r="F87" s="76" t="s">
        <v>411</v>
      </c>
      <c r="G87" s="13">
        <v>44537</v>
      </c>
      <c r="H87" s="10" t="s">
        <v>412</v>
      </c>
      <c r="I87" s="16">
        <v>74</v>
      </c>
      <c r="J87" s="16">
        <v>53</v>
      </c>
      <c r="K87" s="16">
        <v>30</v>
      </c>
      <c r="L87" s="16">
        <v>17</v>
      </c>
      <c r="M87" s="81">
        <v>29.414999999999999</v>
      </c>
      <c r="N87" s="96">
        <v>30</v>
      </c>
      <c r="O87" s="64">
        <v>2530</v>
      </c>
      <c r="P87" s="65">
        <f>Table2245789101123456[[#This Row],[PEMBULATAN]]*O87</f>
        <v>75900</v>
      </c>
    </row>
    <row r="88" spans="1:16" ht="26.25" customHeight="1" x14ac:dyDescent="0.2">
      <c r="A88" s="14"/>
      <c r="B88" s="75"/>
      <c r="C88" s="73" t="s">
        <v>513</v>
      </c>
      <c r="D88" s="78" t="s">
        <v>126</v>
      </c>
      <c r="E88" s="13">
        <v>44532</v>
      </c>
      <c r="F88" s="76" t="s">
        <v>411</v>
      </c>
      <c r="G88" s="13">
        <v>44537</v>
      </c>
      <c r="H88" s="10" t="s">
        <v>412</v>
      </c>
      <c r="I88" s="16">
        <v>103</v>
      </c>
      <c r="J88" s="16">
        <v>60</v>
      </c>
      <c r="K88" s="16">
        <v>30</v>
      </c>
      <c r="L88" s="16">
        <v>20</v>
      </c>
      <c r="M88" s="81">
        <v>46.35</v>
      </c>
      <c r="N88" s="96">
        <v>47</v>
      </c>
      <c r="O88" s="64">
        <v>2530</v>
      </c>
      <c r="P88" s="65">
        <f>Table2245789101123456[[#This Row],[PEMBULATAN]]*O88</f>
        <v>118910</v>
      </c>
    </row>
    <row r="89" spans="1:16" ht="26.25" customHeight="1" x14ac:dyDescent="0.2">
      <c r="A89" s="14"/>
      <c r="B89" s="75"/>
      <c r="C89" s="73" t="s">
        <v>514</v>
      </c>
      <c r="D89" s="78" t="s">
        <v>126</v>
      </c>
      <c r="E89" s="13">
        <v>44532</v>
      </c>
      <c r="F89" s="76" t="s">
        <v>411</v>
      </c>
      <c r="G89" s="13">
        <v>44537</v>
      </c>
      <c r="H89" s="10" t="s">
        <v>412</v>
      </c>
      <c r="I89" s="16">
        <v>86</v>
      </c>
      <c r="J89" s="16">
        <v>60</v>
      </c>
      <c r="K89" s="16">
        <v>37</v>
      </c>
      <c r="L89" s="16">
        <v>16</v>
      </c>
      <c r="M89" s="81">
        <v>47.73</v>
      </c>
      <c r="N89" s="96">
        <v>47.73</v>
      </c>
      <c r="O89" s="64">
        <v>2530</v>
      </c>
      <c r="P89" s="65">
        <f>Table2245789101123456[[#This Row],[PEMBULATAN]]*O89</f>
        <v>120756.9</v>
      </c>
    </row>
    <row r="90" spans="1:16" ht="26.25" customHeight="1" x14ac:dyDescent="0.2">
      <c r="A90" s="14"/>
      <c r="B90" s="75"/>
      <c r="C90" s="73" t="s">
        <v>515</v>
      </c>
      <c r="D90" s="78" t="s">
        <v>126</v>
      </c>
      <c r="E90" s="13">
        <v>44532</v>
      </c>
      <c r="F90" s="76" t="s">
        <v>411</v>
      </c>
      <c r="G90" s="13">
        <v>44537</v>
      </c>
      <c r="H90" s="10" t="s">
        <v>412</v>
      </c>
      <c r="I90" s="16">
        <v>80</v>
      </c>
      <c r="J90" s="16">
        <v>57</v>
      </c>
      <c r="K90" s="16">
        <v>27</v>
      </c>
      <c r="L90" s="16">
        <v>12</v>
      </c>
      <c r="M90" s="81">
        <v>30.78</v>
      </c>
      <c r="N90" s="96">
        <v>30.78</v>
      </c>
      <c r="O90" s="64">
        <v>2530</v>
      </c>
      <c r="P90" s="65">
        <f>Table2245789101123456[[#This Row],[PEMBULATAN]]*O90</f>
        <v>77873.400000000009</v>
      </c>
    </row>
    <row r="91" spans="1:16" ht="26.25" customHeight="1" x14ac:dyDescent="0.2">
      <c r="A91" s="14"/>
      <c r="B91" s="75"/>
      <c r="C91" s="73" t="s">
        <v>516</v>
      </c>
      <c r="D91" s="78" t="s">
        <v>126</v>
      </c>
      <c r="E91" s="13">
        <v>44532</v>
      </c>
      <c r="F91" s="76" t="s">
        <v>411</v>
      </c>
      <c r="G91" s="13">
        <v>44537</v>
      </c>
      <c r="H91" s="10" t="s">
        <v>412</v>
      </c>
      <c r="I91" s="16">
        <v>75</v>
      </c>
      <c r="J91" s="16">
        <v>62</v>
      </c>
      <c r="K91" s="16">
        <v>30</v>
      </c>
      <c r="L91" s="16">
        <v>8</v>
      </c>
      <c r="M91" s="81">
        <v>34.875</v>
      </c>
      <c r="N91" s="96">
        <v>34.875</v>
      </c>
      <c r="O91" s="64">
        <v>2530</v>
      </c>
      <c r="P91" s="65">
        <f>Table2245789101123456[[#This Row],[PEMBULATAN]]*O91</f>
        <v>88233.75</v>
      </c>
    </row>
    <row r="92" spans="1:16" ht="26.25" customHeight="1" x14ac:dyDescent="0.2">
      <c r="A92" s="14"/>
      <c r="B92" s="75"/>
      <c r="C92" s="73" t="s">
        <v>517</v>
      </c>
      <c r="D92" s="78" t="s">
        <v>126</v>
      </c>
      <c r="E92" s="13">
        <v>44532</v>
      </c>
      <c r="F92" s="76" t="s">
        <v>411</v>
      </c>
      <c r="G92" s="13">
        <v>44537</v>
      </c>
      <c r="H92" s="10" t="s">
        <v>412</v>
      </c>
      <c r="I92" s="16">
        <v>98</v>
      </c>
      <c r="J92" s="16">
        <v>52</v>
      </c>
      <c r="K92" s="16">
        <v>42</v>
      </c>
      <c r="L92" s="16">
        <v>20</v>
      </c>
      <c r="M92" s="81">
        <v>53.508000000000003</v>
      </c>
      <c r="N92" s="96">
        <v>53.508000000000003</v>
      </c>
      <c r="O92" s="64">
        <v>2530</v>
      </c>
      <c r="P92" s="65">
        <f>Table2245789101123456[[#This Row],[PEMBULATAN]]*O92</f>
        <v>135375.24000000002</v>
      </c>
    </row>
    <row r="93" spans="1:16" ht="26.25" customHeight="1" x14ac:dyDescent="0.2">
      <c r="A93" s="14"/>
      <c r="B93" s="75"/>
      <c r="C93" s="73" t="s">
        <v>518</v>
      </c>
      <c r="D93" s="78" t="s">
        <v>126</v>
      </c>
      <c r="E93" s="13">
        <v>44532</v>
      </c>
      <c r="F93" s="76" t="s">
        <v>411</v>
      </c>
      <c r="G93" s="13">
        <v>44537</v>
      </c>
      <c r="H93" s="10" t="s">
        <v>412</v>
      </c>
      <c r="I93" s="16">
        <v>75</v>
      </c>
      <c r="J93" s="16">
        <v>50</v>
      </c>
      <c r="K93" s="16">
        <v>20</v>
      </c>
      <c r="L93" s="16">
        <v>10</v>
      </c>
      <c r="M93" s="81">
        <v>18.75</v>
      </c>
      <c r="N93" s="96">
        <v>18.75</v>
      </c>
      <c r="O93" s="64">
        <v>2530</v>
      </c>
      <c r="P93" s="65">
        <f>Table2245789101123456[[#This Row],[PEMBULATAN]]*O93</f>
        <v>47437.5</v>
      </c>
    </row>
    <row r="94" spans="1:16" ht="26.25" customHeight="1" x14ac:dyDescent="0.2">
      <c r="A94" s="14"/>
      <c r="B94" s="75"/>
      <c r="C94" s="73" t="s">
        <v>519</v>
      </c>
      <c r="D94" s="78" t="s">
        <v>126</v>
      </c>
      <c r="E94" s="13">
        <v>44532</v>
      </c>
      <c r="F94" s="76" t="s">
        <v>411</v>
      </c>
      <c r="G94" s="13">
        <v>44537</v>
      </c>
      <c r="H94" s="10" t="s">
        <v>412</v>
      </c>
      <c r="I94" s="16">
        <v>68</v>
      </c>
      <c r="J94" s="16">
        <v>45</v>
      </c>
      <c r="K94" s="16">
        <v>22</v>
      </c>
      <c r="L94" s="16">
        <v>7</v>
      </c>
      <c r="M94" s="81">
        <v>16.829999999999998</v>
      </c>
      <c r="N94" s="96">
        <v>16.829999999999998</v>
      </c>
      <c r="O94" s="64">
        <v>2530</v>
      </c>
      <c r="P94" s="65">
        <f>Table2245789101123456[[#This Row],[PEMBULATAN]]*O94</f>
        <v>42579.899999999994</v>
      </c>
    </row>
    <row r="95" spans="1:16" ht="26.25" customHeight="1" x14ac:dyDescent="0.2">
      <c r="A95" s="14"/>
      <c r="B95" s="75"/>
      <c r="C95" s="73" t="s">
        <v>520</v>
      </c>
      <c r="D95" s="78" t="s">
        <v>126</v>
      </c>
      <c r="E95" s="13">
        <v>44532</v>
      </c>
      <c r="F95" s="76" t="s">
        <v>411</v>
      </c>
      <c r="G95" s="13">
        <v>44537</v>
      </c>
      <c r="H95" s="10" t="s">
        <v>412</v>
      </c>
      <c r="I95" s="16">
        <v>100</v>
      </c>
      <c r="J95" s="16">
        <v>50</v>
      </c>
      <c r="K95" s="16">
        <v>27</v>
      </c>
      <c r="L95" s="16">
        <v>10</v>
      </c>
      <c r="M95" s="81">
        <v>33.75</v>
      </c>
      <c r="N95" s="96">
        <v>33.75</v>
      </c>
      <c r="O95" s="64">
        <v>2530</v>
      </c>
      <c r="P95" s="65">
        <f>Table2245789101123456[[#This Row],[PEMBULATAN]]*O95</f>
        <v>85387.5</v>
      </c>
    </row>
    <row r="96" spans="1:16" ht="26.25" customHeight="1" x14ac:dyDescent="0.2">
      <c r="A96" s="14"/>
      <c r="B96" s="75"/>
      <c r="C96" s="73" t="s">
        <v>521</v>
      </c>
      <c r="D96" s="78" t="s">
        <v>126</v>
      </c>
      <c r="E96" s="13">
        <v>44532</v>
      </c>
      <c r="F96" s="76" t="s">
        <v>411</v>
      </c>
      <c r="G96" s="13">
        <v>44537</v>
      </c>
      <c r="H96" s="10" t="s">
        <v>412</v>
      </c>
      <c r="I96" s="16">
        <v>88</v>
      </c>
      <c r="J96" s="16">
        <v>33</v>
      </c>
      <c r="K96" s="16">
        <v>30</v>
      </c>
      <c r="L96" s="16">
        <v>12</v>
      </c>
      <c r="M96" s="81">
        <v>21.78</v>
      </c>
      <c r="N96" s="96">
        <v>21.78</v>
      </c>
      <c r="O96" s="64">
        <v>2530</v>
      </c>
      <c r="P96" s="65">
        <f>Table2245789101123456[[#This Row],[PEMBULATAN]]*O96</f>
        <v>55103.4</v>
      </c>
    </row>
    <row r="97" spans="1:16" ht="26.25" customHeight="1" x14ac:dyDescent="0.2">
      <c r="A97" s="14"/>
      <c r="B97" s="75"/>
      <c r="C97" s="73" t="s">
        <v>522</v>
      </c>
      <c r="D97" s="78" t="s">
        <v>126</v>
      </c>
      <c r="E97" s="13">
        <v>44532</v>
      </c>
      <c r="F97" s="76" t="s">
        <v>411</v>
      </c>
      <c r="G97" s="13">
        <v>44537</v>
      </c>
      <c r="H97" s="10" t="s">
        <v>412</v>
      </c>
      <c r="I97" s="16">
        <v>78</v>
      </c>
      <c r="J97" s="16">
        <v>63</v>
      </c>
      <c r="K97" s="16">
        <v>28</v>
      </c>
      <c r="L97" s="16">
        <v>17</v>
      </c>
      <c r="M97" s="81">
        <v>34.398000000000003</v>
      </c>
      <c r="N97" s="96">
        <v>35</v>
      </c>
      <c r="O97" s="64">
        <v>2530</v>
      </c>
      <c r="P97" s="65">
        <f>Table2245789101123456[[#This Row],[PEMBULATAN]]*O97</f>
        <v>88550</v>
      </c>
    </row>
    <row r="98" spans="1:16" ht="26.25" customHeight="1" x14ac:dyDescent="0.2">
      <c r="A98" s="14"/>
      <c r="B98" s="75"/>
      <c r="C98" s="73" t="s">
        <v>523</v>
      </c>
      <c r="D98" s="78" t="s">
        <v>126</v>
      </c>
      <c r="E98" s="13">
        <v>44532</v>
      </c>
      <c r="F98" s="76" t="s">
        <v>411</v>
      </c>
      <c r="G98" s="13">
        <v>44537</v>
      </c>
      <c r="H98" s="10" t="s">
        <v>412</v>
      </c>
      <c r="I98" s="16">
        <v>40</v>
      </c>
      <c r="J98" s="16">
        <v>44</v>
      </c>
      <c r="K98" s="16">
        <v>10</v>
      </c>
      <c r="L98" s="16">
        <v>3</v>
      </c>
      <c r="M98" s="81">
        <v>4.4000000000000004</v>
      </c>
      <c r="N98" s="96">
        <v>5</v>
      </c>
      <c r="O98" s="64">
        <v>2530</v>
      </c>
      <c r="P98" s="65">
        <f>Table2245789101123456[[#This Row],[PEMBULATAN]]*O98</f>
        <v>12650</v>
      </c>
    </row>
    <row r="99" spans="1:16" ht="26.25" customHeight="1" x14ac:dyDescent="0.2">
      <c r="A99" s="14"/>
      <c r="B99" s="75"/>
      <c r="C99" s="73" t="s">
        <v>524</v>
      </c>
      <c r="D99" s="78" t="s">
        <v>126</v>
      </c>
      <c r="E99" s="13">
        <v>44532</v>
      </c>
      <c r="F99" s="76" t="s">
        <v>411</v>
      </c>
      <c r="G99" s="13">
        <v>44537</v>
      </c>
      <c r="H99" s="10" t="s">
        <v>412</v>
      </c>
      <c r="I99" s="16">
        <v>80</v>
      </c>
      <c r="J99" s="16">
        <v>47</v>
      </c>
      <c r="K99" s="16">
        <v>37</v>
      </c>
      <c r="L99" s="16">
        <v>21</v>
      </c>
      <c r="M99" s="81">
        <v>34.78</v>
      </c>
      <c r="N99" s="96">
        <v>34.78</v>
      </c>
      <c r="O99" s="64">
        <v>2530</v>
      </c>
      <c r="P99" s="65">
        <f>Table2245789101123456[[#This Row],[PEMBULATAN]]*O99</f>
        <v>87993.400000000009</v>
      </c>
    </row>
    <row r="100" spans="1:16" ht="26.25" customHeight="1" x14ac:dyDescent="0.2">
      <c r="A100" s="14"/>
      <c r="B100" s="75"/>
      <c r="C100" s="73" t="s">
        <v>525</v>
      </c>
      <c r="D100" s="78" t="s">
        <v>126</v>
      </c>
      <c r="E100" s="13">
        <v>44532</v>
      </c>
      <c r="F100" s="76" t="s">
        <v>411</v>
      </c>
      <c r="G100" s="13">
        <v>44537</v>
      </c>
      <c r="H100" s="10" t="s">
        <v>412</v>
      </c>
      <c r="I100" s="16">
        <v>64</v>
      </c>
      <c r="J100" s="16">
        <v>40</v>
      </c>
      <c r="K100" s="16">
        <v>23</v>
      </c>
      <c r="L100" s="16">
        <v>5</v>
      </c>
      <c r="M100" s="81">
        <v>14.72</v>
      </c>
      <c r="N100" s="96">
        <v>14.72</v>
      </c>
      <c r="O100" s="64">
        <v>2530</v>
      </c>
      <c r="P100" s="65">
        <f>Table2245789101123456[[#This Row],[PEMBULATAN]]*O100</f>
        <v>37241.599999999999</v>
      </c>
    </row>
    <row r="101" spans="1:16" ht="26.25" customHeight="1" x14ac:dyDescent="0.2">
      <c r="A101" s="14"/>
      <c r="B101" s="75"/>
      <c r="C101" s="73" t="s">
        <v>526</v>
      </c>
      <c r="D101" s="78" t="s">
        <v>126</v>
      </c>
      <c r="E101" s="13">
        <v>44532</v>
      </c>
      <c r="F101" s="76" t="s">
        <v>411</v>
      </c>
      <c r="G101" s="13">
        <v>44537</v>
      </c>
      <c r="H101" s="10" t="s">
        <v>412</v>
      </c>
      <c r="I101" s="16">
        <v>30</v>
      </c>
      <c r="J101" s="16">
        <v>27</v>
      </c>
      <c r="K101" s="16">
        <v>10</v>
      </c>
      <c r="L101" s="16">
        <v>1</v>
      </c>
      <c r="M101" s="81">
        <v>2.0249999999999999</v>
      </c>
      <c r="N101" s="96">
        <v>2.0249999999999999</v>
      </c>
      <c r="O101" s="64">
        <v>2530</v>
      </c>
      <c r="P101" s="65">
        <f>Table2245789101123456[[#This Row],[PEMBULATAN]]*O101</f>
        <v>5123.25</v>
      </c>
    </row>
    <row r="102" spans="1:16" ht="26.25" customHeight="1" x14ac:dyDescent="0.2">
      <c r="A102" s="14"/>
      <c r="B102" s="75"/>
      <c r="C102" s="73" t="s">
        <v>527</v>
      </c>
      <c r="D102" s="78" t="s">
        <v>126</v>
      </c>
      <c r="E102" s="13">
        <v>44532</v>
      </c>
      <c r="F102" s="76" t="s">
        <v>411</v>
      </c>
      <c r="G102" s="13">
        <v>44537</v>
      </c>
      <c r="H102" s="10" t="s">
        <v>412</v>
      </c>
      <c r="I102" s="16">
        <v>78</v>
      </c>
      <c r="J102" s="16">
        <v>65</v>
      </c>
      <c r="K102" s="16">
        <v>27</v>
      </c>
      <c r="L102" s="16">
        <v>17</v>
      </c>
      <c r="M102" s="81">
        <v>34.222499999999997</v>
      </c>
      <c r="N102" s="96">
        <v>34.222499999999997</v>
      </c>
      <c r="O102" s="64">
        <v>2530</v>
      </c>
      <c r="P102" s="65">
        <f>Table2245789101123456[[#This Row],[PEMBULATAN]]*O102</f>
        <v>86582.924999999988</v>
      </c>
    </row>
    <row r="103" spans="1:16" ht="26.25" customHeight="1" x14ac:dyDescent="0.2">
      <c r="A103" s="14"/>
      <c r="B103" s="75"/>
      <c r="C103" s="73" t="s">
        <v>528</v>
      </c>
      <c r="D103" s="78" t="s">
        <v>126</v>
      </c>
      <c r="E103" s="13">
        <v>44532</v>
      </c>
      <c r="F103" s="76" t="s">
        <v>411</v>
      </c>
      <c r="G103" s="13">
        <v>44537</v>
      </c>
      <c r="H103" s="10" t="s">
        <v>412</v>
      </c>
      <c r="I103" s="16">
        <v>90</v>
      </c>
      <c r="J103" s="16">
        <v>55</v>
      </c>
      <c r="K103" s="16">
        <v>30</v>
      </c>
      <c r="L103" s="16">
        <v>8</v>
      </c>
      <c r="M103" s="81">
        <v>37.125</v>
      </c>
      <c r="N103" s="96">
        <v>37.125</v>
      </c>
      <c r="O103" s="64">
        <v>2530</v>
      </c>
      <c r="P103" s="65">
        <f>Table2245789101123456[[#This Row],[PEMBULATAN]]*O103</f>
        <v>93926.25</v>
      </c>
    </row>
    <row r="104" spans="1:16" ht="26.25" customHeight="1" x14ac:dyDescent="0.2">
      <c r="A104" s="14"/>
      <c r="B104" s="75"/>
      <c r="C104" s="73" t="s">
        <v>529</v>
      </c>
      <c r="D104" s="78" t="s">
        <v>126</v>
      </c>
      <c r="E104" s="13">
        <v>44532</v>
      </c>
      <c r="F104" s="76" t="s">
        <v>411</v>
      </c>
      <c r="G104" s="13">
        <v>44537</v>
      </c>
      <c r="H104" s="10" t="s">
        <v>412</v>
      </c>
      <c r="I104" s="16">
        <v>80</v>
      </c>
      <c r="J104" s="16">
        <v>38</v>
      </c>
      <c r="K104" s="16">
        <v>26</v>
      </c>
      <c r="L104" s="16">
        <v>10</v>
      </c>
      <c r="M104" s="81">
        <v>19.760000000000002</v>
      </c>
      <c r="N104" s="96">
        <v>19.760000000000002</v>
      </c>
      <c r="O104" s="64">
        <v>2530</v>
      </c>
      <c r="P104" s="65">
        <f>Table2245789101123456[[#This Row],[PEMBULATAN]]*O104</f>
        <v>49992.800000000003</v>
      </c>
    </row>
    <row r="105" spans="1:16" ht="26.25" customHeight="1" x14ac:dyDescent="0.2">
      <c r="A105" s="14"/>
      <c r="B105" s="75"/>
      <c r="C105" s="73" t="s">
        <v>530</v>
      </c>
      <c r="D105" s="78" t="s">
        <v>126</v>
      </c>
      <c r="E105" s="13">
        <v>44532</v>
      </c>
      <c r="F105" s="76" t="s">
        <v>411</v>
      </c>
      <c r="G105" s="13">
        <v>44537</v>
      </c>
      <c r="H105" s="10" t="s">
        <v>412</v>
      </c>
      <c r="I105" s="16">
        <v>62</v>
      </c>
      <c r="J105" s="16">
        <v>52</v>
      </c>
      <c r="K105" s="16">
        <v>40</v>
      </c>
      <c r="L105" s="16">
        <v>26</v>
      </c>
      <c r="M105" s="81">
        <v>32.24</v>
      </c>
      <c r="N105" s="96">
        <v>32.24</v>
      </c>
      <c r="O105" s="64">
        <v>2530</v>
      </c>
      <c r="P105" s="65">
        <f>Table2245789101123456[[#This Row],[PEMBULATAN]]*O105</f>
        <v>81567.200000000012</v>
      </c>
    </row>
    <row r="106" spans="1:16" ht="26.25" customHeight="1" x14ac:dyDescent="0.2">
      <c r="A106" s="14"/>
      <c r="B106" s="75"/>
      <c r="C106" s="73" t="s">
        <v>531</v>
      </c>
      <c r="D106" s="78" t="s">
        <v>126</v>
      </c>
      <c r="E106" s="13">
        <v>44532</v>
      </c>
      <c r="F106" s="76" t="s">
        <v>411</v>
      </c>
      <c r="G106" s="13">
        <v>44537</v>
      </c>
      <c r="H106" s="10" t="s">
        <v>412</v>
      </c>
      <c r="I106" s="16">
        <v>97</v>
      </c>
      <c r="J106" s="16">
        <v>63</v>
      </c>
      <c r="K106" s="16">
        <v>38</v>
      </c>
      <c r="L106" s="16">
        <v>30</v>
      </c>
      <c r="M106" s="81">
        <v>58.054499999999997</v>
      </c>
      <c r="N106" s="96">
        <v>58.054499999999997</v>
      </c>
      <c r="O106" s="64">
        <v>2530</v>
      </c>
      <c r="P106" s="65">
        <f>Table2245789101123456[[#This Row],[PEMBULATAN]]*O106</f>
        <v>146877.88499999998</v>
      </c>
    </row>
    <row r="107" spans="1:16" ht="26.25" customHeight="1" x14ac:dyDescent="0.2">
      <c r="A107" s="14"/>
      <c r="B107" s="75"/>
      <c r="C107" s="73" t="s">
        <v>532</v>
      </c>
      <c r="D107" s="78" t="s">
        <v>126</v>
      </c>
      <c r="E107" s="13">
        <v>44532</v>
      </c>
      <c r="F107" s="76" t="s">
        <v>411</v>
      </c>
      <c r="G107" s="13">
        <v>44537</v>
      </c>
      <c r="H107" s="10" t="s">
        <v>412</v>
      </c>
      <c r="I107" s="16">
        <v>80</v>
      </c>
      <c r="J107" s="16">
        <v>60</v>
      </c>
      <c r="K107" s="16">
        <v>20</v>
      </c>
      <c r="L107" s="16">
        <v>8</v>
      </c>
      <c r="M107" s="81">
        <v>24</v>
      </c>
      <c r="N107" s="96">
        <v>24</v>
      </c>
      <c r="O107" s="64">
        <v>2530</v>
      </c>
      <c r="P107" s="65">
        <f>Table2245789101123456[[#This Row],[PEMBULATAN]]*O107</f>
        <v>60720</v>
      </c>
    </row>
    <row r="108" spans="1:16" ht="26.25" customHeight="1" x14ac:dyDescent="0.2">
      <c r="A108" s="14"/>
      <c r="B108" s="75"/>
      <c r="C108" s="73" t="s">
        <v>533</v>
      </c>
      <c r="D108" s="78" t="s">
        <v>126</v>
      </c>
      <c r="E108" s="13">
        <v>44532</v>
      </c>
      <c r="F108" s="76" t="s">
        <v>411</v>
      </c>
      <c r="G108" s="13">
        <v>44537</v>
      </c>
      <c r="H108" s="10" t="s">
        <v>412</v>
      </c>
      <c r="I108" s="16">
        <v>30</v>
      </c>
      <c r="J108" s="16">
        <v>23</v>
      </c>
      <c r="K108" s="16">
        <v>17</v>
      </c>
      <c r="L108" s="16">
        <v>14</v>
      </c>
      <c r="M108" s="81">
        <v>2.9325000000000001</v>
      </c>
      <c r="N108" s="96">
        <v>14</v>
      </c>
      <c r="O108" s="64">
        <v>2530</v>
      </c>
      <c r="P108" s="65">
        <f>Table2245789101123456[[#This Row],[PEMBULATAN]]*O108</f>
        <v>35420</v>
      </c>
    </row>
    <row r="109" spans="1:16" ht="26.25" customHeight="1" x14ac:dyDescent="0.2">
      <c r="A109" s="14"/>
      <c r="B109" s="75"/>
      <c r="C109" s="73" t="s">
        <v>534</v>
      </c>
      <c r="D109" s="78" t="s">
        <v>126</v>
      </c>
      <c r="E109" s="13">
        <v>44532</v>
      </c>
      <c r="F109" s="76" t="s">
        <v>411</v>
      </c>
      <c r="G109" s="13">
        <v>44537</v>
      </c>
      <c r="H109" s="10" t="s">
        <v>412</v>
      </c>
      <c r="I109" s="16">
        <v>55</v>
      </c>
      <c r="J109" s="16">
        <v>47</v>
      </c>
      <c r="K109" s="16">
        <v>17</v>
      </c>
      <c r="L109" s="16">
        <v>6</v>
      </c>
      <c r="M109" s="81">
        <v>10.98625</v>
      </c>
      <c r="N109" s="96">
        <v>10.98625</v>
      </c>
      <c r="O109" s="64">
        <v>2530</v>
      </c>
      <c r="P109" s="65">
        <f>Table2245789101123456[[#This Row],[PEMBULATAN]]*O109</f>
        <v>27795.212500000001</v>
      </c>
    </row>
    <row r="110" spans="1:16" ht="26.25" customHeight="1" x14ac:dyDescent="0.2">
      <c r="A110" s="14"/>
      <c r="B110" s="75"/>
      <c r="C110" s="73" t="s">
        <v>535</v>
      </c>
      <c r="D110" s="78" t="s">
        <v>126</v>
      </c>
      <c r="E110" s="13">
        <v>44532</v>
      </c>
      <c r="F110" s="76" t="s">
        <v>411</v>
      </c>
      <c r="G110" s="13">
        <v>44537</v>
      </c>
      <c r="H110" s="10" t="s">
        <v>412</v>
      </c>
      <c r="I110" s="16">
        <v>78</v>
      </c>
      <c r="J110" s="16">
        <v>66</v>
      </c>
      <c r="K110" s="16">
        <v>40</v>
      </c>
      <c r="L110" s="16">
        <v>15</v>
      </c>
      <c r="M110" s="81">
        <v>51.48</v>
      </c>
      <c r="N110" s="96">
        <v>52</v>
      </c>
      <c r="O110" s="64">
        <v>2530</v>
      </c>
      <c r="P110" s="65">
        <f>Table2245789101123456[[#This Row],[PEMBULATAN]]*O110</f>
        <v>131560</v>
      </c>
    </row>
    <row r="111" spans="1:16" ht="26.25" customHeight="1" x14ac:dyDescent="0.2">
      <c r="A111" s="14"/>
      <c r="B111" s="75"/>
      <c r="C111" s="73" t="s">
        <v>536</v>
      </c>
      <c r="D111" s="78" t="s">
        <v>126</v>
      </c>
      <c r="E111" s="13">
        <v>44532</v>
      </c>
      <c r="F111" s="76" t="s">
        <v>411</v>
      </c>
      <c r="G111" s="13">
        <v>44537</v>
      </c>
      <c r="H111" s="10" t="s">
        <v>412</v>
      </c>
      <c r="I111" s="16">
        <v>110</v>
      </c>
      <c r="J111" s="16">
        <v>62</v>
      </c>
      <c r="K111" s="16">
        <v>27</v>
      </c>
      <c r="L111" s="16">
        <v>14</v>
      </c>
      <c r="M111" s="81">
        <v>46.034999999999997</v>
      </c>
      <c r="N111" s="96">
        <v>46.034999999999997</v>
      </c>
      <c r="O111" s="64">
        <v>2530</v>
      </c>
      <c r="P111" s="65">
        <f>Table2245789101123456[[#This Row],[PEMBULATAN]]*O111</f>
        <v>116468.54999999999</v>
      </c>
    </row>
    <row r="112" spans="1:16" ht="26.25" customHeight="1" x14ac:dyDescent="0.2">
      <c r="A112" s="14"/>
      <c r="B112" s="75"/>
      <c r="C112" s="73" t="s">
        <v>537</v>
      </c>
      <c r="D112" s="78" t="s">
        <v>126</v>
      </c>
      <c r="E112" s="13">
        <v>44532</v>
      </c>
      <c r="F112" s="76" t="s">
        <v>411</v>
      </c>
      <c r="G112" s="13">
        <v>44537</v>
      </c>
      <c r="H112" s="10" t="s">
        <v>412</v>
      </c>
      <c r="I112" s="16">
        <v>58</v>
      </c>
      <c r="J112" s="16">
        <v>43</v>
      </c>
      <c r="K112" s="16">
        <v>27</v>
      </c>
      <c r="L112" s="16">
        <v>3</v>
      </c>
      <c r="M112" s="81">
        <v>16.834499999999998</v>
      </c>
      <c r="N112" s="96">
        <v>16.834499999999998</v>
      </c>
      <c r="O112" s="64">
        <v>2530</v>
      </c>
      <c r="P112" s="65">
        <f>Table2245789101123456[[#This Row],[PEMBULATAN]]*O112</f>
        <v>42591.284999999996</v>
      </c>
    </row>
    <row r="113" spans="1:16" ht="26.25" customHeight="1" x14ac:dyDescent="0.2">
      <c r="A113" s="14"/>
      <c r="B113" s="75"/>
      <c r="C113" s="73" t="s">
        <v>538</v>
      </c>
      <c r="D113" s="78" t="s">
        <v>126</v>
      </c>
      <c r="E113" s="13">
        <v>44532</v>
      </c>
      <c r="F113" s="76" t="s">
        <v>411</v>
      </c>
      <c r="G113" s="13">
        <v>44537</v>
      </c>
      <c r="H113" s="10" t="s">
        <v>412</v>
      </c>
      <c r="I113" s="16">
        <v>64</v>
      </c>
      <c r="J113" s="16">
        <v>64</v>
      </c>
      <c r="K113" s="16">
        <v>18</v>
      </c>
      <c r="L113" s="16">
        <v>6</v>
      </c>
      <c r="M113" s="81">
        <v>18.431999999999999</v>
      </c>
      <c r="N113" s="96">
        <v>19</v>
      </c>
      <c r="O113" s="64">
        <v>2530</v>
      </c>
      <c r="P113" s="65">
        <f>Table2245789101123456[[#This Row],[PEMBULATAN]]*O113</f>
        <v>48070</v>
      </c>
    </row>
    <row r="114" spans="1:16" ht="26.25" customHeight="1" x14ac:dyDescent="0.2">
      <c r="A114" s="14"/>
      <c r="B114" s="75"/>
      <c r="C114" s="73" t="s">
        <v>539</v>
      </c>
      <c r="D114" s="78" t="s">
        <v>126</v>
      </c>
      <c r="E114" s="13">
        <v>44532</v>
      </c>
      <c r="F114" s="76" t="s">
        <v>411</v>
      </c>
      <c r="G114" s="13">
        <v>44537</v>
      </c>
      <c r="H114" s="10" t="s">
        <v>412</v>
      </c>
      <c r="I114" s="16">
        <v>94</v>
      </c>
      <c r="J114" s="16">
        <v>55</v>
      </c>
      <c r="K114" s="16">
        <v>34</v>
      </c>
      <c r="L114" s="16">
        <v>12</v>
      </c>
      <c r="M114" s="81">
        <v>43.945</v>
      </c>
      <c r="N114" s="96">
        <v>43.945</v>
      </c>
      <c r="O114" s="64">
        <v>2530</v>
      </c>
      <c r="P114" s="65">
        <f>Table2245789101123456[[#This Row],[PEMBULATAN]]*O114</f>
        <v>111180.85</v>
      </c>
    </row>
    <row r="115" spans="1:16" ht="26.25" customHeight="1" x14ac:dyDescent="0.2">
      <c r="A115" s="14"/>
      <c r="B115" s="75"/>
      <c r="C115" s="73" t="s">
        <v>540</v>
      </c>
      <c r="D115" s="78" t="s">
        <v>126</v>
      </c>
      <c r="E115" s="13">
        <v>44532</v>
      </c>
      <c r="F115" s="76" t="s">
        <v>411</v>
      </c>
      <c r="G115" s="13">
        <v>44537</v>
      </c>
      <c r="H115" s="10" t="s">
        <v>412</v>
      </c>
      <c r="I115" s="16">
        <v>80</v>
      </c>
      <c r="J115" s="16">
        <v>64</v>
      </c>
      <c r="K115" s="16">
        <v>35</v>
      </c>
      <c r="L115" s="16">
        <v>13</v>
      </c>
      <c r="M115" s="81">
        <v>44.8</v>
      </c>
      <c r="N115" s="96">
        <v>44.8</v>
      </c>
      <c r="O115" s="64">
        <v>2530</v>
      </c>
      <c r="P115" s="65">
        <f>Table2245789101123456[[#This Row],[PEMBULATAN]]*O115</f>
        <v>113344</v>
      </c>
    </row>
    <row r="116" spans="1:16" ht="26.25" customHeight="1" x14ac:dyDescent="0.2">
      <c r="A116" s="14"/>
      <c r="B116" s="75"/>
      <c r="C116" s="73" t="s">
        <v>541</v>
      </c>
      <c r="D116" s="78" t="s">
        <v>126</v>
      </c>
      <c r="E116" s="13">
        <v>44532</v>
      </c>
      <c r="F116" s="76" t="s">
        <v>411</v>
      </c>
      <c r="G116" s="13">
        <v>44537</v>
      </c>
      <c r="H116" s="10" t="s">
        <v>412</v>
      </c>
      <c r="I116" s="16">
        <v>75</v>
      </c>
      <c r="J116" s="16">
        <v>67</v>
      </c>
      <c r="K116" s="16">
        <v>26</v>
      </c>
      <c r="L116" s="16">
        <v>12</v>
      </c>
      <c r="M116" s="81">
        <v>32.662500000000001</v>
      </c>
      <c r="N116" s="96">
        <v>32.662500000000001</v>
      </c>
      <c r="O116" s="64">
        <v>2530</v>
      </c>
      <c r="P116" s="65">
        <f>Table2245789101123456[[#This Row],[PEMBULATAN]]*O116</f>
        <v>82636.125</v>
      </c>
    </row>
    <row r="117" spans="1:16" ht="26.25" customHeight="1" x14ac:dyDescent="0.2">
      <c r="A117" s="14"/>
      <c r="B117" s="75"/>
      <c r="C117" s="73" t="s">
        <v>542</v>
      </c>
      <c r="D117" s="78" t="s">
        <v>126</v>
      </c>
      <c r="E117" s="13">
        <v>44532</v>
      </c>
      <c r="F117" s="76" t="s">
        <v>411</v>
      </c>
      <c r="G117" s="13">
        <v>44537</v>
      </c>
      <c r="H117" s="10" t="s">
        <v>412</v>
      </c>
      <c r="I117" s="16">
        <v>40</v>
      </c>
      <c r="J117" s="16">
        <v>30</v>
      </c>
      <c r="K117" s="16">
        <v>17</v>
      </c>
      <c r="L117" s="16">
        <v>5</v>
      </c>
      <c r="M117" s="81">
        <v>5.0999999999999996</v>
      </c>
      <c r="N117" s="96">
        <v>5.0999999999999996</v>
      </c>
      <c r="O117" s="64">
        <v>2530</v>
      </c>
      <c r="P117" s="65">
        <f>Table2245789101123456[[#This Row],[PEMBULATAN]]*O117</f>
        <v>12903</v>
      </c>
    </row>
    <row r="118" spans="1:16" ht="26.25" customHeight="1" x14ac:dyDescent="0.2">
      <c r="A118" s="14"/>
      <c r="B118" s="75"/>
      <c r="C118" s="73" t="s">
        <v>543</v>
      </c>
      <c r="D118" s="78" t="s">
        <v>126</v>
      </c>
      <c r="E118" s="13">
        <v>44532</v>
      </c>
      <c r="F118" s="76" t="s">
        <v>411</v>
      </c>
      <c r="G118" s="13">
        <v>44537</v>
      </c>
      <c r="H118" s="10" t="s">
        <v>412</v>
      </c>
      <c r="I118" s="16">
        <v>88</v>
      </c>
      <c r="J118" s="16">
        <v>68</v>
      </c>
      <c r="K118" s="16">
        <v>27</v>
      </c>
      <c r="L118" s="16">
        <v>24</v>
      </c>
      <c r="M118" s="81">
        <v>40.392000000000003</v>
      </c>
      <c r="N118" s="96">
        <v>41</v>
      </c>
      <c r="O118" s="64">
        <v>2530</v>
      </c>
      <c r="P118" s="65">
        <f>Table2245789101123456[[#This Row],[PEMBULATAN]]*O118</f>
        <v>103730</v>
      </c>
    </row>
    <row r="119" spans="1:16" ht="26.25" customHeight="1" x14ac:dyDescent="0.2">
      <c r="A119" s="14"/>
      <c r="B119" s="75"/>
      <c r="C119" s="73" t="s">
        <v>544</v>
      </c>
      <c r="D119" s="78" t="s">
        <v>126</v>
      </c>
      <c r="E119" s="13">
        <v>44532</v>
      </c>
      <c r="F119" s="76" t="s">
        <v>411</v>
      </c>
      <c r="G119" s="13">
        <v>44537</v>
      </c>
      <c r="H119" s="10" t="s">
        <v>412</v>
      </c>
      <c r="I119" s="16">
        <v>100</v>
      </c>
      <c r="J119" s="16">
        <v>67</v>
      </c>
      <c r="K119" s="16">
        <v>25</v>
      </c>
      <c r="L119" s="16">
        <v>27</v>
      </c>
      <c r="M119" s="81">
        <v>41.875</v>
      </c>
      <c r="N119" s="96">
        <v>41.875</v>
      </c>
      <c r="O119" s="64">
        <v>2530</v>
      </c>
      <c r="P119" s="65">
        <f>Table2245789101123456[[#This Row],[PEMBULATAN]]*O119</f>
        <v>105943.75</v>
      </c>
    </row>
    <row r="120" spans="1:16" ht="26.25" customHeight="1" x14ac:dyDescent="0.2">
      <c r="A120" s="14"/>
      <c r="B120" s="75"/>
      <c r="C120" s="73" t="s">
        <v>545</v>
      </c>
      <c r="D120" s="78" t="s">
        <v>126</v>
      </c>
      <c r="E120" s="13">
        <v>44532</v>
      </c>
      <c r="F120" s="76" t="s">
        <v>411</v>
      </c>
      <c r="G120" s="13">
        <v>44537</v>
      </c>
      <c r="H120" s="10" t="s">
        <v>412</v>
      </c>
      <c r="I120" s="16">
        <v>67</v>
      </c>
      <c r="J120" s="16">
        <v>67</v>
      </c>
      <c r="K120" s="16">
        <v>17</v>
      </c>
      <c r="L120" s="16">
        <v>10</v>
      </c>
      <c r="M120" s="81">
        <v>19.078250000000001</v>
      </c>
      <c r="N120" s="96">
        <v>19.078250000000001</v>
      </c>
      <c r="O120" s="64">
        <v>2530</v>
      </c>
      <c r="P120" s="65">
        <f>Table2245789101123456[[#This Row],[PEMBULATAN]]*O120</f>
        <v>48267.972500000003</v>
      </c>
    </row>
    <row r="121" spans="1:16" ht="26.25" customHeight="1" x14ac:dyDescent="0.2">
      <c r="A121" s="14"/>
      <c r="B121" s="75"/>
      <c r="C121" s="73" t="s">
        <v>546</v>
      </c>
      <c r="D121" s="78" t="s">
        <v>126</v>
      </c>
      <c r="E121" s="13">
        <v>44532</v>
      </c>
      <c r="F121" s="76" t="s">
        <v>411</v>
      </c>
      <c r="G121" s="13">
        <v>44537</v>
      </c>
      <c r="H121" s="10" t="s">
        <v>412</v>
      </c>
      <c r="I121" s="16">
        <v>105</v>
      </c>
      <c r="J121" s="16">
        <v>60</v>
      </c>
      <c r="K121" s="16">
        <v>33</v>
      </c>
      <c r="L121" s="16">
        <v>28</v>
      </c>
      <c r="M121" s="81">
        <v>51.975000000000001</v>
      </c>
      <c r="N121" s="96">
        <v>51.975000000000001</v>
      </c>
      <c r="O121" s="64">
        <v>2530</v>
      </c>
      <c r="P121" s="65">
        <f>Table2245789101123456[[#This Row],[PEMBULATAN]]*O121</f>
        <v>131496.75</v>
      </c>
    </row>
    <row r="122" spans="1:16" ht="26.25" customHeight="1" x14ac:dyDescent="0.2">
      <c r="A122" s="14"/>
      <c r="B122" s="75"/>
      <c r="C122" s="73" t="s">
        <v>547</v>
      </c>
      <c r="D122" s="78" t="s">
        <v>126</v>
      </c>
      <c r="E122" s="13">
        <v>44532</v>
      </c>
      <c r="F122" s="76" t="s">
        <v>411</v>
      </c>
      <c r="G122" s="13">
        <v>44537</v>
      </c>
      <c r="H122" s="10" t="s">
        <v>412</v>
      </c>
      <c r="I122" s="16">
        <v>64</v>
      </c>
      <c r="J122" s="16">
        <v>60</v>
      </c>
      <c r="K122" s="16">
        <v>22</v>
      </c>
      <c r="L122" s="16">
        <v>10</v>
      </c>
      <c r="M122" s="81">
        <v>21.12</v>
      </c>
      <c r="N122" s="96">
        <v>21.12</v>
      </c>
      <c r="O122" s="64">
        <v>2530</v>
      </c>
      <c r="P122" s="65">
        <f>Table2245789101123456[[#This Row],[PEMBULATAN]]*O122</f>
        <v>53433.600000000006</v>
      </c>
    </row>
    <row r="123" spans="1:16" ht="26.25" customHeight="1" x14ac:dyDescent="0.2">
      <c r="A123" s="14"/>
      <c r="B123" s="75"/>
      <c r="C123" s="73" t="s">
        <v>548</v>
      </c>
      <c r="D123" s="78" t="s">
        <v>126</v>
      </c>
      <c r="E123" s="13">
        <v>44532</v>
      </c>
      <c r="F123" s="76" t="s">
        <v>411</v>
      </c>
      <c r="G123" s="13">
        <v>44537</v>
      </c>
      <c r="H123" s="10" t="s">
        <v>412</v>
      </c>
      <c r="I123" s="16">
        <v>77</v>
      </c>
      <c r="J123" s="16">
        <v>50</v>
      </c>
      <c r="K123" s="16">
        <v>27</v>
      </c>
      <c r="L123" s="16">
        <v>6</v>
      </c>
      <c r="M123" s="81">
        <v>25.987500000000001</v>
      </c>
      <c r="N123" s="96">
        <v>25.987500000000001</v>
      </c>
      <c r="O123" s="64">
        <v>2530</v>
      </c>
      <c r="P123" s="65">
        <f>Table2245789101123456[[#This Row],[PEMBULATAN]]*O123</f>
        <v>65748.375</v>
      </c>
    </row>
    <row r="124" spans="1:16" ht="26.25" customHeight="1" x14ac:dyDescent="0.2">
      <c r="A124" s="14"/>
      <c r="B124" s="75"/>
      <c r="C124" s="73" t="s">
        <v>549</v>
      </c>
      <c r="D124" s="78" t="s">
        <v>126</v>
      </c>
      <c r="E124" s="13">
        <v>44532</v>
      </c>
      <c r="F124" s="76" t="s">
        <v>411</v>
      </c>
      <c r="G124" s="13">
        <v>44537</v>
      </c>
      <c r="H124" s="10" t="s">
        <v>412</v>
      </c>
      <c r="I124" s="16">
        <v>94</v>
      </c>
      <c r="J124" s="16">
        <v>60</v>
      </c>
      <c r="K124" s="16">
        <v>33</v>
      </c>
      <c r="L124" s="16">
        <v>23</v>
      </c>
      <c r="M124" s="81">
        <v>46.53</v>
      </c>
      <c r="N124" s="96">
        <v>46.53</v>
      </c>
      <c r="O124" s="64">
        <v>2530</v>
      </c>
      <c r="P124" s="65">
        <f>Table2245789101123456[[#This Row],[PEMBULATAN]]*O124</f>
        <v>117720.90000000001</v>
      </c>
    </row>
    <row r="125" spans="1:16" ht="26.25" customHeight="1" x14ac:dyDescent="0.2">
      <c r="A125" s="14"/>
      <c r="B125" s="75"/>
      <c r="C125" s="73" t="s">
        <v>550</v>
      </c>
      <c r="D125" s="78" t="s">
        <v>126</v>
      </c>
      <c r="E125" s="13">
        <v>44532</v>
      </c>
      <c r="F125" s="76" t="s">
        <v>411</v>
      </c>
      <c r="G125" s="13">
        <v>44537</v>
      </c>
      <c r="H125" s="10" t="s">
        <v>412</v>
      </c>
      <c r="I125" s="16">
        <v>120</v>
      </c>
      <c r="J125" s="16">
        <v>10</v>
      </c>
      <c r="K125" s="16">
        <v>10</v>
      </c>
      <c r="L125" s="16">
        <v>3</v>
      </c>
      <c r="M125" s="81">
        <v>3</v>
      </c>
      <c r="N125" s="96">
        <v>3</v>
      </c>
      <c r="O125" s="64">
        <v>2530</v>
      </c>
      <c r="P125" s="65">
        <f>Table2245789101123456[[#This Row],[PEMBULATAN]]*O125</f>
        <v>7590</v>
      </c>
    </row>
    <row r="126" spans="1:16" ht="26.25" customHeight="1" x14ac:dyDescent="0.2">
      <c r="A126" s="14"/>
      <c r="B126" s="75"/>
      <c r="C126" s="73" t="s">
        <v>551</v>
      </c>
      <c r="D126" s="78" t="s">
        <v>126</v>
      </c>
      <c r="E126" s="13">
        <v>44532</v>
      </c>
      <c r="F126" s="76" t="s">
        <v>411</v>
      </c>
      <c r="G126" s="13">
        <v>44537</v>
      </c>
      <c r="H126" s="10" t="s">
        <v>412</v>
      </c>
      <c r="I126" s="16">
        <v>73</v>
      </c>
      <c r="J126" s="16">
        <v>28</v>
      </c>
      <c r="K126" s="16">
        <v>28</v>
      </c>
      <c r="L126" s="16">
        <v>9</v>
      </c>
      <c r="M126" s="81">
        <v>14.308</v>
      </c>
      <c r="N126" s="96">
        <v>15</v>
      </c>
      <c r="O126" s="64">
        <v>2530</v>
      </c>
      <c r="P126" s="65">
        <f>Table2245789101123456[[#This Row],[PEMBULATAN]]*O126</f>
        <v>37950</v>
      </c>
    </row>
    <row r="127" spans="1:16" ht="26.25" customHeight="1" x14ac:dyDescent="0.2">
      <c r="A127" s="14"/>
      <c r="B127" s="75"/>
      <c r="C127" s="73" t="s">
        <v>552</v>
      </c>
      <c r="D127" s="78" t="s">
        <v>126</v>
      </c>
      <c r="E127" s="13">
        <v>44532</v>
      </c>
      <c r="F127" s="76" t="s">
        <v>411</v>
      </c>
      <c r="G127" s="13">
        <v>44537</v>
      </c>
      <c r="H127" s="10" t="s">
        <v>412</v>
      </c>
      <c r="I127" s="16">
        <v>90</v>
      </c>
      <c r="J127" s="16">
        <v>56</v>
      </c>
      <c r="K127" s="16">
        <v>31</v>
      </c>
      <c r="L127" s="16">
        <v>27</v>
      </c>
      <c r="M127" s="81">
        <v>39.06</v>
      </c>
      <c r="N127" s="96">
        <v>39.06</v>
      </c>
      <c r="O127" s="64">
        <v>2530</v>
      </c>
      <c r="P127" s="65">
        <f>Table2245789101123456[[#This Row],[PEMBULATAN]]*O127</f>
        <v>98821.8</v>
      </c>
    </row>
    <row r="128" spans="1:16" ht="26.25" customHeight="1" x14ac:dyDescent="0.2">
      <c r="A128" s="14"/>
      <c r="B128" s="75"/>
      <c r="C128" s="73" t="s">
        <v>553</v>
      </c>
      <c r="D128" s="78" t="s">
        <v>126</v>
      </c>
      <c r="E128" s="13">
        <v>44532</v>
      </c>
      <c r="F128" s="76" t="s">
        <v>411</v>
      </c>
      <c r="G128" s="13">
        <v>44537</v>
      </c>
      <c r="H128" s="10" t="s">
        <v>412</v>
      </c>
      <c r="I128" s="16">
        <v>50</v>
      </c>
      <c r="J128" s="16">
        <v>45</v>
      </c>
      <c r="K128" s="16">
        <v>23</v>
      </c>
      <c r="L128" s="16">
        <v>8</v>
      </c>
      <c r="M128" s="81">
        <v>12.9375</v>
      </c>
      <c r="N128" s="96">
        <v>12.9375</v>
      </c>
      <c r="O128" s="64">
        <v>2530</v>
      </c>
      <c r="P128" s="65">
        <f>Table2245789101123456[[#This Row],[PEMBULATAN]]*O128</f>
        <v>32731.875</v>
      </c>
    </row>
    <row r="129" spans="1:16" ht="26.25" customHeight="1" x14ac:dyDescent="0.2">
      <c r="A129" s="14"/>
      <c r="B129" s="75"/>
      <c r="C129" s="73" t="s">
        <v>554</v>
      </c>
      <c r="D129" s="78" t="s">
        <v>126</v>
      </c>
      <c r="E129" s="13">
        <v>44532</v>
      </c>
      <c r="F129" s="76" t="s">
        <v>411</v>
      </c>
      <c r="G129" s="13">
        <v>44537</v>
      </c>
      <c r="H129" s="10" t="s">
        <v>412</v>
      </c>
      <c r="I129" s="16">
        <v>84</v>
      </c>
      <c r="J129" s="16">
        <v>24</v>
      </c>
      <c r="K129" s="16">
        <v>14</v>
      </c>
      <c r="L129" s="16">
        <v>6</v>
      </c>
      <c r="M129" s="81">
        <v>7.056</v>
      </c>
      <c r="N129" s="96">
        <v>7.056</v>
      </c>
      <c r="O129" s="64">
        <v>2530</v>
      </c>
      <c r="P129" s="65">
        <f>Table2245789101123456[[#This Row],[PEMBULATAN]]*O129</f>
        <v>17851.68</v>
      </c>
    </row>
    <row r="130" spans="1:16" ht="26.25" customHeight="1" x14ac:dyDescent="0.2">
      <c r="A130" s="14"/>
      <c r="B130" s="75"/>
      <c r="C130" s="73" t="s">
        <v>555</v>
      </c>
      <c r="D130" s="78" t="s">
        <v>126</v>
      </c>
      <c r="E130" s="13">
        <v>44532</v>
      </c>
      <c r="F130" s="76" t="s">
        <v>411</v>
      </c>
      <c r="G130" s="13">
        <v>44537</v>
      </c>
      <c r="H130" s="10" t="s">
        <v>412</v>
      </c>
      <c r="I130" s="16">
        <v>50</v>
      </c>
      <c r="J130" s="16">
        <v>30</v>
      </c>
      <c r="K130" s="16">
        <v>10</v>
      </c>
      <c r="L130" s="16">
        <v>2</v>
      </c>
      <c r="M130" s="81">
        <v>3.75</v>
      </c>
      <c r="N130" s="96">
        <v>3.75</v>
      </c>
      <c r="O130" s="64">
        <v>2530</v>
      </c>
      <c r="P130" s="65">
        <f>Table2245789101123456[[#This Row],[PEMBULATAN]]*O130</f>
        <v>9487.5</v>
      </c>
    </row>
    <row r="131" spans="1:16" ht="26.25" customHeight="1" x14ac:dyDescent="0.2">
      <c r="A131" s="14"/>
      <c r="B131" s="75"/>
      <c r="C131" s="73" t="s">
        <v>556</v>
      </c>
      <c r="D131" s="78" t="s">
        <v>126</v>
      </c>
      <c r="E131" s="13">
        <v>44532</v>
      </c>
      <c r="F131" s="76" t="s">
        <v>411</v>
      </c>
      <c r="G131" s="13">
        <v>44537</v>
      </c>
      <c r="H131" s="10" t="s">
        <v>412</v>
      </c>
      <c r="I131" s="16">
        <v>64</v>
      </c>
      <c r="J131" s="16">
        <v>36</v>
      </c>
      <c r="K131" s="16">
        <v>26</v>
      </c>
      <c r="L131" s="16">
        <v>12</v>
      </c>
      <c r="M131" s="81">
        <v>14.976000000000001</v>
      </c>
      <c r="N131" s="96">
        <v>14.976000000000001</v>
      </c>
      <c r="O131" s="64">
        <v>2530</v>
      </c>
      <c r="P131" s="65">
        <f>Table2245789101123456[[#This Row],[PEMBULATAN]]*O131</f>
        <v>37889.279999999999</v>
      </c>
    </row>
    <row r="132" spans="1:16" ht="26.25" customHeight="1" x14ac:dyDescent="0.2">
      <c r="A132" s="14"/>
      <c r="B132" s="75"/>
      <c r="C132" s="73" t="s">
        <v>557</v>
      </c>
      <c r="D132" s="78" t="s">
        <v>126</v>
      </c>
      <c r="E132" s="13">
        <v>44532</v>
      </c>
      <c r="F132" s="76" t="s">
        <v>411</v>
      </c>
      <c r="G132" s="13">
        <v>44537</v>
      </c>
      <c r="H132" s="10" t="s">
        <v>412</v>
      </c>
      <c r="I132" s="16">
        <v>79</v>
      </c>
      <c r="J132" s="16">
        <v>57</v>
      </c>
      <c r="K132" s="16">
        <v>20</v>
      </c>
      <c r="L132" s="16">
        <v>6</v>
      </c>
      <c r="M132" s="81">
        <v>22.515000000000001</v>
      </c>
      <c r="N132" s="96">
        <v>22.515000000000001</v>
      </c>
      <c r="O132" s="64">
        <v>2530</v>
      </c>
      <c r="P132" s="65">
        <f>Table2245789101123456[[#This Row],[PEMBULATAN]]*O132</f>
        <v>56962.950000000004</v>
      </c>
    </row>
    <row r="133" spans="1:16" ht="26.25" customHeight="1" x14ac:dyDescent="0.2">
      <c r="A133" s="14"/>
      <c r="B133" s="75"/>
      <c r="C133" s="73" t="s">
        <v>558</v>
      </c>
      <c r="D133" s="78" t="s">
        <v>126</v>
      </c>
      <c r="E133" s="13">
        <v>44532</v>
      </c>
      <c r="F133" s="76" t="s">
        <v>411</v>
      </c>
      <c r="G133" s="13">
        <v>44537</v>
      </c>
      <c r="H133" s="10" t="s">
        <v>412</v>
      </c>
      <c r="I133" s="16">
        <v>77</v>
      </c>
      <c r="J133" s="16">
        <v>39</v>
      </c>
      <c r="K133" s="16">
        <v>17</v>
      </c>
      <c r="L133" s="16">
        <v>2</v>
      </c>
      <c r="M133" s="81">
        <v>12.76275</v>
      </c>
      <c r="N133" s="96">
        <v>12.76275</v>
      </c>
      <c r="O133" s="64">
        <v>2530</v>
      </c>
      <c r="P133" s="65">
        <f>Table2245789101123456[[#This Row],[PEMBULATAN]]*O133</f>
        <v>32289.7575</v>
      </c>
    </row>
    <row r="134" spans="1:16" ht="26.25" customHeight="1" x14ac:dyDescent="0.2">
      <c r="A134" s="14"/>
      <c r="B134" s="75"/>
      <c r="C134" s="73" t="s">
        <v>559</v>
      </c>
      <c r="D134" s="78" t="s">
        <v>126</v>
      </c>
      <c r="E134" s="13">
        <v>44532</v>
      </c>
      <c r="F134" s="76" t="s">
        <v>411</v>
      </c>
      <c r="G134" s="13">
        <v>44537</v>
      </c>
      <c r="H134" s="10" t="s">
        <v>412</v>
      </c>
      <c r="I134" s="16">
        <v>124</v>
      </c>
      <c r="J134" s="16">
        <v>15</v>
      </c>
      <c r="K134" s="16">
        <v>8</v>
      </c>
      <c r="L134" s="16">
        <v>6</v>
      </c>
      <c r="M134" s="81">
        <v>3.72</v>
      </c>
      <c r="N134" s="96">
        <v>6</v>
      </c>
      <c r="O134" s="64">
        <v>2530</v>
      </c>
      <c r="P134" s="65">
        <f>Table2245789101123456[[#This Row],[PEMBULATAN]]*O134</f>
        <v>15180</v>
      </c>
    </row>
    <row r="135" spans="1:16" ht="26.25" customHeight="1" x14ac:dyDescent="0.2">
      <c r="A135" s="14"/>
      <c r="B135" s="75"/>
      <c r="C135" s="73" t="s">
        <v>560</v>
      </c>
      <c r="D135" s="78" t="s">
        <v>126</v>
      </c>
      <c r="E135" s="13">
        <v>44532</v>
      </c>
      <c r="F135" s="76" t="s">
        <v>411</v>
      </c>
      <c r="G135" s="13">
        <v>44537</v>
      </c>
      <c r="H135" s="10" t="s">
        <v>412</v>
      </c>
      <c r="I135" s="16">
        <v>70</v>
      </c>
      <c r="J135" s="16">
        <v>54</v>
      </c>
      <c r="K135" s="16">
        <v>13</v>
      </c>
      <c r="L135" s="16">
        <v>4</v>
      </c>
      <c r="M135" s="81">
        <v>12.285</v>
      </c>
      <c r="N135" s="96">
        <v>12.285</v>
      </c>
      <c r="O135" s="64">
        <v>2530</v>
      </c>
      <c r="P135" s="65">
        <f>Table2245789101123456[[#This Row],[PEMBULATAN]]*O135</f>
        <v>31081.05</v>
      </c>
    </row>
    <row r="136" spans="1:16" ht="26.25" customHeight="1" x14ac:dyDescent="0.2">
      <c r="A136" s="14"/>
      <c r="B136" s="75"/>
      <c r="C136" s="73" t="s">
        <v>561</v>
      </c>
      <c r="D136" s="78" t="s">
        <v>126</v>
      </c>
      <c r="E136" s="13">
        <v>44532</v>
      </c>
      <c r="F136" s="76" t="s">
        <v>411</v>
      </c>
      <c r="G136" s="13">
        <v>44537</v>
      </c>
      <c r="H136" s="10" t="s">
        <v>412</v>
      </c>
      <c r="I136" s="16">
        <v>83</v>
      </c>
      <c r="J136" s="16">
        <v>48</v>
      </c>
      <c r="K136" s="16">
        <v>24</v>
      </c>
      <c r="L136" s="16">
        <v>4</v>
      </c>
      <c r="M136" s="81">
        <v>23.904</v>
      </c>
      <c r="N136" s="96">
        <v>23.904</v>
      </c>
      <c r="O136" s="64">
        <v>2530</v>
      </c>
      <c r="P136" s="65">
        <f>Table2245789101123456[[#This Row],[PEMBULATAN]]*O136</f>
        <v>60477.120000000003</v>
      </c>
    </row>
    <row r="137" spans="1:16" ht="26.25" customHeight="1" x14ac:dyDescent="0.2">
      <c r="A137" s="14"/>
      <c r="B137" s="75"/>
      <c r="C137" s="73" t="s">
        <v>562</v>
      </c>
      <c r="D137" s="78" t="s">
        <v>126</v>
      </c>
      <c r="E137" s="13">
        <v>44532</v>
      </c>
      <c r="F137" s="76" t="s">
        <v>411</v>
      </c>
      <c r="G137" s="13">
        <v>44537</v>
      </c>
      <c r="H137" s="10" t="s">
        <v>412</v>
      </c>
      <c r="I137" s="16">
        <v>60</v>
      </c>
      <c r="J137" s="16">
        <v>47</v>
      </c>
      <c r="K137" s="16">
        <v>20</v>
      </c>
      <c r="L137" s="16">
        <v>8</v>
      </c>
      <c r="M137" s="81">
        <v>14.1</v>
      </c>
      <c r="N137" s="96">
        <v>14.1</v>
      </c>
      <c r="O137" s="64">
        <v>2530</v>
      </c>
      <c r="P137" s="65">
        <f>Table2245789101123456[[#This Row],[PEMBULATAN]]*O137</f>
        <v>35673</v>
      </c>
    </row>
    <row r="138" spans="1:16" ht="26.25" customHeight="1" x14ac:dyDescent="0.2">
      <c r="A138" s="14"/>
      <c r="B138" s="75"/>
      <c r="C138" s="73" t="s">
        <v>563</v>
      </c>
      <c r="D138" s="78" t="s">
        <v>126</v>
      </c>
      <c r="E138" s="13">
        <v>44532</v>
      </c>
      <c r="F138" s="76" t="s">
        <v>411</v>
      </c>
      <c r="G138" s="13">
        <v>44537</v>
      </c>
      <c r="H138" s="10" t="s">
        <v>412</v>
      </c>
      <c r="I138" s="16">
        <v>63</v>
      </c>
      <c r="J138" s="16">
        <v>57</v>
      </c>
      <c r="K138" s="16">
        <v>52</v>
      </c>
      <c r="L138" s="16">
        <v>8</v>
      </c>
      <c r="M138" s="81">
        <v>46.683</v>
      </c>
      <c r="N138" s="96">
        <v>46.683</v>
      </c>
      <c r="O138" s="64">
        <v>2530</v>
      </c>
      <c r="P138" s="65">
        <f>Table2245789101123456[[#This Row],[PEMBULATAN]]*O138</f>
        <v>118107.99</v>
      </c>
    </row>
    <row r="139" spans="1:16" ht="26.25" customHeight="1" x14ac:dyDescent="0.2">
      <c r="A139" s="14"/>
      <c r="B139" s="75"/>
      <c r="C139" s="73" t="s">
        <v>564</v>
      </c>
      <c r="D139" s="78" t="s">
        <v>126</v>
      </c>
      <c r="E139" s="13">
        <v>44532</v>
      </c>
      <c r="F139" s="76" t="s">
        <v>411</v>
      </c>
      <c r="G139" s="13">
        <v>44537</v>
      </c>
      <c r="H139" s="10" t="s">
        <v>412</v>
      </c>
      <c r="I139" s="16">
        <v>80</v>
      </c>
      <c r="J139" s="16">
        <v>50</v>
      </c>
      <c r="K139" s="16">
        <v>20</v>
      </c>
      <c r="L139" s="16">
        <v>4</v>
      </c>
      <c r="M139" s="81">
        <v>20</v>
      </c>
      <c r="N139" s="96">
        <v>20</v>
      </c>
      <c r="O139" s="64">
        <v>2530</v>
      </c>
      <c r="P139" s="65">
        <f>Table2245789101123456[[#This Row],[PEMBULATAN]]*O139</f>
        <v>50600</v>
      </c>
    </row>
    <row r="140" spans="1:16" ht="26.25" customHeight="1" x14ac:dyDescent="0.2">
      <c r="A140" s="14"/>
      <c r="B140" s="75"/>
      <c r="C140" s="73" t="s">
        <v>565</v>
      </c>
      <c r="D140" s="78" t="s">
        <v>126</v>
      </c>
      <c r="E140" s="13">
        <v>44532</v>
      </c>
      <c r="F140" s="76" t="s">
        <v>411</v>
      </c>
      <c r="G140" s="13">
        <v>44537</v>
      </c>
      <c r="H140" s="10" t="s">
        <v>412</v>
      </c>
      <c r="I140" s="16">
        <v>77</v>
      </c>
      <c r="J140" s="16">
        <v>46</v>
      </c>
      <c r="K140" s="16">
        <v>11</v>
      </c>
      <c r="L140" s="16">
        <v>2</v>
      </c>
      <c r="M140" s="81">
        <v>9.7405000000000008</v>
      </c>
      <c r="N140" s="96">
        <v>9.7405000000000008</v>
      </c>
      <c r="O140" s="64">
        <v>2530</v>
      </c>
      <c r="P140" s="65">
        <f>Table2245789101123456[[#This Row],[PEMBULATAN]]*O140</f>
        <v>24643.465000000004</v>
      </c>
    </row>
    <row r="141" spans="1:16" ht="26.25" customHeight="1" x14ac:dyDescent="0.2">
      <c r="A141" s="14"/>
      <c r="B141" s="75"/>
      <c r="C141" s="73" t="s">
        <v>566</v>
      </c>
      <c r="D141" s="78" t="s">
        <v>126</v>
      </c>
      <c r="E141" s="13">
        <v>44532</v>
      </c>
      <c r="F141" s="76" t="s">
        <v>411</v>
      </c>
      <c r="G141" s="13">
        <v>44537</v>
      </c>
      <c r="H141" s="10" t="s">
        <v>412</v>
      </c>
      <c r="I141" s="16">
        <v>37</v>
      </c>
      <c r="J141" s="16">
        <v>37</v>
      </c>
      <c r="K141" s="16">
        <v>35</v>
      </c>
      <c r="L141" s="16">
        <v>2</v>
      </c>
      <c r="M141" s="81">
        <v>11.97875</v>
      </c>
      <c r="N141" s="96">
        <v>11.97875</v>
      </c>
      <c r="O141" s="64">
        <v>2530</v>
      </c>
      <c r="P141" s="65">
        <f>Table2245789101123456[[#This Row],[PEMBULATAN]]*O141</f>
        <v>30306.237499999999</v>
      </c>
    </row>
    <row r="142" spans="1:16" ht="26.25" customHeight="1" x14ac:dyDescent="0.2">
      <c r="A142" s="14"/>
      <c r="B142" s="75"/>
      <c r="C142" s="73" t="s">
        <v>567</v>
      </c>
      <c r="D142" s="78" t="s">
        <v>126</v>
      </c>
      <c r="E142" s="13">
        <v>44532</v>
      </c>
      <c r="F142" s="76" t="s">
        <v>411</v>
      </c>
      <c r="G142" s="13">
        <v>44537</v>
      </c>
      <c r="H142" s="10" t="s">
        <v>412</v>
      </c>
      <c r="I142" s="16">
        <v>65</v>
      </c>
      <c r="J142" s="16">
        <v>44</v>
      </c>
      <c r="K142" s="16">
        <v>23</v>
      </c>
      <c r="L142" s="16">
        <v>5</v>
      </c>
      <c r="M142" s="81">
        <v>16.445</v>
      </c>
      <c r="N142" s="96">
        <v>17</v>
      </c>
      <c r="O142" s="64">
        <v>2530</v>
      </c>
      <c r="P142" s="65">
        <f>Table2245789101123456[[#This Row],[PEMBULATAN]]*O142</f>
        <v>43010</v>
      </c>
    </row>
    <row r="143" spans="1:16" ht="26.25" customHeight="1" x14ac:dyDescent="0.2">
      <c r="A143" s="14"/>
      <c r="B143" s="75"/>
      <c r="C143" s="73" t="s">
        <v>568</v>
      </c>
      <c r="D143" s="78" t="s">
        <v>126</v>
      </c>
      <c r="E143" s="13">
        <v>44532</v>
      </c>
      <c r="F143" s="76" t="s">
        <v>411</v>
      </c>
      <c r="G143" s="13">
        <v>44537</v>
      </c>
      <c r="H143" s="10" t="s">
        <v>412</v>
      </c>
      <c r="I143" s="16">
        <v>43</v>
      </c>
      <c r="J143" s="16">
        <v>43</v>
      </c>
      <c r="K143" s="16">
        <v>25</v>
      </c>
      <c r="L143" s="16">
        <v>2</v>
      </c>
      <c r="M143" s="81">
        <v>11.55625</v>
      </c>
      <c r="N143" s="96">
        <v>11.55625</v>
      </c>
      <c r="O143" s="64">
        <v>2530</v>
      </c>
      <c r="P143" s="65">
        <f>Table2245789101123456[[#This Row],[PEMBULATAN]]*O143</f>
        <v>29237.3125</v>
      </c>
    </row>
    <row r="144" spans="1:16" ht="26.25" customHeight="1" x14ac:dyDescent="0.2">
      <c r="A144" s="14"/>
      <c r="B144" s="75"/>
      <c r="C144" s="73" t="s">
        <v>569</v>
      </c>
      <c r="D144" s="78" t="s">
        <v>126</v>
      </c>
      <c r="E144" s="13">
        <v>44532</v>
      </c>
      <c r="F144" s="76" t="s">
        <v>411</v>
      </c>
      <c r="G144" s="13">
        <v>44537</v>
      </c>
      <c r="H144" s="10" t="s">
        <v>412</v>
      </c>
      <c r="I144" s="16">
        <v>57</v>
      </c>
      <c r="J144" s="16">
        <v>30</v>
      </c>
      <c r="K144" s="16">
        <v>34</v>
      </c>
      <c r="L144" s="16">
        <v>14</v>
      </c>
      <c r="M144" s="81">
        <v>14.535</v>
      </c>
      <c r="N144" s="96">
        <v>14.535</v>
      </c>
      <c r="O144" s="64">
        <v>2530</v>
      </c>
      <c r="P144" s="65">
        <f>Table2245789101123456[[#This Row],[PEMBULATAN]]*O144</f>
        <v>36773.550000000003</v>
      </c>
    </row>
    <row r="145" spans="1:16" ht="26.25" customHeight="1" x14ac:dyDescent="0.2">
      <c r="A145" s="14"/>
      <c r="B145" s="75"/>
      <c r="C145" s="73" t="s">
        <v>570</v>
      </c>
      <c r="D145" s="78" t="s">
        <v>126</v>
      </c>
      <c r="E145" s="13">
        <v>44532</v>
      </c>
      <c r="F145" s="76" t="s">
        <v>411</v>
      </c>
      <c r="G145" s="13">
        <v>44537</v>
      </c>
      <c r="H145" s="10" t="s">
        <v>412</v>
      </c>
      <c r="I145" s="16">
        <v>80</v>
      </c>
      <c r="J145" s="16">
        <v>55</v>
      </c>
      <c r="K145" s="16">
        <v>20</v>
      </c>
      <c r="L145" s="16">
        <v>15</v>
      </c>
      <c r="M145" s="81">
        <v>22</v>
      </c>
      <c r="N145" s="96">
        <v>22</v>
      </c>
      <c r="O145" s="64">
        <v>2530</v>
      </c>
      <c r="P145" s="65">
        <f>Table2245789101123456[[#This Row],[PEMBULATAN]]*O145</f>
        <v>55660</v>
      </c>
    </row>
    <row r="146" spans="1:16" ht="26.25" customHeight="1" x14ac:dyDescent="0.2">
      <c r="A146" s="14"/>
      <c r="B146" s="75"/>
      <c r="C146" s="73" t="s">
        <v>571</v>
      </c>
      <c r="D146" s="78" t="s">
        <v>126</v>
      </c>
      <c r="E146" s="13">
        <v>44532</v>
      </c>
      <c r="F146" s="76" t="s">
        <v>411</v>
      </c>
      <c r="G146" s="13">
        <v>44537</v>
      </c>
      <c r="H146" s="10" t="s">
        <v>412</v>
      </c>
      <c r="I146" s="16">
        <v>77</v>
      </c>
      <c r="J146" s="16">
        <v>22</v>
      </c>
      <c r="K146" s="16">
        <v>40</v>
      </c>
      <c r="L146" s="16">
        <v>10</v>
      </c>
      <c r="M146" s="81">
        <v>16.940000000000001</v>
      </c>
      <c r="N146" s="96">
        <v>16.940000000000001</v>
      </c>
      <c r="O146" s="64">
        <v>2530</v>
      </c>
      <c r="P146" s="65">
        <f>Table2245789101123456[[#This Row],[PEMBULATAN]]*O146</f>
        <v>42858.200000000004</v>
      </c>
    </row>
    <row r="147" spans="1:16" ht="26.25" customHeight="1" x14ac:dyDescent="0.2">
      <c r="A147" s="14"/>
      <c r="B147" s="75"/>
      <c r="C147" s="73" t="s">
        <v>572</v>
      </c>
      <c r="D147" s="78" t="s">
        <v>126</v>
      </c>
      <c r="E147" s="13">
        <v>44532</v>
      </c>
      <c r="F147" s="76" t="s">
        <v>411</v>
      </c>
      <c r="G147" s="13">
        <v>44537</v>
      </c>
      <c r="H147" s="10" t="s">
        <v>412</v>
      </c>
      <c r="I147" s="16">
        <v>40</v>
      </c>
      <c r="J147" s="16">
        <v>37</v>
      </c>
      <c r="K147" s="16">
        <v>17</v>
      </c>
      <c r="L147" s="16">
        <v>2</v>
      </c>
      <c r="M147" s="81">
        <v>6.29</v>
      </c>
      <c r="N147" s="96">
        <v>6.29</v>
      </c>
      <c r="O147" s="64">
        <v>2530</v>
      </c>
      <c r="P147" s="65">
        <f>Table2245789101123456[[#This Row],[PEMBULATAN]]*O147</f>
        <v>15913.7</v>
      </c>
    </row>
    <row r="148" spans="1:16" ht="26.25" customHeight="1" x14ac:dyDescent="0.2">
      <c r="A148" s="14"/>
      <c r="B148" s="75"/>
      <c r="C148" s="73" t="s">
        <v>573</v>
      </c>
      <c r="D148" s="78" t="s">
        <v>126</v>
      </c>
      <c r="E148" s="13">
        <v>44532</v>
      </c>
      <c r="F148" s="76" t="s">
        <v>411</v>
      </c>
      <c r="G148" s="13">
        <v>44537</v>
      </c>
      <c r="H148" s="10" t="s">
        <v>412</v>
      </c>
      <c r="I148" s="16">
        <v>75</v>
      </c>
      <c r="J148" s="16">
        <v>55</v>
      </c>
      <c r="K148" s="16">
        <v>6</v>
      </c>
      <c r="L148" s="16">
        <v>2</v>
      </c>
      <c r="M148" s="81">
        <v>6.1875</v>
      </c>
      <c r="N148" s="96">
        <v>6.1875</v>
      </c>
      <c r="O148" s="64">
        <v>2530</v>
      </c>
      <c r="P148" s="65">
        <f>Table2245789101123456[[#This Row],[PEMBULATAN]]*O148</f>
        <v>15654.375</v>
      </c>
    </row>
    <row r="149" spans="1:16" ht="26.25" customHeight="1" x14ac:dyDescent="0.2">
      <c r="A149" s="14"/>
      <c r="B149" s="75"/>
      <c r="C149" s="73" t="s">
        <v>574</v>
      </c>
      <c r="D149" s="78" t="s">
        <v>126</v>
      </c>
      <c r="E149" s="13">
        <v>44532</v>
      </c>
      <c r="F149" s="76" t="s">
        <v>411</v>
      </c>
      <c r="G149" s="13">
        <v>44537</v>
      </c>
      <c r="H149" s="10" t="s">
        <v>412</v>
      </c>
      <c r="I149" s="16">
        <v>70</v>
      </c>
      <c r="J149" s="16">
        <v>50</v>
      </c>
      <c r="K149" s="16">
        <v>10</v>
      </c>
      <c r="L149" s="16">
        <v>4</v>
      </c>
      <c r="M149" s="81">
        <v>8.75</v>
      </c>
      <c r="N149" s="96">
        <v>8.75</v>
      </c>
      <c r="O149" s="64">
        <v>2530</v>
      </c>
      <c r="P149" s="65">
        <f>Table2245789101123456[[#This Row],[PEMBULATAN]]*O149</f>
        <v>22137.5</v>
      </c>
    </row>
    <row r="150" spans="1:16" ht="26.25" customHeight="1" x14ac:dyDescent="0.2">
      <c r="A150" s="14"/>
      <c r="B150" s="75"/>
      <c r="C150" s="73" t="s">
        <v>575</v>
      </c>
      <c r="D150" s="78" t="s">
        <v>126</v>
      </c>
      <c r="E150" s="13">
        <v>44532</v>
      </c>
      <c r="F150" s="76" t="s">
        <v>411</v>
      </c>
      <c r="G150" s="13">
        <v>44537</v>
      </c>
      <c r="H150" s="10" t="s">
        <v>412</v>
      </c>
      <c r="I150" s="16">
        <v>60</v>
      </c>
      <c r="J150" s="16">
        <v>40</v>
      </c>
      <c r="K150" s="16">
        <v>25</v>
      </c>
      <c r="L150" s="16">
        <v>3</v>
      </c>
      <c r="M150" s="81">
        <v>15</v>
      </c>
      <c r="N150" s="96">
        <v>15</v>
      </c>
      <c r="O150" s="64">
        <v>2530</v>
      </c>
      <c r="P150" s="65">
        <f>Table2245789101123456[[#This Row],[PEMBULATAN]]*O150</f>
        <v>37950</v>
      </c>
    </row>
    <row r="151" spans="1:16" ht="26.25" customHeight="1" x14ac:dyDescent="0.2">
      <c r="A151" s="14"/>
      <c r="B151" s="75"/>
      <c r="C151" s="73" t="s">
        <v>576</v>
      </c>
      <c r="D151" s="78" t="s">
        <v>126</v>
      </c>
      <c r="E151" s="13">
        <v>44532</v>
      </c>
      <c r="F151" s="76" t="s">
        <v>411</v>
      </c>
      <c r="G151" s="13">
        <v>44537</v>
      </c>
      <c r="H151" s="10" t="s">
        <v>412</v>
      </c>
      <c r="I151" s="16">
        <v>55</v>
      </c>
      <c r="J151" s="16">
        <v>42</v>
      </c>
      <c r="K151" s="16">
        <v>27</v>
      </c>
      <c r="L151" s="16">
        <v>12</v>
      </c>
      <c r="M151" s="81">
        <v>15.592499999999999</v>
      </c>
      <c r="N151" s="96">
        <v>15.592499999999999</v>
      </c>
      <c r="O151" s="64">
        <v>2530</v>
      </c>
      <c r="P151" s="65">
        <f>Table2245789101123456[[#This Row],[PEMBULATAN]]*O151</f>
        <v>39449.025000000001</v>
      </c>
    </row>
    <row r="152" spans="1:16" ht="26.25" customHeight="1" x14ac:dyDescent="0.2">
      <c r="A152" s="14"/>
      <c r="B152" s="75"/>
      <c r="C152" s="73" t="s">
        <v>577</v>
      </c>
      <c r="D152" s="78" t="s">
        <v>126</v>
      </c>
      <c r="E152" s="13">
        <v>44532</v>
      </c>
      <c r="F152" s="76" t="s">
        <v>411</v>
      </c>
      <c r="G152" s="13">
        <v>44537</v>
      </c>
      <c r="H152" s="10" t="s">
        <v>412</v>
      </c>
      <c r="I152" s="16">
        <v>84</v>
      </c>
      <c r="J152" s="16">
        <v>64</v>
      </c>
      <c r="K152" s="16">
        <v>28</v>
      </c>
      <c r="L152" s="16">
        <v>17</v>
      </c>
      <c r="M152" s="81">
        <v>37.631999999999998</v>
      </c>
      <c r="N152" s="96">
        <v>37.631999999999998</v>
      </c>
      <c r="O152" s="64">
        <v>2530</v>
      </c>
      <c r="P152" s="65">
        <f>Table2245789101123456[[#This Row],[PEMBULATAN]]*O152</f>
        <v>95208.959999999992</v>
      </c>
    </row>
    <row r="153" spans="1:16" ht="26.25" customHeight="1" x14ac:dyDescent="0.2">
      <c r="A153" s="14"/>
      <c r="B153" s="75"/>
      <c r="C153" s="73" t="s">
        <v>578</v>
      </c>
      <c r="D153" s="78" t="s">
        <v>126</v>
      </c>
      <c r="E153" s="13">
        <v>44532</v>
      </c>
      <c r="F153" s="76" t="s">
        <v>411</v>
      </c>
      <c r="G153" s="13">
        <v>44537</v>
      </c>
      <c r="H153" s="10" t="s">
        <v>412</v>
      </c>
      <c r="I153" s="16">
        <v>60</v>
      </c>
      <c r="J153" s="16">
        <v>44</v>
      </c>
      <c r="K153" s="16">
        <v>36</v>
      </c>
      <c r="L153" s="16">
        <v>16</v>
      </c>
      <c r="M153" s="81">
        <v>23.76</v>
      </c>
      <c r="N153" s="96">
        <v>23.76</v>
      </c>
      <c r="O153" s="64">
        <v>2530</v>
      </c>
      <c r="P153" s="65">
        <f>Table2245789101123456[[#This Row],[PEMBULATAN]]*O153</f>
        <v>60112.800000000003</v>
      </c>
    </row>
    <row r="154" spans="1:16" ht="26.25" customHeight="1" x14ac:dyDescent="0.2">
      <c r="A154" s="14"/>
      <c r="B154" s="75"/>
      <c r="C154" s="73" t="s">
        <v>579</v>
      </c>
      <c r="D154" s="78" t="s">
        <v>126</v>
      </c>
      <c r="E154" s="13">
        <v>44532</v>
      </c>
      <c r="F154" s="76" t="s">
        <v>411</v>
      </c>
      <c r="G154" s="13">
        <v>44537</v>
      </c>
      <c r="H154" s="10" t="s">
        <v>412</v>
      </c>
      <c r="I154" s="16">
        <v>47</v>
      </c>
      <c r="J154" s="16">
        <v>47</v>
      </c>
      <c r="K154" s="16">
        <v>35</v>
      </c>
      <c r="L154" s="16">
        <v>7</v>
      </c>
      <c r="M154" s="81">
        <v>19.328749999999999</v>
      </c>
      <c r="N154" s="96">
        <v>20</v>
      </c>
      <c r="O154" s="64">
        <v>2530</v>
      </c>
      <c r="P154" s="65">
        <f>Table2245789101123456[[#This Row],[PEMBULATAN]]*O154</f>
        <v>50600</v>
      </c>
    </row>
    <row r="155" spans="1:16" ht="26.25" customHeight="1" x14ac:dyDescent="0.2">
      <c r="A155" s="14"/>
      <c r="B155" s="75"/>
      <c r="C155" s="73" t="s">
        <v>580</v>
      </c>
      <c r="D155" s="78" t="s">
        <v>126</v>
      </c>
      <c r="E155" s="13">
        <v>44532</v>
      </c>
      <c r="F155" s="76" t="s">
        <v>411</v>
      </c>
      <c r="G155" s="13">
        <v>44537</v>
      </c>
      <c r="H155" s="10" t="s">
        <v>412</v>
      </c>
      <c r="I155" s="16">
        <v>77</v>
      </c>
      <c r="J155" s="16">
        <v>66</v>
      </c>
      <c r="K155" s="16">
        <v>27</v>
      </c>
      <c r="L155" s="16">
        <v>11</v>
      </c>
      <c r="M155" s="81">
        <v>34.3035</v>
      </c>
      <c r="N155" s="96">
        <v>35</v>
      </c>
      <c r="O155" s="64">
        <v>2530</v>
      </c>
      <c r="P155" s="65">
        <f>Table2245789101123456[[#This Row],[PEMBULATAN]]*O155</f>
        <v>88550</v>
      </c>
    </row>
    <row r="156" spans="1:16" ht="26.25" customHeight="1" x14ac:dyDescent="0.2">
      <c r="A156" s="14"/>
      <c r="B156" s="75"/>
      <c r="C156" s="73" t="s">
        <v>581</v>
      </c>
      <c r="D156" s="78" t="s">
        <v>126</v>
      </c>
      <c r="E156" s="13">
        <v>44532</v>
      </c>
      <c r="F156" s="76" t="s">
        <v>411</v>
      </c>
      <c r="G156" s="13">
        <v>44537</v>
      </c>
      <c r="H156" s="10" t="s">
        <v>412</v>
      </c>
      <c r="I156" s="16">
        <v>55</v>
      </c>
      <c r="J156" s="16">
        <v>40</v>
      </c>
      <c r="K156" s="16">
        <v>27</v>
      </c>
      <c r="L156" s="16">
        <v>4</v>
      </c>
      <c r="M156" s="81">
        <v>14.85</v>
      </c>
      <c r="N156" s="96">
        <v>14.85</v>
      </c>
      <c r="O156" s="64">
        <v>2530</v>
      </c>
      <c r="P156" s="65">
        <f>Table2245789101123456[[#This Row],[PEMBULATAN]]*O156</f>
        <v>37570.5</v>
      </c>
    </row>
    <row r="157" spans="1:16" ht="26.25" customHeight="1" x14ac:dyDescent="0.2">
      <c r="A157" s="14"/>
      <c r="B157" s="75"/>
      <c r="C157" s="73" t="s">
        <v>582</v>
      </c>
      <c r="D157" s="78" t="s">
        <v>126</v>
      </c>
      <c r="E157" s="13">
        <v>44532</v>
      </c>
      <c r="F157" s="76" t="s">
        <v>411</v>
      </c>
      <c r="G157" s="13">
        <v>44537</v>
      </c>
      <c r="H157" s="10" t="s">
        <v>412</v>
      </c>
      <c r="I157" s="16">
        <v>75</v>
      </c>
      <c r="J157" s="16">
        <v>70</v>
      </c>
      <c r="K157" s="16">
        <v>26</v>
      </c>
      <c r="L157" s="16">
        <v>12</v>
      </c>
      <c r="M157" s="81">
        <v>34.125</v>
      </c>
      <c r="N157" s="96">
        <v>34.125</v>
      </c>
      <c r="O157" s="64">
        <v>2530</v>
      </c>
      <c r="P157" s="65">
        <f>Table2245789101123456[[#This Row],[PEMBULATAN]]*O157</f>
        <v>86336.25</v>
      </c>
    </row>
    <row r="158" spans="1:16" ht="26.25" customHeight="1" x14ac:dyDescent="0.2">
      <c r="A158" s="14"/>
      <c r="B158" s="75"/>
      <c r="C158" s="73" t="s">
        <v>583</v>
      </c>
      <c r="D158" s="78" t="s">
        <v>126</v>
      </c>
      <c r="E158" s="13">
        <v>44532</v>
      </c>
      <c r="F158" s="76" t="s">
        <v>411</v>
      </c>
      <c r="G158" s="13">
        <v>44537</v>
      </c>
      <c r="H158" s="10" t="s">
        <v>412</v>
      </c>
      <c r="I158" s="16">
        <v>76</v>
      </c>
      <c r="J158" s="16">
        <v>70</v>
      </c>
      <c r="K158" s="16">
        <v>15</v>
      </c>
      <c r="L158" s="16">
        <v>9</v>
      </c>
      <c r="M158" s="81">
        <v>19.95</v>
      </c>
      <c r="N158" s="96">
        <v>19.95</v>
      </c>
      <c r="O158" s="64">
        <v>2530</v>
      </c>
      <c r="P158" s="65">
        <f>Table2245789101123456[[#This Row],[PEMBULATAN]]*O158</f>
        <v>50473.5</v>
      </c>
    </row>
    <row r="159" spans="1:16" ht="26.25" customHeight="1" x14ac:dyDescent="0.2">
      <c r="A159" s="14"/>
      <c r="B159" s="75"/>
      <c r="C159" s="73" t="s">
        <v>584</v>
      </c>
      <c r="D159" s="78" t="s">
        <v>126</v>
      </c>
      <c r="E159" s="13">
        <v>44532</v>
      </c>
      <c r="F159" s="76" t="s">
        <v>411</v>
      </c>
      <c r="G159" s="13">
        <v>44537</v>
      </c>
      <c r="H159" s="10" t="s">
        <v>412</v>
      </c>
      <c r="I159" s="16">
        <v>73</v>
      </c>
      <c r="J159" s="16">
        <v>72</v>
      </c>
      <c r="K159" s="16">
        <v>15</v>
      </c>
      <c r="L159" s="16">
        <v>7</v>
      </c>
      <c r="M159" s="81">
        <v>19.71</v>
      </c>
      <c r="N159" s="96">
        <v>19.71</v>
      </c>
      <c r="O159" s="64">
        <v>2530</v>
      </c>
      <c r="P159" s="65">
        <f>Table2245789101123456[[#This Row],[PEMBULATAN]]*O159</f>
        <v>49866.3</v>
      </c>
    </row>
    <row r="160" spans="1:16" ht="26.25" customHeight="1" x14ac:dyDescent="0.2">
      <c r="A160" s="14"/>
      <c r="B160" s="75"/>
      <c r="C160" s="73" t="s">
        <v>585</v>
      </c>
      <c r="D160" s="78" t="s">
        <v>126</v>
      </c>
      <c r="E160" s="13">
        <v>44532</v>
      </c>
      <c r="F160" s="76" t="s">
        <v>411</v>
      </c>
      <c r="G160" s="13">
        <v>44537</v>
      </c>
      <c r="H160" s="10" t="s">
        <v>412</v>
      </c>
      <c r="I160" s="16">
        <v>78</v>
      </c>
      <c r="J160" s="16">
        <v>25</v>
      </c>
      <c r="K160" s="16">
        <v>10</v>
      </c>
      <c r="L160" s="16">
        <v>8</v>
      </c>
      <c r="M160" s="81">
        <v>4.875</v>
      </c>
      <c r="N160" s="96">
        <v>8</v>
      </c>
      <c r="O160" s="64">
        <v>2530</v>
      </c>
      <c r="P160" s="65">
        <f>Table2245789101123456[[#This Row],[PEMBULATAN]]*O160</f>
        <v>20240</v>
      </c>
    </row>
    <row r="161" spans="1:16" ht="26.25" customHeight="1" x14ac:dyDescent="0.2">
      <c r="A161" s="14"/>
      <c r="B161" s="75"/>
      <c r="C161" s="73" t="s">
        <v>586</v>
      </c>
      <c r="D161" s="78" t="s">
        <v>126</v>
      </c>
      <c r="E161" s="13">
        <v>44532</v>
      </c>
      <c r="F161" s="76" t="s">
        <v>411</v>
      </c>
      <c r="G161" s="13">
        <v>44537</v>
      </c>
      <c r="H161" s="10" t="s">
        <v>412</v>
      </c>
      <c r="I161" s="16">
        <v>97</v>
      </c>
      <c r="J161" s="16">
        <v>60</v>
      </c>
      <c r="K161" s="16">
        <v>35</v>
      </c>
      <c r="L161" s="16">
        <v>16</v>
      </c>
      <c r="M161" s="81">
        <v>50.924999999999997</v>
      </c>
      <c r="N161" s="96">
        <v>50.924999999999997</v>
      </c>
      <c r="O161" s="64">
        <v>2530</v>
      </c>
      <c r="P161" s="65">
        <f>Table2245789101123456[[#This Row],[PEMBULATAN]]*O161</f>
        <v>128840.25</v>
      </c>
    </row>
    <row r="162" spans="1:16" ht="26.25" customHeight="1" x14ac:dyDescent="0.2">
      <c r="A162" s="14"/>
      <c r="B162" s="75"/>
      <c r="C162" s="73" t="s">
        <v>587</v>
      </c>
      <c r="D162" s="78" t="s">
        <v>126</v>
      </c>
      <c r="E162" s="13">
        <v>44532</v>
      </c>
      <c r="F162" s="76" t="s">
        <v>411</v>
      </c>
      <c r="G162" s="13">
        <v>44537</v>
      </c>
      <c r="H162" s="10" t="s">
        <v>412</v>
      </c>
      <c r="I162" s="16">
        <v>87</v>
      </c>
      <c r="J162" s="16">
        <v>65</v>
      </c>
      <c r="K162" s="16">
        <v>24</v>
      </c>
      <c r="L162" s="16">
        <v>19</v>
      </c>
      <c r="M162" s="81">
        <v>33.93</v>
      </c>
      <c r="N162" s="96">
        <v>33.93</v>
      </c>
      <c r="O162" s="64">
        <v>2530</v>
      </c>
      <c r="P162" s="65">
        <f>Table2245789101123456[[#This Row],[PEMBULATAN]]*O162</f>
        <v>85842.9</v>
      </c>
    </row>
    <row r="163" spans="1:16" ht="26.25" customHeight="1" x14ac:dyDescent="0.2">
      <c r="A163" s="14"/>
      <c r="B163" s="75"/>
      <c r="C163" s="73" t="s">
        <v>588</v>
      </c>
      <c r="D163" s="78" t="s">
        <v>126</v>
      </c>
      <c r="E163" s="13">
        <v>44532</v>
      </c>
      <c r="F163" s="76" t="s">
        <v>411</v>
      </c>
      <c r="G163" s="13">
        <v>44537</v>
      </c>
      <c r="H163" s="10" t="s">
        <v>412</v>
      </c>
      <c r="I163" s="16">
        <v>35</v>
      </c>
      <c r="J163" s="16">
        <v>28</v>
      </c>
      <c r="K163" s="16">
        <v>20</v>
      </c>
      <c r="L163" s="16">
        <v>3</v>
      </c>
      <c r="M163" s="81">
        <v>4.9000000000000004</v>
      </c>
      <c r="N163" s="96">
        <v>4.9000000000000004</v>
      </c>
      <c r="O163" s="64">
        <v>2530</v>
      </c>
      <c r="P163" s="65">
        <f>Table2245789101123456[[#This Row],[PEMBULATAN]]*O163</f>
        <v>12397</v>
      </c>
    </row>
    <row r="164" spans="1:16" ht="26.25" customHeight="1" x14ac:dyDescent="0.2">
      <c r="A164" s="14"/>
      <c r="B164" s="75"/>
      <c r="C164" s="73" t="s">
        <v>589</v>
      </c>
      <c r="D164" s="78" t="s">
        <v>126</v>
      </c>
      <c r="E164" s="13">
        <v>44532</v>
      </c>
      <c r="F164" s="76" t="s">
        <v>411</v>
      </c>
      <c r="G164" s="13">
        <v>44537</v>
      </c>
      <c r="H164" s="10" t="s">
        <v>412</v>
      </c>
      <c r="I164" s="16">
        <v>80</v>
      </c>
      <c r="J164" s="16">
        <v>67</v>
      </c>
      <c r="K164" s="16">
        <v>15</v>
      </c>
      <c r="L164" s="16">
        <v>6</v>
      </c>
      <c r="M164" s="81">
        <v>20.100000000000001</v>
      </c>
      <c r="N164" s="96">
        <v>20.100000000000001</v>
      </c>
      <c r="O164" s="64">
        <v>2530</v>
      </c>
      <c r="P164" s="65">
        <f>Table2245789101123456[[#This Row],[PEMBULATAN]]*O164</f>
        <v>50853</v>
      </c>
    </row>
    <row r="165" spans="1:16" ht="26.25" customHeight="1" x14ac:dyDescent="0.2">
      <c r="A165" s="14"/>
      <c r="B165" s="75"/>
      <c r="C165" s="73" t="s">
        <v>590</v>
      </c>
      <c r="D165" s="78" t="s">
        <v>126</v>
      </c>
      <c r="E165" s="13">
        <v>44532</v>
      </c>
      <c r="F165" s="76" t="s">
        <v>411</v>
      </c>
      <c r="G165" s="13">
        <v>44537</v>
      </c>
      <c r="H165" s="10" t="s">
        <v>412</v>
      </c>
      <c r="I165" s="16">
        <v>57</v>
      </c>
      <c r="J165" s="16">
        <v>45</v>
      </c>
      <c r="K165" s="16">
        <v>40</v>
      </c>
      <c r="L165" s="16">
        <v>15</v>
      </c>
      <c r="M165" s="81">
        <v>25.65</v>
      </c>
      <c r="N165" s="96">
        <v>25.65</v>
      </c>
      <c r="O165" s="64">
        <v>2530</v>
      </c>
      <c r="P165" s="65">
        <f>Table2245789101123456[[#This Row],[PEMBULATAN]]*O165</f>
        <v>64894.5</v>
      </c>
    </row>
    <row r="166" spans="1:16" ht="26.25" customHeight="1" x14ac:dyDescent="0.2">
      <c r="A166" s="14"/>
      <c r="B166" s="75"/>
      <c r="C166" s="73" t="s">
        <v>591</v>
      </c>
      <c r="D166" s="78" t="s">
        <v>126</v>
      </c>
      <c r="E166" s="13">
        <v>44532</v>
      </c>
      <c r="F166" s="76" t="s">
        <v>411</v>
      </c>
      <c r="G166" s="13">
        <v>44537</v>
      </c>
      <c r="H166" s="10" t="s">
        <v>412</v>
      </c>
      <c r="I166" s="16">
        <v>60</v>
      </c>
      <c r="J166" s="16">
        <v>36</v>
      </c>
      <c r="K166" s="16">
        <v>7</v>
      </c>
      <c r="L166" s="16">
        <v>4</v>
      </c>
      <c r="M166" s="81">
        <v>3.78</v>
      </c>
      <c r="N166" s="96">
        <v>4</v>
      </c>
      <c r="O166" s="64">
        <v>2530</v>
      </c>
      <c r="P166" s="65">
        <f>Table2245789101123456[[#This Row],[PEMBULATAN]]*O166</f>
        <v>10120</v>
      </c>
    </row>
    <row r="167" spans="1:16" ht="26.25" customHeight="1" x14ac:dyDescent="0.2">
      <c r="A167" s="14"/>
      <c r="B167" s="75"/>
      <c r="C167" s="73" t="s">
        <v>592</v>
      </c>
      <c r="D167" s="78" t="s">
        <v>126</v>
      </c>
      <c r="E167" s="13">
        <v>44532</v>
      </c>
      <c r="F167" s="76" t="s">
        <v>411</v>
      </c>
      <c r="G167" s="13">
        <v>44537</v>
      </c>
      <c r="H167" s="10" t="s">
        <v>412</v>
      </c>
      <c r="I167" s="16">
        <v>145</v>
      </c>
      <c r="J167" s="16">
        <v>42</v>
      </c>
      <c r="K167" s="16">
        <v>25</v>
      </c>
      <c r="L167" s="16">
        <v>9</v>
      </c>
      <c r="M167" s="81">
        <v>38.0625</v>
      </c>
      <c r="N167" s="96">
        <v>38.0625</v>
      </c>
      <c r="O167" s="64">
        <v>2530</v>
      </c>
      <c r="P167" s="65">
        <f>Table2245789101123456[[#This Row],[PEMBULATAN]]*O167</f>
        <v>96298.125</v>
      </c>
    </row>
    <row r="168" spans="1:16" ht="26.25" customHeight="1" x14ac:dyDescent="0.2">
      <c r="A168" s="14"/>
      <c r="B168" s="75"/>
      <c r="C168" s="73" t="s">
        <v>593</v>
      </c>
      <c r="D168" s="78" t="s">
        <v>126</v>
      </c>
      <c r="E168" s="13">
        <v>44532</v>
      </c>
      <c r="F168" s="76" t="s">
        <v>411</v>
      </c>
      <c r="G168" s="13">
        <v>44537</v>
      </c>
      <c r="H168" s="10" t="s">
        <v>412</v>
      </c>
      <c r="I168" s="16">
        <v>57</v>
      </c>
      <c r="J168" s="16">
        <v>42</v>
      </c>
      <c r="K168" s="16">
        <v>14</v>
      </c>
      <c r="L168" s="16">
        <v>3</v>
      </c>
      <c r="M168" s="81">
        <v>8.3789999999999996</v>
      </c>
      <c r="N168" s="96">
        <v>9</v>
      </c>
      <c r="O168" s="64">
        <v>2530</v>
      </c>
      <c r="P168" s="65">
        <f>Table2245789101123456[[#This Row],[PEMBULATAN]]*O168</f>
        <v>22770</v>
      </c>
    </row>
    <row r="169" spans="1:16" ht="26.25" customHeight="1" x14ac:dyDescent="0.2">
      <c r="A169" s="14"/>
      <c r="B169" s="75"/>
      <c r="C169" s="73" t="s">
        <v>594</v>
      </c>
      <c r="D169" s="78" t="s">
        <v>126</v>
      </c>
      <c r="E169" s="13">
        <v>44532</v>
      </c>
      <c r="F169" s="76" t="s">
        <v>411</v>
      </c>
      <c r="G169" s="13">
        <v>44537</v>
      </c>
      <c r="H169" s="10" t="s">
        <v>412</v>
      </c>
      <c r="I169" s="16">
        <v>65</v>
      </c>
      <c r="J169" s="16">
        <v>25</v>
      </c>
      <c r="K169" s="16">
        <v>18</v>
      </c>
      <c r="L169" s="16">
        <v>16</v>
      </c>
      <c r="M169" s="81">
        <v>7.3125</v>
      </c>
      <c r="N169" s="96">
        <v>17</v>
      </c>
      <c r="O169" s="64">
        <v>2530</v>
      </c>
      <c r="P169" s="65">
        <f>Table2245789101123456[[#This Row],[PEMBULATAN]]*O169</f>
        <v>43010</v>
      </c>
    </row>
    <row r="170" spans="1:16" ht="26.25" customHeight="1" x14ac:dyDescent="0.2">
      <c r="A170" s="14"/>
      <c r="B170" s="75"/>
      <c r="C170" s="73" t="s">
        <v>595</v>
      </c>
      <c r="D170" s="78" t="s">
        <v>126</v>
      </c>
      <c r="E170" s="13">
        <v>44532</v>
      </c>
      <c r="F170" s="76" t="s">
        <v>411</v>
      </c>
      <c r="G170" s="13">
        <v>44537</v>
      </c>
      <c r="H170" s="10" t="s">
        <v>412</v>
      </c>
      <c r="I170" s="16">
        <v>70</v>
      </c>
      <c r="J170" s="16">
        <v>17</v>
      </c>
      <c r="K170" s="16">
        <v>17</v>
      </c>
      <c r="L170" s="16">
        <v>9</v>
      </c>
      <c r="M170" s="81">
        <v>5.0575000000000001</v>
      </c>
      <c r="N170" s="96">
        <v>9</v>
      </c>
      <c r="O170" s="64">
        <v>2530</v>
      </c>
      <c r="P170" s="65">
        <f>Table2245789101123456[[#This Row],[PEMBULATAN]]*O170</f>
        <v>22770</v>
      </c>
    </row>
    <row r="171" spans="1:16" ht="26.25" customHeight="1" x14ac:dyDescent="0.2">
      <c r="A171" s="14"/>
      <c r="B171" s="75"/>
      <c r="C171" s="73" t="s">
        <v>596</v>
      </c>
      <c r="D171" s="78" t="s">
        <v>126</v>
      </c>
      <c r="E171" s="13">
        <v>44532</v>
      </c>
      <c r="F171" s="76" t="s">
        <v>411</v>
      </c>
      <c r="G171" s="13">
        <v>44537</v>
      </c>
      <c r="H171" s="10" t="s">
        <v>412</v>
      </c>
      <c r="I171" s="16">
        <v>35</v>
      </c>
      <c r="J171" s="16">
        <v>20</v>
      </c>
      <c r="K171" s="16">
        <v>17</v>
      </c>
      <c r="L171" s="16">
        <v>6</v>
      </c>
      <c r="M171" s="81">
        <v>2.9750000000000001</v>
      </c>
      <c r="N171" s="96">
        <v>6</v>
      </c>
      <c r="O171" s="64">
        <v>2530</v>
      </c>
      <c r="P171" s="65">
        <f>Table2245789101123456[[#This Row],[PEMBULATAN]]*O171</f>
        <v>15180</v>
      </c>
    </row>
    <row r="172" spans="1:16" ht="26.25" customHeight="1" x14ac:dyDescent="0.2">
      <c r="A172" s="14"/>
      <c r="B172" s="75"/>
      <c r="C172" s="73" t="s">
        <v>597</v>
      </c>
      <c r="D172" s="78" t="s">
        <v>126</v>
      </c>
      <c r="E172" s="13">
        <v>44532</v>
      </c>
      <c r="F172" s="76" t="s">
        <v>411</v>
      </c>
      <c r="G172" s="13">
        <v>44537</v>
      </c>
      <c r="H172" s="10" t="s">
        <v>412</v>
      </c>
      <c r="I172" s="16">
        <v>96</v>
      </c>
      <c r="J172" s="16">
        <v>55</v>
      </c>
      <c r="K172" s="16">
        <v>10</v>
      </c>
      <c r="L172" s="16">
        <v>12</v>
      </c>
      <c r="M172" s="81">
        <v>13.2</v>
      </c>
      <c r="N172" s="96">
        <v>13.2</v>
      </c>
      <c r="O172" s="64">
        <v>2530</v>
      </c>
      <c r="P172" s="65">
        <f>Table2245789101123456[[#This Row],[PEMBULATAN]]*O172</f>
        <v>33396</v>
      </c>
    </row>
    <row r="173" spans="1:16" ht="26.25" customHeight="1" x14ac:dyDescent="0.2">
      <c r="A173" s="14"/>
      <c r="B173" s="75"/>
      <c r="C173" s="73" t="s">
        <v>598</v>
      </c>
      <c r="D173" s="78" t="s">
        <v>126</v>
      </c>
      <c r="E173" s="13">
        <v>44532</v>
      </c>
      <c r="F173" s="76" t="s">
        <v>411</v>
      </c>
      <c r="G173" s="13">
        <v>44537</v>
      </c>
      <c r="H173" s="10" t="s">
        <v>412</v>
      </c>
      <c r="I173" s="16">
        <v>60</v>
      </c>
      <c r="J173" s="16">
        <v>30</v>
      </c>
      <c r="K173" s="16">
        <v>25</v>
      </c>
      <c r="L173" s="16">
        <v>15</v>
      </c>
      <c r="M173" s="81">
        <v>11.25</v>
      </c>
      <c r="N173" s="96">
        <v>15</v>
      </c>
      <c r="O173" s="64">
        <v>2530</v>
      </c>
      <c r="P173" s="65">
        <f>Table2245789101123456[[#This Row],[PEMBULATAN]]*O173</f>
        <v>37950</v>
      </c>
    </row>
    <row r="174" spans="1:16" ht="26.25" customHeight="1" x14ac:dyDescent="0.2">
      <c r="A174" s="14"/>
      <c r="B174" s="75"/>
      <c r="C174" s="73" t="s">
        <v>599</v>
      </c>
      <c r="D174" s="78" t="s">
        <v>126</v>
      </c>
      <c r="E174" s="13">
        <v>44532</v>
      </c>
      <c r="F174" s="76" t="s">
        <v>411</v>
      </c>
      <c r="G174" s="13">
        <v>44537</v>
      </c>
      <c r="H174" s="10" t="s">
        <v>412</v>
      </c>
      <c r="I174" s="16">
        <v>65</v>
      </c>
      <c r="J174" s="16">
        <v>65</v>
      </c>
      <c r="K174" s="16">
        <v>10</v>
      </c>
      <c r="L174" s="16">
        <v>7</v>
      </c>
      <c r="M174" s="81">
        <v>10.5625</v>
      </c>
      <c r="N174" s="96">
        <v>10.5625</v>
      </c>
      <c r="O174" s="64">
        <v>2530</v>
      </c>
      <c r="P174" s="65">
        <f>Table2245789101123456[[#This Row],[PEMBULATAN]]*O174</f>
        <v>26723.125</v>
      </c>
    </row>
    <row r="175" spans="1:16" ht="26.25" customHeight="1" x14ac:dyDescent="0.2">
      <c r="A175" s="14"/>
      <c r="B175" s="75"/>
      <c r="C175" s="73" t="s">
        <v>600</v>
      </c>
      <c r="D175" s="78" t="s">
        <v>126</v>
      </c>
      <c r="E175" s="13">
        <v>44532</v>
      </c>
      <c r="F175" s="76" t="s">
        <v>411</v>
      </c>
      <c r="G175" s="13">
        <v>44537</v>
      </c>
      <c r="H175" s="10" t="s">
        <v>412</v>
      </c>
      <c r="I175" s="16">
        <v>48</v>
      </c>
      <c r="J175" s="16">
        <v>34</v>
      </c>
      <c r="K175" s="16">
        <v>34</v>
      </c>
      <c r="L175" s="16">
        <v>7</v>
      </c>
      <c r="M175" s="81">
        <v>13.872</v>
      </c>
      <c r="N175" s="96">
        <v>13.872</v>
      </c>
      <c r="O175" s="64">
        <v>2530</v>
      </c>
      <c r="P175" s="65">
        <f>Table2245789101123456[[#This Row],[PEMBULATAN]]*O175</f>
        <v>35096.159999999996</v>
      </c>
    </row>
    <row r="176" spans="1:16" ht="26.25" customHeight="1" x14ac:dyDescent="0.2">
      <c r="A176" s="14"/>
      <c r="B176" s="75"/>
      <c r="C176" s="73" t="s">
        <v>601</v>
      </c>
      <c r="D176" s="78" t="s">
        <v>126</v>
      </c>
      <c r="E176" s="13">
        <v>44532</v>
      </c>
      <c r="F176" s="76" t="s">
        <v>411</v>
      </c>
      <c r="G176" s="13">
        <v>44537</v>
      </c>
      <c r="H176" s="10" t="s">
        <v>412</v>
      </c>
      <c r="I176" s="16">
        <v>150</v>
      </c>
      <c r="J176" s="16">
        <v>10</v>
      </c>
      <c r="K176" s="16">
        <v>10</v>
      </c>
      <c r="L176" s="16">
        <v>6</v>
      </c>
      <c r="M176" s="81">
        <v>3.75</v>
      </c>
      <c r="N176" s="96">
        <v>6</v>
      </c>
      <c r="O176" s="64">
        <v>2530</v>
      </c>
      <c r="P176" s="65">
        <f>Table2245789101123456[[#This Row],[PEMBULATAN]]*O176</f>
        <v>15180</v>
      </c>
    </row>
    <row r="177" spans="1:16" ht="26.25" customHeight="1" x14ac:dyDescent="0.2">
      <c r="A177" s="14"/>
      <c r="B177" s="75"/>
      <c r="C177" s="73" t="s">
        <v>602</v>
      </c>
      <c r="D177" s="78" t="s">
        <v>126</v>
      </c>
      <c r="E177" s="13">
        <v>44532</v>
      </c>
      <c r="F177" s="76" t="s">
        <v>411</v>
      </c>
      <c r="G177" s="13">
        <v>44537</v>
      </c>
      <c r="H177" s="10" t="s">
        <v>412</v>
      </c>
      <c r="I177" s="16">
        <v>27</v>
      </c>
      <c r="J177" s="16">
        <v>24</v>
      </c>
      <c r="K177" s="16">
        <v>24</v>
      </c>
      <c r="L177" s="16">
        <v>3</v>
      </c>
      <c r="M177" s="81">
        <v>3.8879999999999999</v>
      </c>
      <c r="N177" s="96">
        <v>3.8879999999999999</v>
      </c>
      <c r="O177" s="64">
        <v>2530</v>
      </c>
      <c r="P177" s="65">
        <f>Table2245789101123456[[#This Row],[PEMBULATAN]]*O177</f>
        <v>9836.64</v>
      </c>
    </row>
    <row r="178" spans="1:16" ht="26.25" customHeight="1" x14ac:dyDescent="0.2">
      <c r="A178" s="14"/>
      <c r="B178" s="75"/>
      <c r="C178" s="73" t="s">
        <v>603</v>
      </c>
      <c r="D178" s="78" t="s">
        <v>126</v>
      </c>
      <c r="E178" s="13">
        <v>44532</v>
      </c>
      <c r="F178" s="76" t="s">
        <v>411</v>
      </c>
      <c r="G178" s="13">
        <v>44537</v>
      </c>
      <c r="H178" s="10" t="s">
        <v>412</v>
      </c>
      <c r="I178" s="16">
        <v>44</v>
      </c>
      <c r="J178" s="16">
        <v>34</v>
      </c>
      <c r="K178" s="16">
        <v>10</v>
      </c>
      <c r="L178" s="16">
        <v>3</v>
      </c>
      <c r="M178" s="81">
        <v>3.74</v>
      </c>
      <c r="N178" s="96">
        <v>3.74</v>
      </c>
      <c r="O178" s="64">
        <v>2530</v>
      </c>
      <c r="P178" s="65">
        <f>Table2245789101123456[[#This Row],[PEMBULATAN]]*O178</f>
        <v>9462.2000000000007</v>
      </c>
    </row>
    <row r="179" spans="1:16" ht="26.25" customHeight="1" x14ac:dyDescent="0.2">
      <c r="A179" s="14"/>
      <c r="B179" s="75"/>
      <c r="C179" s="73" t="s">
        <v>604</v>
      </c>
      <c r="D179" s="78" t="s">
        <v>126</v>
      </c>
      <c r="E179" s="13">
        <v>44532</v>
      </c>
      <c r="F179" s="76" t="s">
        <v>411</v>
      </c>
      <c r="G179" s="13">
        <v>44537</v>
      </c>
      <c r="H179" s="10" t="s">
        <v>412</v>
      </c>
      <c r="I179" s="16">
        <v>65</v>
      </c>
      <c r="J179" s="16">
        <v>37</v>
      </c>
      <c r="K179" s="16">
        <v>32</v>
      </c>
      <c r="L179" s="16">
        <v>10</v>
      </c>
      <c r="M179" s="81">
        <v>19.239999999999998</v>
      </c>
      <c r="N179" s="96">
        <v>19.239999999999998</v>
      </c>
      <c r="O179" s="64">
        <v>2530</v>
      </c>
      <c r="P179" s="65">
        <f>Table2245789101123456[[#This Row],[PEMBULATAN]]*O179</f>
        <v>48677.2</v>
      </c>
    </row>
    <row r="180" spans="1:16" ht="26.25" customHeight="1" x14ac:dyDescent="0.2">
      <c r="A180" s="14"/>
      <c r="B180" s="75"/>
      <c r="C180" s="73" t="s">
        <v>605</v>
      </c>
      <c r="D180" s="78" t="s">
        <v>126</v>
      </c>
      <c r="E180" s="13">
        <v>44532</v>
      </c>
      <c r="F180" s="76" t="s">
        <v>411</v>
      </c>
      <c r="G180" s="13">
        <v>44537</v>
      </c>
      <c r="H180" s="10" t="s">
        <v>412</v>
      </c>
      <c r="I180" s="16">
        <v>90</v>
      </c>
      <c r="J180" s="16">
        <v>40</v>
      </c>
      <c r="K180" s="16">
        <v>32</v>
      </c>
      <c r="L180" s="16">
        <v>14</v>
      </c>
      <c r="M180" s="81">
        <v>28.8</v>
      </c>
      <c r="N180" s="96">
        <v>28.8</v>
      </c>
      <c r="O180" s="64">
        <v>2530</v>
      </c>
      <c r="P180" s="65">
        <f>Table2245789101123456[[#This Row],[PEMBULATAN]]*O180</f>
        <v>72864</v>
      </c>
    </row>
    <row r="181" spans="1:16" ht="26.25" customHeight="1" x14ac:dyDescent="0.2">
      <c r="A181" s="14"/>
      <c r="B181" s="75"/>
      <c r="C181" s="73" t="s">
        <v>606</v>
      </c>
      <c r="D181" s="78" t="s">
        <v>126</v>
      </c>
      <c r="E181" s="13">
        <v>44532</v>
      </c>
      <c r="F181" s="76" t="s">
        <v>411</v>
      </c>
      <c r="G181" s="13">
        <v>44537</v>
      </c>
      <c r="H181" s="10" t="s">
        <v>412</v>
      </c>
      <c r="I181" s="16">
        <v>50</v>
      </c>
      <c r="J181" s="16">
        <v>40</v>
      </c>
      <c r="K181" s="16">
        <v>25</v>
      </c>
      <c r="L181" s="16">
        <v>10</v>
      </c>
      <c r="M181" s="81">
        <v>12.5</v>
      </c>
      <c r="N181" s="96">
        <v>13</v>
      </c>
      <c r="O181" s="64">
        <v>2530</v>
      </c>
      <c r="P181" s="65">
        <f>Table2245789101123456[[#This Row],[PEMBULATAN]]*O181</f>
        <v>32890</v>
      </c>
    </row>
    <row r="182" spans="1:16" ht="26.25" customHeight="1" x14ac:dyDescent="0.2">
      <c r="A182" s="14"/>
      <c r="B182" s="75"/>
      <c r="C182" s="73" t="s">
        <v>607</v>
      </c>
      <c r="D182" s="78" t="s">
        <v>126</v>
      </c>
      <c r="E182" s="13">
        <v>44532</v>
      </c>
      <c r="F182" s="76" t="s">
        <v>411</v>
      </c>
      <c r="G182" s="13">
        <v>44537</v>
      </c>
      <c r="H182" s="10" t="s">
        <v>412</v>
      </c>
      <c r="I182" s="16">
        <v>72</v>
      </c>
      <c r="J182" s="16">
        <v>34</v>
      </c>
      <c r="K182" s="16">
        <v>34</v>
      </c>
      <c r="L182" s="16">
        <v>17</v>
      </c>
      <c r="M182" s="81">
        <v>20.808</v>
      </c>
      <c r="N182" s="96">
        <v>20.808</v>
      </c>
      <c r="O182" s="64">
        <v>2530</v>
      </c>
      <c r="P182" s="65">
        <f>Table2245789101123456[[#This Row],[PEMBULATAN]]*O182</f>
        <v>52644.24</v>
      </c>
    </row>
    <row r="183" spans="1:16" ht="26.25" customHeight="1" x14ac:dyDescent="0.2">
      <c r="A183" s="14"/>
      <c r="B183" s="75"/>
      <c r="C183" s="73" t="s">
        <v>608</v>
      </c>
      <c r="D183" s="78" t="s">
        <v>126</v>
      </c>
      <c r="E183" s="13">
        <v>44532</v>
      </c>
      <c r="F183" s="76" t="s">
        <v>411</v>
      </c>
      <c r="G183" s="13">
        <v>44537</v>
      </c>
      <c r="H183" s="10" t="s">
        <v>412</v>
      </c>
      <c r="I183" s="16">
        <v>97</v>
      </c>
      <c r="J183" s="16">
        <v>44</v>
      </c>
      <c r="K183" s="16">
        <v>35</v>
      </c>
      <c r="L183" s="16">
        <v>17</v>
      </c>
      <c r="M183" s="81">
        <v>37.344999999999999</v>
      </c>
      <c r="N183" s="96">
        <v>38</v>
      </c>
      <c r="O183" s="64">
        <v>2530</v>
      </c>
      <c r="P183" s="65">
        <f>Table2245789101123456[[#This Row],[PEMBULATAN]]*O183</f>
        <v>96140</v>
      </c>
    </row>
    <row r="184" spans="1:16" ht="26.25" customHeight="1" x14ac:dyDescent="0.2">
      <c r="A184" s="14"/>
      <c r="B184" s="75"/>
      <c r="C184" s="73" t="s">
        <v>609</v>
      </c>
      <c r="D184" s="78" t="s">
        <v>126</v>
      </c>
      <c r="E184" s="13">
        <v>44532</v>
      </c>
      <c r="F184" s="76" t="s">
        <v>411</v>
      </c>
      <c r="G184" s="13">
        <v>44537</v>
      </c>
      <c r="H184" s="10" t="s">
        <v>412</v>
      </c>
      <c r="I184" s="16">
        <v>67</v>
      </c>
      <c r="J184" s="16">
        <v>30</v>
      </c>
      <c r="K184" s="16">
        <v>24</v>
      </c>
      <c r="L184" s="16">
        <v>7</v>
      </c>
      <c r="M184" s="81">
        <v>12.06</v>
      </c>
      <c r="N184" s="96">
        <v>12.06</v>
      </c>
      <c r="O184" s="64">
        <v>2530</v>
      </c>
      <c r="P184" s="65">
        <f>Table2245789101123456[[#This Row],[PEMBULATAN]]*O184</f>
        <v>30511.800000000003</v>
      </c>
    </row>
    <row r="185" spans="1:16" ht="26.25" customHeight="1" x14ac:dyDescent="0.2">
      <c r="A185" s="14"/>
      <c r="B185" s="75"/>
      <c r="C185" s="73" t="s">
        <v>610</v>
      </c>
      <c r="D185" s="78" t="s">
        <v>126</v>
      </c>
      <c r="E185" s="13">
        <v>44532</v>
      </c>
      <c r="F185" s="76" t="s">
        <v>411</v>
      </c>
      <c r="G185" s="13">
        <v>44537</v>
      </c>
      <c r="H185" s="10" t="s">
        <v>412</v>
      </c>
      <c r="I185" s="16">
        <v>36</v>
      </c>
      <c r="J185" s="16">
        <v>30</v>
      </c>
      <c r="K185" s="16">
        <v>7</v>
      </c>
      <c r="L185" s="16">
        <v>5</v>
      </c>
      <c r="M185" s="81">
        <v>1.89</v>
      </c>
      <c r="N185" s="96">
        <v>5</v>
      </c>
      <c r="O185" s="64">
        <v>2530</v>
      </c>
      <c r="P185" s="65">
        <f>Table2245789101123456[[#This Row],[PEMBULATAN]]*O185</f>
        <v>12650</v>
      </c>
    </row>
    <row r="186" spans="1:16" ht="26.25" customHeight="1" x14ac:dyDescent="0.2">
      <c r="A186" s="14"/>
      <c r="B186" s="75"/>
      <c r="C186" s="73" t="s">
        <v>611</v>
      </c>
      <c r="D186" s="78" t="s">
        <v>126</v>
      </c>
      <c r="E186" s="13">
        <v>44532</v>
      </c>
      <c r="F186" s="76" t="s">
        <v>411</v>
      </c>
      <c r="G186" s="13">
        <v>44537</v>
      </c>
      <c r="H186" s="10" t="s">
        <v>412</v>
      </c>
      <c r="I186" s="16">
        <v>56</v>
      </c>
      <c r="J186" s="16">
        <v>53</v>
      </c>
      <c r="K186" s="16">
        <v>4</v>
      </c>
      <c r="L186" s="16">
        <v>4</v>
      </c>
      <c r="M186" s="81">
        <v>2.968</v>
      </c>
      <c r="N186" s="96">
        <v>4</v>
      </c>
      <c r="O186" s="64">
        <v>2530</v>
      </c>
      <c r="P186" s="65">
        <f>Table2245789101123456[[#This Row],[PEMBULATAN]]*O186</f>
        <v>10120</v>
      </c>
    </row>
    <row r="187" spans="1:16" ht="26.25" customHeight="1" x14ac:dyDescent="0.2">
      <c r="A187" s="14"/>
      <c r="B187" s="75"/>
      <c r="C187" s="73" t="s">
        <v>612</v>
      </c>
      <c r="D187" s="78" t="s">
        <v>126</v>
      </c>
      <c r="E187" s="13">
        <v>44532</v>
      </c>
      <c r="F187" s="76" t="s">
        <v>411</v>
      </c>
      <c r="G187" s="13">
        <v>44537</v>
      </c>
      <c r="H187" s="10" t="s">
        <v>412</v>
      </c>
      <c r="I187" s="16">
        <v>94</v>
      </c>
      <c r="J187" s="16">
        <v>8</v>
      </c>
      <c r="K187" s="16">
        <v>8</v>
      </c>
      <c r="L187" s="16">
        <v>1</v>
      </c>
      <c r="M187" s="81">
        <v>1.504</v>
      </c>
      <c r="N187" s="96">
        <v>3</v>
      </c>
      <c r="O187" s="64">
        <v>2530</v>
      </c>
      <c r="P187" s="65">
        <f>Table2245789101123456[[#This Row],[PEMBULATAN]]*O187</f>
        <v>7590</v>
      </c>
    </row>
    <row r="188" spans="1:16" ht="26.25" customHeight="1" x14ac:dyDescent="0.2">
      <c r="A188" s="14"/>
      <c r="B188" s="75"/>
      <c r="C188" s="73" t="s">
        <v>613</v>
      </c>
      <c r="D188" s="78" t="s">
        <v>126</v>
      </c>
      <c r="E188" s="13">
        <v>44532</v>
      </c>
      <c r="F188" s="76" t="s">
        <v>411</v>
      </c>
      <c r="G188" s="13">
        <v>44537</v>
      </c>
      <c r="H188" s="10" t="s">
        <v>412</v>
      </c>
      <c r="I188" s="16">
        <v>48</v>
      </c>
      <c r="J188" s="16">
        <v>44</v>
      </c>
      <c r="K188" s="16">
        <v>44</v>
      </c>
      <c r="L188" s="16">
        <v>12</v>
      </c>
      <c r="M188" s="81">
        <v>23.231999999999999</v>
      </c>
      <c r="N188" s="96">
        <v>23.231999999999999</v>
      </c>
      <c r="O188" s="64">
        <v>2530</v>
      </c>
      <c r="P188" s="65">
        <f>Table2245789101123456[[#This Row],[PEMBULATAN]]*O188</f>
        <v>58776.959999999999</v>
      </c>
    </row>
    <row r="189" spans="1:16" ht="26.25" customHeight="1" x14ac:dyDescent="0.2">
      <c r="A189" s="14"/>
      <c r="B189" s="75"/>
      <c r="C189" s="73" t="s">
        <v>614</v>
      </c>
      <c r="D189" s="78" t="s">
        <v>126</v>
      </c>
      <c r="E189" s="13">
        <v>44532</v>
      </c>
      <c r="F189" s="76" t="s">
        <v>411</v>
      </c>
      <c r="G189" s="13">
        <v>44537</v>
      </c>
      <c r="H189" s="10" t="s">
        <v>412</v>
      </c>
      <c r="I189" s="16">
        <v>70</v>
      </c>
      <c r="J189" s="16">
        <v>28</v>
      </c>
      <c r="K189" s="16">
        <v>33</v>
      </c>
      <c r="L189" s="16">
        <v>14</v>
      </c>
      <c r="M189" s="81">
        <v>16.170000000000002</v>
      </c>
      <c r="N189" s="96">
        <v>16.170000000000002</v>
      </c>
      <c r="O189" s="64">
        <v>2530</v>
      </c>
      <c r="P189" s="65">
        <f>Table2245789101123456[[#This Row],[PEMBULATAN]]*O189</f>
        <v>40910.100000000006</v>
      </c>
    </row>
    <row r="190" spans="1:16" ht="26.25" customHeight="1" x14ac:dyDescent="0.2">
      <c r="A190" s="14"/>
      <c r="B190" s="75"/>
      <c r="C190" s="73" t="s">
        <v>615</v>
      </c>
      <c r="D190" s="78" t="s">
        <v>126</v>
      </c>
      <c r="E190" s="13">
        <v>44532</v>
      </c>
      <c r="F190" s="76" t="s">
        <v>411</v>
      </c>
      <c r="G190" s="13">
        <v>44537</v>
      </c>
      <c r="H190" s="10" t="s">
        <v>412</v>
      </c>
      <c r="I190" s="16">
        <v>80</v>
      </c>
      <c r="J190" s="16">
        <v>40</v>
      </c>
      <c r="K190" s="16">
        <v>30</v>
      </c>
      <c r="L190" s="16">
        <v>14</v>
      </c>
      <c r="M190" s="81">
        <v>24</v>
      </c>
      <c r="N190" s="96">
        <v>24</v>
      </c>
      <c r="O190" s="64">
        <v>2530</v>
      </c>
      <c r="P190" s="65">
        <f>Table2245789101123456[[#This Row],[PEMBULATAN]]*O190</f>
        <v>60720</v>
      </c>
    </row>
    <row r="191" spans="1:16" ht="26.25" customHeight="1" x14ac:dyDescent="0.2">
      <c r="A191" s="14"/>
      <c r="B191" s="75"/>
      <c r="C191" s="73" t="s">
        <v>616</v>
      </c>
      <c r="D191" s="78" t="s">
        <v>126</v>
      </c>
      <c r="E191" s="13">
        <v>44532</v>
      </c>
      <c r="F191" s="76" t="s">
        <v>411</v>
      </c>
      <c r="G191" s="13">
        <v>44537</v>
      </c>
      <c r="H191" s="10" t="s">
        <v>412</v>
      </c>
      <c r="I191" s="16">
        <v>35</v>
      </c>
      <c r="J191" s="16">
        <v>30</v>
      </c>
      <c r="K191" s="16">
        <v>24</v>
      </c>
      <c r="L191" s="16">
        <v>11</v>
      </c>
      <c r="M191" s="81">
        <v>6.3</v>
      </c>
      <c r="N191" s="96">
        <v>12</v>
      </c>
      <c r="O191" s="64">
        <v>2530</v>
      </c>
      <c r="P191" s="65">
        <f>Table2245789101123456[[#This Row],[PEMBULATAN]]*O191</f>
        <v>30360</v>
      </c>
    </row>
    <row r="192" spans="1:16" ht="26.25" customHeight="1" x14ac:dyDescent="0.2">
      <c r="A192" s="14"/>
      <c r="B192" s="75"/>
      <c r="C192" s="73" t="s">
        <v>617</v>
      </c>
      <c r="D192" s="78" t="s">
        <v>126</v>
      </c>
      <c r="E192" s="13">
        <v>44532</v>
      </c>
      <c r="F192" s="76" t="s">
        <v>411</v>
      </c>
      <c r="G192" s="13">
        <v>44537</v>
      </c>
      <c r="H192" s="10" t="s">
        <v>412</v>
      </c>
      <c r="I192" s="16">
        <v>43</v>
      </c>
      <c r="J192" s="16">
        <v>33</v>
      </c>
      <c r="K192" s="16">
        <v>27</v>
      </c>
      <c r="L192" s="16">
        <v>11</v>
      </c>
      <c r="M192" s="81">
        <v>9.5782500000000006</v>
      </c>
      <c r="N192" s="96">
        <v>11</v>
      </c>
      <c r="O192" s="64">
        <v>2530</v>
      </c>
      <c r="P192" s="65">
        <f>Table2245789101123456[[#This Row],[PEMBULATAN]]*O192</f>
        <v>27830</v>
      </c>
    </row>
    <row r="193" spans="1:16" ht="26.25" customHeight="1" x14ac:dyDescent="0.2">
      <c r="A193" s="14"/>
      <c r="B193" s="75"/>
      <c r="C193" s="73" t="s">
        <v>618</v>
      </c>
      <c r="D193" s="78" t="s">
        <v>126</v>
      </c>
      <c r="E193" s="13">
        <v>44532</v>
      </c>
      <c r="F193" s="76" t="s">
        <v>411</v>
      </c>
      <c r="G193" s="13">
        <v>44537</v>
      </c>
      <c r="H193" s="10" t="s">
        <v>412</v>
      </c>
      <c r="I193" s="16">
        <v>65</v>
      </c>
      <c r="J193" s="16">
        <v>37</v>
      </c>
      <c r="K193" s="16">
        <v>36</v>
      </c>
      <c r="L193" s="16">
        <v>20</v>
      </c>
      <c r="M193" s="81">
        <v>21.645</v>
      </c>
      <c r="N193" s="96">
        <v>21.645</v>
      </c>
      <c r="O193" s="64">
        <v>2530</v>
      </c>
      <c r="P193" s="65">
        <f>Table2245789101123456[[#This Row],[PEMBULATAN]]*O193</f>
        <v>54761.85</v>
      </c>
    </row>
    <row r="194" spans="1:16" ht="26.25" customHeight="1" x14ac:dyDescent="0.2">
      <c r="A194" s="14"/>
      <c r="B194" s="75"/>
      <c r="C194" s="73" t="s">
        <v>619</v>
      </c>
      <c r="D194" s="78" t="s">
        <v>126</v>
      </c>
      <c r="E194" s="13">
        <v>44532</v>
      </c>
      <c r="F194" s="76" t="s">
        <v>411</v>
      </c>
      <c r="G194" s="13">
        <v>44537</v>
      </c>
      <c r="H194" s="10" t="s">
        <v>412</v>
      </c>
      <c r="I194" s="16">
        <v>85</v>
      </c>
      <c r="J194" s="16">
        <v>30</v>
      </c>
      <c r="K194" s="16">
        <v>20</v>
      </c>
      <c r="L194" s="16">
        <v>11</v>
      </c>
      <c r="M194" s="81">
        <v>12.75</v>
      </c>
      <c r="N194" s="96">
        <v>12.75</v>
      </c>
      <c r="O194" s="64">
        <v>2530</v>
      </c>
      <c r="P194" s="65">
        <f>Table2245789101123456[[#This Row],[PEMBULATAN]]*O194</f>
        <v>32257.5</v>
      </c>
    </row>
    <row r="195" spans="1:16" ht="26.25" customHeight="1" x14ac:dyDescent="0.2">
      <c r="A195" s="14"/>
      <c r="B195" s="75"/>
      <c r="C195" s="73" t="s">
        <v>620</v>
      </c>
      <c r="D195" s="78" t="s">
        <v>126</v>
      </c>
      <c r="E195" s="13">
        <v>44532</v>
      </c>
      <c r="F195" s="76" t="s">
        <v>411</v>
      </c>
      <c r="G195" s="13">
        <v>44537</v>
      </c>
      <c r="H195" s="10" t="s">
        <v>412</v>
      </c>
      <c r="I195" s="16">
        <v>72</v>
      </c>
      <c r="J195" s="16">
        <v>65</v>
      </c>
      <c r="K195" s="16">
        <v>34</v>
      </c>
      <c r="L195" s="16">
        <v>16</v>
      </c>
      <c r="M195" s="81">
        <v>39.78</v>
      </c>
      <c r="N195" s="96">
        <v>39.78</v>
      </c>
      <c r="O195" s="64">
        <v>2530</v>
      </c>
      <c r="P195" s="65">
        <f>Table2245789101123456[[#This Row],[PEMBULATAN]]*O195</f>
        <v>100643.40000000001</v>
      </c>
    </row>
    <row r="196" spans="1:16" ht="26.25" customHeight="1" x14ac:dyDescent="0.2">
      <c r="A196" s="14"/>
      <c r="B196" s="75"/>
      <c r="C196" s="73" t="s">
        <v>621</v>
      </c>
      <c r="D196" s="78" t="s">
        <v>126</v>
      </c>
      <c r="E196" s="13">
        <v>44532</v>
      </c>
      <c r="F196" s="76" t="s">
        <v>411</v>
      </c>
      <c r="G196" s="13">
        <v>44537</v>
      </c>
      <c r="H196" s="10" t="s">
        <v>412</v>
      </c>
      <c r="I196" s="16">
        <v>127</v>
      </c>
      <c r="J196" s="16">
        <v>26</v>
      </c>
      <c r="K196" s="16">
        <v>26</v>
      </c>
      <c r="L196" s="16">
        <v>15</v>
      </c>
      <c r="M196" s="81">
        <v>21.463000000000001</v>
      </c>
      <c r="N196" s="96">
        <v>22</v>
      </c>
      <c r="O196" s="64">
        <v>2530</v>
      </c>
      <c r="P196" s="65">
        <f>Table2245789101123456[[#This Row],[PEMBULATAN]]*O196</f>
        <v>55660</v>
      </c>
    </row>
    <row r="197" spans="1:16" ht="26.25" customHeight="1" x14ac:dyDescent="0.2">
      <c r="A197" s="14"/>
      <c r="B197" s="75"/>
      <c r="C197" s="73" t="s">
        <v>622</v>
      </c>
      <c r="D197" s="78" t="s">
        <v>126</v>
      </c>
      <c r="E197" s="13">
        <v>44532</v>
      </c>
      <c r="F197" s="76" t="s">
        <v>411</v>
      </c>
      <c r="G197" s="13">
        <v>44537</v>
      </c>
      <c r="H197" s="10" t="s">
        <v>412</v>
      </c>
      <c r="I197" s="16">
        <v>87</v>
      </c>
      <c r="J197" s="16">
        <v>10</v>
      </c>
      <c r="K197" s="16">
        <v>10</v>
      </c>
      <c r="L197" s="16">
        <v>1</v>
      </c>
      <c r="M197" s="81">
        <v>2.1749999999999998</v>
      </c>
      <c r="N197" s="96">
        <v>2.1749999999999998</v>
      </c>
      <c r="O197" s="64">
        <v>2530</v>
      </c>
      <c r="P197" s="65">
        <f>Table2245789101123456[[#This Row],[PEMBULATAN]]*O197</f>
        <v>5502.75</v>
      </c>
    </row>
    <row r="198" spans="1:16" ht="26.25" customHeight="1" x14ac:dyDescent="0.2">
      <c r="A198" s="14"/>
      <c r="B198" s="75"/>
      <c r="C198" s="73" t="s">
        <v>623</v>
      </c>
      <c r="D198" s="78" t="s">
        <v>126</v>
      </c>
      <c r="E198" s="13">
        <v>44532</v>
      </c>
      <c r="F198" s="76" t="s">
        <v>411</v>
      </c>
      <c r="G198" s="13">
        <v>44537</v>
      </c>
      <c r="H198" s="10" t="s">
        <v>412</v>
      </c>
      <c r="I198" s="16">
        <v>77</v>
      </c>
      <c r="J198" s="16">
        <v>60</v>
      </c>
      <c r="K198" s="16">
        <v>18</v>
      </c>
      <c r="L198" s="16">
        <v>11</v>
      </c>
      <c r="M198" s="81">
        <v>20.79</v>
      </c>
      <c r="N198" s="96">
        <v>20.79</v>
      </c>
      <c r="O198" s="64">
        <v>2530</v>
      </c>
      <c r="P198" s="65">
        <f>Table2245789101123456[[#This Row],[PEMBULATAN]]*O198</f>
        <v>52598.7</v>
      </c>
    </row>
    <row r="199" spans="1:16" ht="26.25" customHeight="1" x14ac:dyDescent="0.2">
      <c r="A199" s="14"/>
      <c r="B199" s="75"/>
      <c r="C199" s="73" t="s">
        <v>624</v>
      </c>
      <c r="D199" s="78" t="s">
        <v>126</v>
      </c>
      <c r="E199" s="13">
        <v>44532</v>
      </c>
      <c r="F199" s="76" t="s">
        <v>411</v>
      </c>
      <c r="G199" s="13">
        <v>44537</v>
      </c>
      <c r="H199" s="10" t="s">
        <v>412</v>
      </c>
      <c r="I199" s="16">
        <v>37</v>
      </c>
      <c r="J199" s="16">
        <v>32</v>
      </c>
      <c r="K199" s="16">
        <v>25</v>
      </c>
      <c r="L199" s="16">
        <v>5</v>
      </c>
      <c r="M199" s="81">
        <v>7.4</v>
      </c>
      <c r="N199" s="96">
        <v>8</v>
      </c>
      <c r="O199" s="64">
        <v>2530</v>
      </c>
      <c r="P199" s="65">
        <f>Table2245789101123456[[#This Row],[PEMBULATAN]]*O199</f>
        <v>20240</v>
      </c>
    </row>
    <row r="200" spans="1:16" ht="26.25" customHeight="1" x14ac:dyDescent="0.2">
      <c r="A200" s="14"/>
      <c r="B200" s="75"/>
      <c r="C200" s="73" t="s">
        <v>625</v>
      </c>
      <c r="D200" s="78" t="s">
        <v>126</v>
      </c>
      <c r="E200" s="13">
        <v>44532</v>
      </c>
      <c r="F200" s="76" t="s">
        <v>411</v>
      </c>
      <c r="G200" s="13">
        <v>44537</v>
      </c>
      <c r="H200" s="10" t="s">
        <v>412</v>
      </c>
      <c r="I200" s="16">
        <v>57</v>
      </c>
      <c r="J200" s="16">
        <v>40</v>
      </c>
      <c r="K200" s="16">
        <v>43</v>
      </c>
      <c r="L200" s="16">
        <v>10</v>
      </c>
      <c r="M200" s="81">
        <v>24.51</v>
      </c>
      <c r="N200" s="96">
        <v>24.51</v>
      </c>
      <c r="O200" s="64">
        <v>2530</v>
      </c>
      <c r="P200" s="65">
        <f>Table2245789101123456[[#This Row],[PEMBULATAN]]*O200</f>
        <v>62010.3</v>
      </c>
    </row>
    <row r="201" spans="1:16" ht="26.25" customHeight="1" x14ac:dyDescent="0.2">
      <c r="A201" s="14"/>
      <c r="B201" s="75"/>
      <c r="C201" s="73" t="s">
        <v>626</v>
      </c>
      <c r="D201" s="78" t="s">
        <v>126</v>
      </c>
      <c r="E201" s="13">
        <v>44532</v>
      </c>
      <c r="F201" s="76" t="s">
        <v>411</v>
      </c>
      <c r="G201" s="13">
        <v>44537</v>
      </c>
      <c r="H201" s="10" t="s">
        <v>412</v>
      </c>
      <c r="I201" s="16">
        <v>87</v>
      </c>
      <c r="J201" s="16">
        <v>50</v>
      </c>
      <c r="K201" s="16">
        <v>30</v>
      </c>
      <c r="L201" s="16">
        <v>22</v>
      </c>
      <c r="M201" s="81">
        <v>32.625</v>
      </c>
      <c r="N201" s="96">
        <v>32.625</v>
      </c>
      <c r="O201" s="64">
        <v>2530</v>
      </c>
      <c r="P201" s="65">
        <f>Table2245789101123456[[#This Row],[PEMBULATAN]]*O201</f>
        <v>82541.25</v>
      </c>
    </row>
    <row r="202" spans="1:16" ht="26.25" customHeight="1" x14ac:dyDescent="0.2">
      <c r="A202" s="14"/>
      <c r="B202" s="75"/>
      <c r="C202" s="73" t="s">
        <v>627</v>
      </c>
      <c r="D202" s="78" t="s">
        <v>126</v>
      </c>
      <c r="E202" s="13">
        <v>44532</v>
      </c>
      <c r="F202" s="76" t="s">
        <v>411</v>
      </c>
      <c r="G202" s="13">
        <v>44537</v>
      </c>
      <c r="H202" s="10" t="s">
        <v>412</v>
      </c>
      <c r="I202" s="16">
        <v>45</v>
      </c>
      <c r="J202" s="16">
        <v>45</v>
      </c>
      <c r="K202" s="16">
        <v>30</v>
      </c>
      <c r="L202" s="16">
        <v>4</v>
      </c>
      <c r="M202" s="81">
        <v>15.1875</v>
      </c>
      <c r="N202" s="96">
        <v>15.1875</v>
      </c>
      <c r="O202" s="64">
        <v>2530</v>
      </c>
      <c r="P202" s="65">
        <f>Table2245789101123456[[#This Row],[PEMBULATAN]]*O202</f>
        <v>38424.375</v>
      </c>
    </row>
    <row r="203" spans="1:16" ht="26.25" customHeight="1" x14ac:dyDescent="0.2">
      <c r="A203" s="14"/>
      <c r="B203" s="75"/>
      <c r="C203" s="73" t="s">
        <v>628</v>
      </c>
      <c r="D203" s="78" t="s">
        <v>126</v>
      </c>
      <c r="E203" s="13">
        <v>44532</v>
      </c>
      <c r="F203" s="76" t="s">
        <v>411</v>
      </c>
      <c r="G203" s="13">
        <v>44537</v>
      </c>
      <c r="H203" s="10" t="s">
        <v>412</v>
      </c>
      <c r="I203" s="16">
        <v>65</v>
      </c>
      <c r="J203" s="16">
        <v>60</v>
      </c>
      <c r="K203" s="16">
        <v>25</v>
      </c>
      <c r="L203" s="16">
        <v>14</v>
      </c>
      <c r="M203" s="81">
        <v>24.375</v>
      </c>
      <c r="N203" s="96">
        <v>25</v>
      </c>
      <c r="O203" s="64">
        <v>2530</v>
      </c>
      <c r="P203" s="65">
        <f>Table2245789101123456[[#This Row],[PEMBULATAN]]*O203</f>
        <v>63250</v>
      </c>
    </row>
    <row r="204" spans="1:16" ht="26.25" customHeight="1" x14ac:dyDescent="0.2">
      <c r="A204" s="14"/>
      <c r="B204" s="75"/>
      <c r="C204" s="73" t="s">
        <v>629</v>
      </c>
      <c r="D204" s="78" t="s">
        <v>126</v>
      </c>
      <c r="E204" s="13">
        <v>44532</v>
      </c>
      <c r="F204" s="76" t="s">
        <v>411</v>
      </c>
      <c r="G204" s="13">
        <v>44537</v>
      </c>
      <c r="H204" s="10" t="s">
        <v>412</v>
      </c>
      <c r="I204" s="16">
        <v>93</v>
      </c>
      <c r="J204" s="16">
        <v>55</v>
      </c>
      <c r="K204" s="16">
        <v>17</v>
      </c>
      <c r="L204" s="16">
        <v>9</v>
      </c>
      <c r="M204" s="81">
        <v>21.73875</v>
      </c>
      <c r="N204" s="96">
        <v>21.73875</v>
      </c>
      <c r="O204" s="64">
        <v>2530</v>
      </c>
      <c r="P204" s="65">
        <f>Table2245789101123456[[#This Row],[PEMBULATAN]]*O204</f>
        <v>54999.037499999999</v>
      </c>
    </row>
    <row r="205" spans="1:16" ht="26.25" customHeight="1" x14ac:dyDescent="0.2">
      <c r="A205" s="14"/>
      <c r="B205" s="75"/>
      <c r="C205" s="73" t="s">
        <v>630</v>
      </c>
      <c r="D205" s="78" t="s">
        <v>126</v>
      </c>
      <c r="E205" s="13">
        <v>44532</v>
      </c>
      <c r="F205" s="76" t="s">
        <v>411</v>
      </c>
      <c r="G205" s="13">
        <v>44537</v>
      </c>
      <c r="H205" s="10" t="s">
        <v>412</v>
      </c>
      <c r="I205" s="16">
        <v>60</v>
      </c>
      <c r="J205" s="16">
        <v>40</v>
      </c>
      <c r="K205" s="16">
        <v>20</v>
      </c>
      <c r="L205" s="16">
        <v>9</v>
      </c>
      <c r="M205" s="81">
        <v>12</v>
      </c>
      <c r="N205" s="96">
        <v>12</v>
      </c>
      <c r="O205" s="64">
        <v>2530</v>
      </c>
      <c r="P205" s="65">
        <f>Table2245789101123456[[#This Row],[PEMBULATAN]]*O205</f>
        <v>30360</v>
      </c>
    </row>
    <row r="206" spans="1:16" ht="26.25" customHeight="1" x14ac:dyDescent="0.2">
      <c r="A206" s="14"/>
      <c r="B206" s="75"/>
      <c r="C206" s="73" t="s">
        <v>631</v>
      </c>
      <c r="D206" s="78" t="s">
        <v>126</v>
      </c>
      <c r="E206" s="13">
        <v>44532</v>
      </c>
      <c r="F206" s="76" t="s">
        <v>411</v>
      </c>
      <c r="G206" s="13">
        <v>44537</v>
      </c>
      <c r="H206" s="10" t="s">
        <v>412</v>
      </c>
      <c r="I206" s="16">
        <v>203</v>
      </c>
      <c r="J206" s="16">
        <v>20</v>
      </c>
      <c r="K206" s="16">
        <v>20</v>
      </c>
      <c r="L206" s="16">
        <v>10</v>
      </c>
      <c r="M206" s="81">
        <v>20.3</v>
      </c>
      <c r="N206" s="96">
        <v>21</v>
      </c>
      <c r="O206" s="64">
        <v>2530</v>
      </c>
      <c r="P206" s="65">
        <f>Table2245789101123456[[#This Row],[PEMBULATAN]]*O206</f>
        <v>53130</v>
      </c>
    </row>
    <row r="207" spans="1:16" ht="26.25" customHeight="1" x14ac:dyDescent="0.2">
      <c r="A207" s="14"/>
      <c r="B207" s="75"/>
      <c r="C207" s="73" t="s">
        <v>632</v>
      </c>
      <c r="D207" s="78" t="s">
        <v>126</v>
      </c>
      <c r="E207" s="13">
        <v>44532</v>
      </c>
      <c r="F207" s="76" t="s">
        <v>411</v>
      </c>
      <c r="G207" s="13">
        <v>44537</v>
      </c>
      <c r="H207" s="10" t="s">
        <v>412</v>
      </c>
      <c r="I207" s="16">
        <v>203</v>
      </c>
      <c r="J207" s="16">
        <v>20</v>
      </c>
      <c r="K207" s="16">
        <v>20</v>
      </c>
      <c r="L207" s="16">
        <v>8</v>
      </c>
      <c r="M207" s="81">
        <v>20.3</v>
      </c>
      <c r="N207" s="96">
        <v>21</v>
      </c>
      <c r="O207" s="64">
        <v>2530</v>
      </c>
      <c r="P207" s="65">
        <f>Table2245789101123456[[#This Row],[PEMBULATAN]]*O207</f>
        <v>53130</v>
      </c>
    </row>
    <row r="208" spans="1:16" ht="26.25" customHeight="1" x14ac:dyDescent="0.2">
      <c r="A208" s="14"/>
      <c r="B208" s="75"/>
      <c r="C208" s="73" t="s">
        <v>633</v>
      </c>
      <c r="D208" s="78" t="s">
        <v>126</v>
      </c>
      <c r="E208" s="13">
        <v>44532</v>
      </c>
      <c r="F208" s="76" t="s">
        <v>411</v>
      </c>
      <c r="G208" s="13">
        <v>44537</v>
      </c>
      <c r="H208" s="10" t="s">
        <v>412</v>
      </c>
      <c r="I208" s="16">
        <v>44</v>
      </c>
      <c r="J208" s="16">
        <v>37</v>
      </c>
      <c r="K208" s="16">
        <v>20</v>
      </c>
      <c r="L208" s="16">
        <v>5</v>
      </c>
      <c r="M208" s="81">
        <v>8.14</v>
      </c>
      <c r="N208" s="96">
        <v>8.14</v>
      </c>
      <c r="O208" s="64">
        <v>2530</v>
      </c>
      <c r="P208" s="65">
        <f>Table2245789101123456[[#This Row],[PEMBULATAN]]*O208</f>
        <v>20594.2</v>
      </c>
    </row>
    <row r="209" spans="1:16" ht="26.25" customHeight="1" x14ac:dyDescent="0.2">
      <c r="A209" s="14"/>
      <c r="B209" s="75"/>
      <c r="C209" s="73" t="s">
        <v>634</v>
      </c>
      <c r="D209" s="78" t="s">
        <v>126</v>
      </c>
      <c r="E209" s="13">
        <v>44532</v>
      </c>
      <c r="F209" s="76" t="s">
        <v>411</v>
      </c>
      <c r="G209" s="13">
        <v>44537</v>
      </c>
      <c r="H209" s="10" t="s">
        <v>412</v>
      </c>
      <c r="I209" s="16">
        <v>42</v>
      </c>
      <c r="J209" s="16">
        <v>40</v>
      </c>
      <c r="K209" s="16">
        <v>27</v>
      </c>
      <c r="L209" s="16">
        <v>2</v>
      </c>
      <c r="M209" s="81">
        <v>11.34</v>
      </c>
      <c r="N209" s="96">
        <v>12</v>
      </c>
      <c r="O209" s="64">
        <v>2530</v>
      </c>
      <c r="P209" s="65">
        <f>Table2245789101123456[[#This Row],[PEMBULATAN]]*O209</f>
        <v>30360</v>
      </c>
    </row>
    <row r="210" spans="1:16" ht="26.25" customHeight="1" x14ac:dyDescent="0.2">
      <c r="A210" s="14"/>
      <c r="B210" s="75"/>
      <c r="C210" s="73" t="s">
        <v>635</v>
      </c>
      <c r="D210" s="78" t="s">
        <v>126</v>
      </c>
      <c r="E210" s="13">
        <v>44532</v>
      </c>
      <c r="F210" s="76" t="s">
        <v>411</v>
      </c>
      <c r="G210" s="13">
        <v>44537</v>
      </c>
      <c r="H210" s="10" t="s">
        <v>412</v>
      </c>
      <c r="I210" s="16">
        <v>60</v>
      </c>
      <c r="J210" s="16">
        <v>22</v>
      </c>
      <c r="K210" s="16">
        <v>22</v>
      </c>
      <c r="L210" s="16">
        <v>16</v>
      </c>
      <c r="M210" s="81">
        <v>7.26</v>
      </c>
      <c r="N210" s="96">
        <v>16</v>
      </c>
      <c r="O210" s="64">
        <v>2530</v>
      </c>
      <c r="P210" s="65">
        <f>Table2245789101123456[[#This Row],[PEMBULATAN]]*O210</f>
        <v>40480</v>
      </c>
    </row>
    <row r="211" spans="1:16" ht="26.25" customHeight="1" x14ac:dyDescent="0.2">
      <c r="A211" s="14"/>
      <c r="B211" s="75"/>
      <c r="C211" s="73" t="s">
        <v>636</v>
      </c>
      <c r="D211" s="78" t="s">
        <v>126</v>
      </c>
      <c r="E211" s="13">
        <v>44532</v>
      </c>
      <c r="F211" s="76" t="s">
        <v>411</v>
      </c>
      <c r="G211" s="13">
        <v>44537</v>
      </c>
      <c r="H211" s="10" t="s">
        <v>412</v>
      </c>
      <c r="I211" s="16">
        <v>60</v>
      </c>
      <c r="J211" s="16">
        <v>30</v>
      </c>
      <c r="K211" s="16">
        <v>30</v>
      </c>
      <c r="L211" s="16">
        <v>8</v>
      </c>
      <c r="M211" s="81">
        <v>13.5</v>
      </c>
      <c r="N211" s="96">
        <v>14</v>
      </c>
      <c r="O211" s="64">
        <v>2530</v>
      </c>
      <c r="P211" s="65">
        <f>Table2245789101123456[[#This Row],[PEMBULATAN]]*O211</f>
        <v>35420</v>
      </c>
    </row>
    <row r="212" spans="1:16" ht="26.25" customHeight="1" x14ac:dyDescent="0.2">
      <c r="A212" s="14"/>
      <c r="B212" s="98"/>
      <c r="C212" s="73" t="s">
        <v>637</v>
      </c>
      <c r="D212" s="78" t="s">
        <v>126</v>
      </c>
      <c r="E212" s="13">
        <v>44532</v>
      </c>
      <c r="F212" s="76" t="s">
        <v>411</v>
      </c>
      <c r="G212" s="13">
        <v>44537</v>
      </c>
      <c r="H212" s="10" t="s">
        <v>412</v>
      </c>
      <c r="I212" s="16">
        <v>87</v>
      </c>
      <c r="J212" s="16">
        <v>65</v>
      </c>
      <c r="K212" s="16">
        <v>27</v>
      </c>
      <c r="L212" s="16">
        <v>18</v>
      </c>
      <c r="M212" s="81">
        <v>38.171250000000001</v>
      </c>
      <c r="N212" s="96">
        <v>38.171250000000001</v>
      </c>
      <c r="O212" s="64">
        <v>2530</v>
      </c>
      <c r="P212" s="65">
        <f>Table2245789101123456[[#This Row],[PEMBULATAN]]*O212</f>
        <v>96573.262499999997</v>
      </c>
    </row>
    <row r="213" spans="1:16" ht="26.25" customHeight="1" x14ac:dyDescent="0.2">
      <c r="A213" s="14"/>
      <c r="B213" s="99" t="s">
        <v>638</v>
      </c>
      <c r="C213" s="73" t="s">
        <v>639</v>
      </c>
      <c r="D213" s="78" t="s">
        <v>126</v>
      </c>
      <c r="E213" s="13">
        <v>44532</v>
      </c>
      <c r="F213" s="76" t="s">
        <v>411</v>
      </c>
      <c r="G213" s="13">
        <v>44537</v>
      </c>
      <c r="H213" s="10" t="s">
        <v>412</v>
      </c>
      <c r="I213" s="16">
        <v>62</v>
      </c>
      <c r="J213" s="16">
        <v>57</v>
      </c>
      <c r="K213" s="16">
        <v>37</v>
      </c>
      <c r="L213" s="16">
        <v>8</v>
      </c>
      <c r="M213" s="81">
        <v>32.689500000000002</v>
      </c>
      <c r="N213" s="96">
        <v>32.689500000000002</v>
      </c>
      <c r="O213" s="64">
        <v>2530</v>
      </c>
      <c r="P213" s="65">
        <f>Table2245789101123456[[#This Row],[PEMBULATAN]]*O213</f>
        <v>82704.435000000012</v>
      </c>
    </row>
    <row r="214" spans="1:16" ht="26.25" customHeight="1" x14ac:dyDescent="0.2">
      <c r="A214" s="14"/>
      <c r="B214" s="75" t="s">
        <v>640</v>
      </c>
      <c r="C214" s="73" t="s">
        <v>641</v>
      </c>
      <c r="D214" s="78" t="s">
        <v>126</v>
      </c>
      <c r="E214" s="13">
        <v>44532</v>
      </c>
      <c r="F214" s="76" t="s">
        <v>411</v>
      </c>
      <c r="G214" s="13">
        <v>44537</v>
      </c>
      <c r="H214" s="10" t="s">
        <v>412</v>
      </c>
      <c r="I214" s="16">
        <v>80</v>
      </c>
      <c r="J214" s="16">
        <v>55</v>
      </c>
      <c r="K214" s="16">
        <v>27</v>
      </c>
      <c r="L214" s="16">
        <v>10</v>
      </c>
      <c r="M214" s="81">
        <v>29.7</v>
      </c>
      <c r="N214" s="96">
        <v>29.7</v>
      </c>
      <c r="O214" s="64">
        <v>2530</v>
      </c>
      <c r="P214" s="65">
        <f>Table2245789101123456[[#This Row],[PEMBULATAN]]*O214</f>
        <v>75141</v>
      </c>
    </row>
    <row r="215" spans="1:16" ht="26.25" customHeight="1" x14ac:dyDescent="0.2">
      <c r="A215" s="14"/>
      <c r="B215" s="75"/>
      <c r="C215" s="73" t="s">
        <v>642</v>
      </c>
      <c r="D215" s="78" t="s">
        <v>126</v>
      </c>
      <c r="E215" s="13">
        <v>44532</v>
      </c>
      <c r="F215" s="76" t="s">
        <v>411</v>
      </c>
      <c r="G215" s="13">
        <v>44537</v>
      </c>
      <c r="H215" s="10" t="s">
        <v>412</v>
      </c>
      <c r="I215" s="16">
        <v>45</v>
      </c>
      <c r="J215" s="16">
        <v>42</v>
      </c>
      <c r="K215" s="16">
        <v>10</v>
      </c>
      <c r="L215" s="16">
        <v>1</v>
      </c>
      <c r="M215" s="81">
        <v>4.7249999999999996</v>
      </c>
      <c r="N215" s="96">
        <v>4.7249999999999996</v>
      </c>
      <c r="O215" s="64">
        <v>2530</v>
      </c>
      <c r="P215" s="65">
        <f>Table2245789101123456[[#This Row],[PEMBULATAN]]*O215</f>
        <v>11954.25</v>
      </c>
    </row>
    <row r="216" spans="1:16" ht="26.25" customHeight="1" x14ac:dyDescent="0.2">
      <c r="A216" s="14"/>
      <c r="B216" s="75"/>
      <c r="C216" s="73" t="s">
        <v>643</v>
      </c>
      <c r="D216" s="78" t="s">
        <v>126</v>
      </c>
      <c r="E216" s="13">
        <v>44532</v>
      </c>
      <c r="F216" s="76" t="s">
        <v>411</v>
      </c>
      <c r="G216" s="13">
        <v>44537</v>
      </c>
      <c r="H216" s="10" t="s">
        <v>412</v>
      </c>
      <c r="I216" s="16">
        <v>57</v>
      </c>
      <c r="J216" s="16">
        <v>32</v>
      </c>
      <c r="K216" s="16">
        <v>22</v>
      </c>
      <c r="L216" s="16">
        <v>6</v>
      </c>
      <c r="M216" s="81">
        <v>10.032</v>
      </c>
      <c r="N216" s="96">
        <v>10.032</v>
      </c>
      <c r="O216" s="64">
        <v>2530</v>
      </c>
      <c r="P216" s="65">
        <f>Table2245789101123456[[#This Row],[PEMBULATAN]]*O216</f>
        <v>25380.959999999999</v>
      </c>
    </row>
    <row r="217" spans="1:16" ht="26.25" customHeight="1" x14ac:dyDescent="0.2">
      <c r="A217" s="14"/>
      <c r="B217" s="75"/>
      <c r="C217" s="73" t="s">
        <v>644</v>
      </c>
      <c r="D217" s="78" t="s">
        <v>126</v>
      </c>
      <c r="E217" s="13">
        <v>44532</v>
      </c>
      <c r="F217" s="76" t="s">
        <v>411</v>
      </c>
      <c r="G217" s="13">
        <v>44537</v>
      </c>
      <c r="H217" s="10" t="s">
        <v>412</v>
      </c>
      <c r="I217" s="16">
        <v>50</v>
      </c>
      <c r="J217" s="16">
        <v>40</v>
      </c>
      <c r="K217" s="16">
        <v>27</v>
      </c>
      <c r="L217" s="16">
        <v>7</v>
      </c>
      <c r="M217" s="81">
        <v>13.5</v>
      </c>
      <c r="N217" s="96">
        <v>14</v>
      </c>
      <c r="O217" s="64">
        <v>2530</v>
      </c>
      <c r="P217" s="65">
        <f>Table2245789101123456[[#This Row],[PEMBULATAN]]*O217</f>
        <v>35420</v>
      </c>
    </row>
    <row r="218" spans="1:16" ht="26.25" customHeight="1" x14ac:dyDescent="0.2">
      <c r="A218" s="14"/>
      <c r="B218" s="75"/>
      <c r="C218" s="73" t="s">
        <v>645</v>
      </c>
      <c r="D218" s="78" t="s">
        <v>126</v>
      </c>
      <c r="E218" s="13">
        <v>44532</v>
      </c>
      <c r="F218" s="76" t="s">
        <v>411</v>
      </c>
      <c r="G218" s="13">
        <v>44537</v>
      </c>
      <c r="H218" s="10" t="s">
        <v>412</v>
      </c>
      <c r="I218" s="16">
        <v>63</v>
      </c>
      <c r="J218" s="16">
        <v>53</v>
      </c>
      <c r="K218" s="16">
        <v>30</v>
      </c>
      <c r="L218" s="16">
        <v>26</v>
      </c>
      <c r="M218" s="81">
        <v>25.0425</v>
      </c>
      <c r="N218" s="96">
        <v>26</v>
      </c>
      <c r="O218" s="64">
        <v>2530</v>
      </c>
      <c r="P218" s="65">
        <f>Table2245789101123456[[#This Row],[PEMBULATAN]]*O218</f>
        <v>65780</v>
      </c>
    </row>
    <row r="219" spans="1:16" ht="26.25" customHeight="1" x14ac:dyDescent="0.2">
      <c r="A219" s="14"/>
      <c r="B219" s="75"/>
      <c r="C219" s="73" t="s">
        <v>646</v>
      </c>
      <c r="D219" s="78" t="s">
        <v>126</v>
      </c>
      <c r="E219" s="13">
        <v>44532</v>
      </c>
      <c r="F219" s="76" t="s">
        <v>411</v>
      </c>
      <c r="G219" s="13">
        <v>44537</v>
      </c>
      <c r="H219" s="10" t="s">
        <v>412</v>
      </c>
      <c r="I219" s="16">
        <v>35</v>
      </c>
      <c r="J219" s="16">
        <v>30</v>
      </c>
      <c r="K219" s="16">
        <v>15</v>
      </c>
      <c r="L219" s="16">
        <v>1</v>
      </c>
      <c r="M219" s="81">
        <v>3.9375</v>
      </c>
      <c r="N219" s="96">
        <v>3.9375</v>
      </c>
      <c r="O219" s="64">
        <v>2530</v>
      </c>
      <c r="P219" s="65">
        <f>Table2245789101123456[[#This Row],[PEMBULATAN]]*O219</f>
        <v>9961.875</v>
      </c>
    </row>
    <row r="220" spans="1:16" ht="26.25" customHeight="1" x14ac:dyDescent="0.2">
      <c r="A220" s="14"/>
      <c r="B220" s="75"/>
      <c r="C220" s="73" t="s">
        <v>647</v>
      </c>
      <c r="D220" s="78" t="s">
        <v>126</v>
      </c>
      <c r="E220" s="13">
        <v>44532</v>
      </c>
      <c r="F220" s="76" t="s">
        <v>411</v>
      </c>
      <c r="G220" s="13">
        <v>44537</v>
      </c>
      <c r="H220" s="10" t="s">
        <v>412</v>
      </c>
      <c r="I220" s="16">
        <v>60</v>
      </c>
      <c r="J220" s="16">
        <v>29</v>
      </c>
      <c r="K220" s="16">
        <v>10</v>
      </c>
      <c r="L220" s="16">
        <v>2</v>
      </c>
      <c r="M220" s="81">
        <v>4.3499999999999996</v>
      </c>
      <c r="N220" s="96">
        <v>5</v>
      </c>
      <c r="O220" s="64">
        <v>2530</v>
      </c>
      <c r="P220" s="65">
        <f>Table2245789101123456[[#This Row],[PEMBULATAN]]*O220</f>
        <v>12650</v>
      </c>
    </row>
    <row r="221" spans="1:16" ht="26.25" customHeight="1" x14ac:dyDescent="0.2">
      <c r="A221" s="14"/>
      <c r="B221" s="75"/>
      <c r="C221" s="73" t="s">
        <v>648</v>
      </c>
      <c r="D221" s="78" t="s">
        <v>126</v>
      </c>
      <c r="E221" s="13">
        <v>44532</v>
      </c>
      <c r="F221" s="76" t="s">
        <v>411</v>
      </c>
      <c r="G221" s="13">
        <v>44537</v>
      </c>
      <c r="H221" s="10" t="s">
        <v>412</v>
      </c>
      <c r="I221" s="16">
        <v>60</v>
      </c>
      <c r="J221" s="16">
        <v>55</v>
      </c>
      <c r="K221" s="16">
        <v>25</v>
      </c>
      <c r="L221" s="16">
        <v>19</v>
      </c>
      <c r="M221" s="81">
        <v>20.625</v>
      </c>
      <c r="N221" s="96">
        <v>20.625</v>
      </c>
      <c r="O221" s="64">
        <v>2530</v>
      </c>
      <c r="P221" s="65">
        <f>Table2245789101123456[[#This Row],[PEMBULATAN]]*O221</f>
        <v>52181.25</v>
      </c>
    </row>
    <row r="222" spans="1:16" ht="26.25" customHeight="1" x14ac:dyDescent="0.2">
      <c r="A222" s="14"/>
      <c r="B222" s="75"/>
      <c r="C222" s="73" t="s">
        <v>649</v>
      </c>
      <c r="D222" s="78" t="s">
        <v>126</v>
      </c>
      <c r="E222" s="13">
        <v>44532</v>
      </c>
      <c r="F222" s="76" t="s">
        <v>411</v>
      </c>
      <c r="G222" s="13">
        <v>44537</v>
      </c>
      <c r="H222" s="10" t="s">
        <v>412</v>
      </c>
      <c r="I222" s="16">
        <v>40</v>
      </c>
      <c r="J222" s="16">
        <v>40</v>
      </c>
      <c r="K222" s="16">
        <v>28</v>
      </c>
      <c r="L222" s="16">
        <v>6</v>
      </c>
      <c r="M222" s="81">
        <v>11.2</v>
      </c>
      <c r="N222" s="96">
        <v>11.2</v>
      </c>
      <c r="O222" s="64">
        <v>2530</v>
      </c>
      <c r="P222" s="65">
        <f>Table2245789101123456[[#This Row],[PEMBULATAN]]*O222</f>
        <v>28336</v>
      </c>
    </row>
    <row r="223" spans="1:16" ht="22.5" customHeight="1" x14ac:dyDescent="0.2">
      <c r="A223" s="118" t="s">
        <v>30</v>
      </c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20"/>
      <c r="M223" s="79">
        <f>SUBTOTAL(109,Table2245789101123456[KG VOLUME])</f>
        <v>4688.4570000000003</v>
      </c>
      <c r="N223" s="68">
        <f>SUM(N3:N222)</f>
        <v>4865.4917500000029</v>
      </c>
      <c r="O223" s="121">
        <f>SUM(P3:P222)</f>
        <v>12309694.127500005</v>
      </c>
      <c r="P223" s="122"/>
    </row>
    <row r="224" spans="1:16" ht="18" customHeight="1" x14ac:dyDescent="0.2">
      <c r="A224" s="86"/>
      <c r="B224" s="56" t="s">
        <v>42</v>
      </c>
      <c r="C224" s="55"/>
      <c r="D224" s="57" t="s">
        <v>43</v>
      </c>
      <c r="E224" s="86"/>
      <c r="F224" s="86"/>
      <c r="G224" s="86"/>
      <c r="H224" s="86"/>
      <c r="I224" s="86"/>
      <c r="J224" s="86"/>
      <c r="K224" s="86"/>
      <c r="L224" s="86"/>
      <c r="M224" s="87"/>
      <c r="N224" s="88" t="s">
        <v>51</v>
      </c>
      <c r="O224" s="89"/>
      <c r="P224" s="89">
        <f>O223*10%</f>
        <v>1230969.4127500006</v>
      </c>
    </row>
    <row r="225" spans="1:16" ht="18" customHeight="1" thickBot="1" x14ac:dyDescent="0.25">
      <c r="A225" s="86"/>
      <c r="B225" s="56"/>
      <c r="C225" s="55"/>
      <c r="D225" s="57"/>
      <c r="E225" s="86"/>
      <c r="F225" s="86"/>
      <c r="G225" s="86"/>
      <c r="H225" s="86"/>
      <c r="I225" s="86"/>
      <c r="J225" s="86"/>
      <c r="K225" s="86"/>
      <c r="L225" s="86"/>
      <c r="M225" s="87"/>
      <c r="N225" s="90" t="s">
        <v>52</v>
      </c>
      <c r="O225" s="91"/>
      <c r="P225" s="91">
        <f>O223-P224</f>
        <v>11078724.714750005</v>
      </c>
    </row>
    <row r="226" spans="1:16" ht="18" customHeight="1" x14ac:dyDescent="0.2">
      <c r="A226" s="11"/>
      <c r="H226" s="63"/>
      <c r="N226" s="62" t="s">
        <v>31</v>
      </c>
      <c r="P226" s="69">
        <f>P225*1%</f>
        <v>110787.24714750005</v>
      </c>
    </row>
    <row r="227" spans="1:16" ht="18" customHeight="1" thickBot="1" x14ac:dyDescent="0.25">
      <c r="A227" s="11"/>
      <c r="H227" s="63"/>
      <c r="N227" s="62" t="s">
        <v>53</v>
      </c>
      <c r="P227" s="71">
        <f>P225*2%</f>
        <v>221574.4942950001</v>
      </c>
    </row>
    <row r="228" spans="1:16" ht="18" customHeight="1" x14ac:dyDescent="0.2">
      <c r="A228" s="11"/>
      <c r="H228" s="63"/>
      <c r="N228" s="66" t="s">
        <v>32</v>
      </c>
      <c r="O228" s="67"/>
      <c r="P228" s="70">
        <f>P225+P226-P227</f>
        <v>10967937.467602506</v>
      </c>
    </row>
    <row r="230" spans="1:16" x14ac:dyDescent="0.2">
      <c r="A230" s="11"/>
      <c r="H230" s="63"/>
      <c r="P230" s="71"/>
    </row>
    <row r="231" spans="1:16" x14ac:dyDescent="0.2">
      <c r="A231" s="11"/>
      <c r="H231" s="63"/>
      <c r="O231" s="58"/>
      <c r="P231" s="71"/>
    </row>
    <row r="232" spans="1:16" s="3" customFormat="1" x14ac:dyDescent="0.25">
      <c r="A232" s="11"/>
      <c r="B232" s="2"/>
      <c r="C232" s="2"/>
      <c r="E232" s="12"/>
      <c r="H232" s="63"/>
      <c r="N232" s="15"/>
      <c r="O232" s="15"/>
      <c r="P232" s="15"/>
    </row>
    <row r="233" spans="1:16" s="3" customFormat="1" x14ac:dyDescent="0.25">
      <c r="A233" s="11"/>
      <c r="B233" s="2"/>
      <c r="C233" s="2"/>
      <c r="E233" s="12"/>
      <c r="H233" s="63"/>
      <c r="N233" s="15"/>
      <c r="O233" s="15"/>
      <c r="P233" s="15"/>
    </row>
    <row r="234" spans="1:16" s="3" customFormat="1" x14ac:dyDescent="0.25">
      <c r="A234" s="11"/>
      <c r="B234" s="2"/>
      <c r="C234" s="2"/>
      <c r="E234" s="12"/>
      <c r="H234" s="63"/>
      <c r="N234" s="15"/>
      <c r="O234" s="15"/>
      <c r="P234" s="15"/>
    </row>
    <row r="235" spans="1:16" s="3" customFormat="1" x14ac:dyDescent="0.25">
      <c r="A235" s="11"/>
      <c r="B235" s="2"/>
      <c r="C235" s="2"/>
      <c r="E235" s="12"/>
      <c r="H235" s="63"/>
      <c r="N235" s="15"/>
      <c r="O235" s="15"/>
      <c r="P235" s="15"/>
    </row>
    <row r="236" spans="1:16" s="3" customFormat="1" x14ac:dyDescent="0.25">
      <c r="A236" s="11"/>
      <c r="B236" s="2"/>
      <c r="C236" s="2"/>
      <c r="E236" s="12"/>
      <c r="H236" s="63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3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3"/>
      <c r="N238" s="15"/>
      <c r="O238" s="15"/>
      <c r="P238" s="15"/>
    </row>
    <row r="239" spans="1:16" s="3" customFormat="1" x14ac:dyDescent="0.25">
      <c r="A239" s="11"/>
      <c r="B239" s="2"/>
      <c r="C239" s="2"/>
      <c r="E239" s="12"/>
      <c r="H239" s="63"/>
      <c r="N239" s="15"/>
      <c r="O239" s="15"/>
      <c r="P239" s="15"/>
    </row>
    <row r="240" spans="1:16" s="3" customFormat="1" x14ac:dyDescent="0.25">
      <c r="A240" s="11"/>
      <c r="B240" s="2"/>
      <c r="C240" s="2"/>
      <c r="E240" s="12"/>
      <c r="H240" s="63"/>
      <c r="N240" s="15"/>
      <c r="O240" s="15"/>
      <c r="P240" s="15"/>
    </row>
    <row r="241" spans="1:16" s="3" customFormat="1" x14ac:dyDescent="0.25">
      <c r="A241" s="11"/>
      <c r="B241" s="2"/>
      <c r="C241" s="2"/>
      <c r="E241" s="12"/>
      <c r="H241" s="63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3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3"/>
      <c r="N243" s="15"/>
      <c r="O243" s="15"/>
      <c r="P243" s="15"/>
    </row>
  </sheetData>
  <mergeCells count="2">
    <mergeCell ref="A223:L223"/>
    <mergeCell ref="O223:P223"/>
  </mergeCells>
  <conditionalFormatting sqref="B3:B222">
    <cfRule type="duplicateValues" dxfId="789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5" sqref="I15"/>
    </sheetView>
  </sheetViews>
  <sheetFormatPr defaultRowHeight="15" x14ac:dyDescent="0.2"/>
  <cols>
    <col min="1" max="1" width="8" style="4" customWidth="1"/>
    <col min="2" max="2" width="22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403749</v>
      </c>
      <c r="B3" s="74" t="s">
        <v>650</v>
      </c>
      <c r="C3" s="9" t="s">
        <v>651</v>
      </c>
      <c r="D3" s="76" t="s">
        <v>126</v>
      </c>
      <c r="E3" s="13">
        <v>44532</v>
      </c>
      <c r="F3" s="76" t="s">
        <v>411</v>
      </c>
      <c r="G3" s="13">
        <v>44537</v>
      </c>
      <c r="H3" s="10" t="s">
        <v>412</v>
      </c>
      <c r="I3" s="1">
        <v>78</v>
      </c>
      <c r="J3" s="1">
        <v>55</v>
      </c>
      <c r="K3" s="1">
        <v>27</v>
      </c>
      <c r="L3" s="1">
        <v>4</v>
      </c>
      <c r="M3" s="80">
        <v>28.9575</v>
      </c>
      <c r="N3" s="96">
        <v>28.9575</v>
      </c>
      <c r="O3" s="64">
        <v>2530</v>
      </c>
      <c r="P3" s="65">
        <f>Table22457891011234567[[#This Row],[PEMBULATAN]]*O3</f>
        <v>73262.475000000006</v>
      </c>
    </row>
    <row r="4" spans="1:16" ht="22.5" customHeight="1" x14ac:dyDescent="0.2">
      <c r="A4" s="118" t="s">
        <v>30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0"/>
      <c r="M4" s="79">
        <f>SUBTOTAL(109,Table22457891011234567[KG VOLUME])</f>
        <v>28.9575</v>
      </c>
      <c r="N4" s="68">
        <f>SUM(N3:N3)</f>
        <v>28.9575</v>
      </c>
      <c r="O4" s="121">
        <f>SUM(P3:P3)</f>
        <v>73262.475000000006</v>
      </c>
      <c r="P4" s="122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7326.2475000000013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65936.227500000008</v>
      </c>
    </row>
    <row r="7" spans="1:16" ht="18" customHeight="1" x14ac:dyDescent="0.2">
      <c r="A7" s="11"/>
      <c r="H7" s="63"/>
      <c r="N7" s="62" t="s">
        <v>31</v>
      </c>
      <c r="P7" s="69">
        <f>P6*1%</f>
        <v>659.36227500000007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1318.7245500000001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65276.865225000016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77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74" sqref="I74"/>
    </sheetView>
  </sheetViews>
  <sheetFormatPr defaultRowHeight="15" x14ac:dyDescent="0.2"/>
  <cols>
    <col min="1" max="1" width="8" style="4" customWidth="1"/>
    <col min="2" max="2" width="19.5703125" style="2" customWidth="1"/>
    <col min="3" max="3" width="16.8554687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404358</v>
      </c>
      <c r="B3" s="74" t="s">
        <v>652</v>
      </c>
      <c r="C3" s="9" t="s">
        <v>653</v>
      </c>
      <c r="D3" s="76" t="s">
        <v>126</v>
      </c>
      <c r="E3" s="13">
        <v>44533</v>
      </c>
      <c r="F3" s="76" t="s">
        <v>411</v>
      </c>
      <c r="G3" s="13">
        <v>44537</v>
      </c>
      <c r="H3" s="10" t="s">
        <v>412</v>
      </c>
      <c r="I3" s="1">
        <v>100</v>
      </c>
      <c r="J3" s="1">
        <v>33</v>
      </c>
      <c r="K3" s="1">
        <v>13</v>
      </c>
      <c r="L3" s="1">
        <v>3</v>
      </c>
      <c r="M3" s="80">
        <v>10.725</v>
      </c>
      <c r="N3" s="96">
        <v>10.725</v>
      </c>
      <c r="O3" s="64">
        <v>2530</v>
      </c>
      <c r="P3" s="65">
        <f>Table224578910112345678[[#This Row],[PEMBULATAN]]*O3</f>
        <v>27134.25</v>
      </c>
    </row>
    <row r="4" spans="1:16" ht="26.25" customHeight="1" x14ac:dyDescent="0.2">
      <c r="A4" s="14"/>
      <c r="B4" s="75"/>
      <c r="C4" s="73" t="s">
        <v>654</v>
      </c>
      <c r="D4" s="78" t="s">
        <v>126</v>
      </c>
      <c r="E4" s="13">
        <v>44533</v>
      </c>
      <c r="F4" s="76" t="s">
        <v>411</v>
      </c>
      <c r="G4" s="13">
        <v>44537</v>
      </c>
      <c r="H4" s="10" t="s">
        <v>412</v>
      </c>
      <c r="I4" s="16">
        <v>56</v>
      </c>
      <c r="J4" s="16">
        <v>40</v>
      </c>
      <c r="K4" s="16">
        <v>38</v>
      </c>
      <c r="L4" s="16">
        <v>4</v>
      </c>
      <c r="M4" s="81">
        <v>21.28</v>
      </c>
      <c r="N4" s="96">
        <v>21.28</v>
      </c>
      <c r="O4" s="64">
        <v>2530</v>
      </c>
      <c r="P4" s="65">
        <f>Table224578910112345678[[#This Row],[PEMBULATAN]]*O4</f>
        <v>53838.400000000001</v>
      </c>
    </row>
    <row r="5" spans="1:16" ht="26.25" customHeight="1" x14ac:dyDescent="0.2">
      <c r="A5" s="14"/>
      <c r="B5" s="75"/>
      <c r="C5" s="73" t="s">
        <v>655</v>
      </c>
      <c r="D5" s="78" t="s">
        <v>126</v>
      </c>
      <c r="E5" s="13">
        <v>44533</v>
      </c>
      <c r="F5" s="76" t="s">
        <v>411</v>
      </c>
      <c r="G5" s="13">
        <v>44537</v>
      </c>
      <c r="H5" s="10" t="s">
        <v>412</v>
      </c>
      <c r="I5" s="16">
        <v>50</v>
      </c>
      <c r="J5" s="16">
        <v>35</v>
      </c>
      <c r="K5" s="16">
        <v>18</v>
      </c>
      <c r="L5" s="16">
        <v>2</v>
      </c>
      <c r="M5" s="81">
        <v>7.875</v>
      </c>
      <c r="N5" s="96">
        <v>7.875</v>
      </c>
      <c r="O5" s="64">
        <v>2530</v>
      </c>
      <c r="P5" s="65">
        <f>Table224578910112345678[[#This Row],[PEMBULATAN]]*O5</f>
        <v>19923.75</v>
      </c>
    </row>
    <row r="6" spans="1:16" ht="26.25" customHeight="1" x14ac:dyDescent="0.2">
      <c r="A6" s="14"/>
      <c r="B6" s="75"/>
      <c r="C6" s="73" t="s">
        <v>656</v>
      </c>
      <c r="D6" s="78" t="s">
        <v>126</v>
      </c>
      <c r="E6" s="13">
        <v>44533</v>
      </c>
      <c r="F6" s="76" t="s">
        <v>411</v>
      </c>
      <c r="G6" s="13">
        <v>44537</v>
      </c>
      <c r="H6" s="10" t="s">
        <v>412</v>
      </c>
      <c r="I6" s="16">
        <v>70</v>
      </c>
      <c r="J6" s="16">
        <v>52</v>
      </c>
      <c r="K6" s="16">
        <v>26</v>
      </c>
      <c r="L6" s="16">
        <v>22</v>
      </c>
      <c r="M6" s="81">
        <v>23.66</v>
      </c>
      <c r="N6" s="96">
        <v>23.66</v>
      </c>
      <c r="O6" s="64">
        <v>2530</v>
      </c>
      <c r="P6" s="65">
        <f>Table224578910112345678[[#This Row],[PEMBULATAN]]*O6</f>
        <v>59859.8</v>
      </c>
    </row>
    <row r="7" spans="1:16" ht="26.25" customHeight="1" x14ac:dyDescent="0.2">
      <c r="A7" s="14"/>
      <c r="B7" s="75"/>
      <c r="C7" s="73" t="s">
        <v>657</v>
      </c>
      <c r="D7" s="78" t="s">
        <v>126</v>
      </c>
      <c r="E7" s="13">
        <v>44533</v>
      </c>
      <c r="F7" s="76" t="s">
        <v>411</v>
      </c>
      <c r="G7" s="13">
        <v>44537</v>
      </c>
      <c r="H7" s="10" t="s">
        <v>412</v>
      </c>
      <c r="I7" s="16">
        <v>48</v>
      </c>
      <c r="J7" s="16">
        <v>48</v>
      </c>
      <c r="K7" s="16">
        <v>20</v>
      </c>
      <c r="L7" s="16">
        <v>6</v>
      </c>
      <c r="M7" s="81">
        <v>11.52</v>
      </c>
      <c r="N7" s="96">
        <v>11.52</v>
      </c>
      <c r="O7" s="64">
        <v>2530</v>
      </c>
      <c r="P7" s="65">
        <f>Table224578910112345678[[#This Row],[PEMBULATAN]]*O7</f>
        <v>29145.599999999999</v>
      </c>
    </row>
    <row r="8" spans="1:16" ht="26.25" customHeight="1" x14ac:dyDescent="0.2">
      <c r="A8" s="14"/>
      <c r="B8" s="75"/>
      <c r="C8" s="73" t="s">
        <v>658</v>
      </c>
      <c r="D8" s="78" t="s">
        <v>126</v>
      </c>
      <c r="E8" s="13">
        <v>44533</v>
      </c>
      <c r="F8" s="76" t="s">
        <v>411</v>
      </c>
      <c r="G8" s="13">
        <v>44537</v>
      </c>
      <c r="H8" s="10" t="s">
        <v>412</v>
      </c>
      <c r="I8" s="16">
        <v>104</v>
      </c>
      <c r="J8" s="16">
        <v>58</v>
      </c>
      <c r="K8" s="16">
        <v>38</v>
      </c>
      <c r="L8" s="16">
        <v>30</v>
      </c>
      <c r="M8" s="81">
        <v>57.304000000000002</v>
      </c>
      <c r="N8" s="96">
        <v>58</v>
      </c>
      <c r="O8" s="64">
        <v>2530</v>
      </c>
      <c r="P8" s="65">
        <f>Table224578910112345678[[#This Row],[PEMBULATAN]]*O8</f>
        <v>146740</v>
      </c>
    </row>
    <row r="9" spans="1:16" ht="26.25" customHeight="1" x14ac:dyDescent="0.2">
      <c r="A9" s="14"/>
      <c r="B9" s="75"/>
      <c r="C9" s="73" t="s">
        <v>659</v>
      </c>
      <c r="D9" s="78" t="s">
        <v>126</v>
      </c>
      <c r="E9" s="13">
        <v>44533</v>
      </c>
      <c r="F9" s="76" t="s">
        <v>411</v>
      </c>
      <c r="G9" s="13">
        <v>44537</v>
      </c>
      <c r="H9" s="10" t="s">
        <v>412</v>
      </c>
      <c r="I9" s="16">
        <v>100</v>
      </c>
      <c r="J9" s="16">
        <v>62</v>
      </c>
      <c r="K9" s="16">
        <v>28</v>
      </c>
      <c r="L9" s="16">
        <v>11</v>
      </c>
      <c r="M9" s="81">
        <v>43.4</v>
      </c>
      <c r="N9" s="96">
        <v>44</v>
      </c>
      <c r="O9" s="64">
        <v>2530</v>
      </c>
      <c r="P9" s="65">
        <f>Table224578910112345678[[#This Row],[PEMBULATAN]]*O9</f>
        <v>111320</v>
      </c>
    </row>
    <row r="10" spans="1:16" ht="26.25" customHeight="1" x14ac:dyDescent="0.2">
      <c r="A10" s="14"/>
      <c r="B10" s="75"/>
      <c r="C10" s="73" t="s">
        <v>660</v>
      </c>
      <c r="D10" s="78" t="s">
        <v>126</v>
      </c>
      <c r="E10" s="13">
        <v>44533</v>
      </c>
      <c r="F10" s="76" t="s">
        <v>411</v>
      </c>
      <c r="G10" s="13">
        <v>44537</v>
      </c>
      <c r="H10" s="10" t="s">
        <v>412</v>
      </c>
      <c r="I10" s="16">
        <v>56</v>
      </c>
      <c r="J10" s="16">
        <v>42</v>
      </c>
      <c r="K10" s="16">
        <v>36</v>
      </c>
      <c r="L10" s="16">
        <v>11</v>
      </c>
      <c r="M10" s="81">
        <v>21.167999999999999</v>
      </c>
      <c r="N10" s="96">
        <v>21.167999999999999</v>
      </c>
      <c r="O10" s="64">
        <v>2530</v>
      </c>
      <c r="P10" s="65">
        <f>Table224578910112345678[[#This Row],[PEMBULATAN]]*O10</f>
        <v>53555.040000000001</v>
      </c>
    </row>
    <row r="11" spans="1:16" ht="26.25" customHeight="1" x14ac:dyDescent="0.2">
      <c r="A11" s="14"/>
      <c r="B11" s="75"/>
      <c r="C11" s="73" t="s">
        <v>661</v>
      </c>
      <c r="D11" s="78" t="s">
        <v>126</v>
      </c>
      <c r="E11" s="13">
        <v>44533</v>
      </c>
      <c r="F11" s="76" t="s">
        <v>411</v>
      </c>
      <c r="G11" s="13">
        <v>44537</v>
      </c>
      <c r="H11" s="10" t="s">
        <v>412</v>
      </c>
      <c r="I11" s="16">
        <v>88</v>
      </c>
      <c r="J11" s="16">
        <v>58</v>
      </c>
      <c r="K11" s="16">
        <v>40</v>
      </c>
      <c r="L11" s="16">
        <v>6</v>
      </c>
      <c r="M11" s="81">
        <v>51.04</v>
      </c>
      <c r="N11" s="96">
        <v>51.04</v>
      </c>
      <c r="O11" s="64">
        <v>2530</v>
      </c>
      <c r="P11" s="65">
        <f>Table224578910112345678[[#This Row],[PEMBULATAN]]*O11</f>
        <v>129131.2</v>
      </c>
    </row>
    <row r="12" spans="1:16" ht="26.25" customHeight="1" x14ac:dyDescent="0.2">
      <c r="A12" s="14"/>
      <c r="B12" s="75"/>
      <c r="C12" s="73" t="s">
        <v>662</v>
      </c>
      <c r="D12" s="78" t="s">
        <v>126</v>
      </c>
      <c r="E12" s="13">
        <v>44533</v>
      </c>
      <c r="F12" s="76" t="s">
        <v>411</v>
      </c>
      <c r="G12" s="13">
        <v>44537</v>
      </c>
      <c r="H12" s="10" t="s">
        <v>412</v>
      </c>
      <c r="I12" s="16">
        <v>85</v>
      </c>
      <c r="J12" s="16">
        <v>60</v>
      </c>
      <c r="K12" s="16">
        <v>18</v>
      </c>
      <c r="L12" s="16">
        <v>7</v>
      </c>
      <c r="M12" s="81">
        <v>22.95</v>
      </c>
      <c r="N12" s="96">
        <v>22.95</v>
      </c>
      <c r="O12" s="64">
        <v>2530</v>
      </c>
      <c r="P12" s="65">
        <f>Table224578910112345678[[#This Row],[PEMBULATAN]]*O12</f>
        <v>58063.5</v>
      </c>
    </row>
    <row r="13" spans="1:16" ht="26.25" customHeight="1" x14ac:dyDescent="0.2">
      <c r="A13" s="14"/>
      <c r="B13" s="75"/>
      <c r="C13" s="73" t="s">
        <v>663</v>
      </c>
      <c r="D13" s="78" t="s">
        <v>126</v>
      </c>
      <c r="E13" s="13">
        <v>44533</v>
      </c>
      <c r="F13" s="76" t="s">
        <v>411</v>
      </c>
      <c r="G13" s="13">
        <v>44537</v>
      </c>
      <c r="H13" s="10" t="s">
        <v>412</v>
      </c>
      <c r="I13" s="16">
        <v>90</v>
      </c>
      <c r="J13" s="16">
        <v>60</v>
      </c>
      <c r="K13" s="16">
        <v>20</v>
      </c>
      <c r="L13" s="16">
        <v>9</v>
      </c>
      <c r="M13" s="81">
        <v>27</v>
      </c>
      <c r="N13" s="96">
        <v>27</v>
      </c>
      <c r="O13" s="64">
        <v>2530</v>
      </c>
      <c r="P13" s="65">
        <f>Table224578910112345678[[#This Row],[PEMBULATAN]]*O13</f>
        <v>68310</v>
      </c>
    </row>
    <row r="14" spans="1:16" ht="26.25" customHeight="1" x14ac:dyDescent="0.2">
      <c r="A14" s="14"/>
      <c r="B14" s="75"/>
      <c r="C14" s="73" t="s">
        <v>664</v>
      </c>
      <c r="D14" s="78" t="s">
        <v>126</v>
      </c>
      <c r="E14" s="13">
        <v>44533</v>
      </c>
      <c r="F14" s="76" t="s">
        <v>411</v>
      </c>
      <c r="G14" s="13">
        <v>44537</v>
      </c>
      <c r="H14" s="10" t="s">
        <v>412</v>
      </c>
      <c r="I14" s="16">
        <v>85</v>
      </c>
      <c r="J14" s="16">
        <v>67</v>
      </c>
      <c r="K14" s="16">
        <v>13</v>
      </c>
      <c r="L14" s="16">
        <v>7</v>
      </c>
      <c r="M14" s="81">
        <v>18.508749999999999</v>
      </c>
      <c r="N14" s="96">
        <v>18.508749999999999</v>
      </c>
      <c r="O14" s="64">
        <v>2530</v>
      </c>
      <c r="P14" s="65">
        <f>Table224578910112345678[[#This Row],[PEMBULATAN]]*O14</f>
        <v>46827.137499999997</v>
      </c>
    </row>
    <row r="15" spans="1:16" ht="26.25" customHeight="1" x14ac:dyDescent="0.2">
      <c r="A15" s="14"/>
      <c r="B15" s="75"/>
      <c r="C15" s="73" t="s">
        <v>665</v>
      </c>
      <c r="D15" s="78" t="s">
        <v>126</v>
      </c>
      <c r="E15" s="13">
        <v>44533</v>
      </c>
      <c r="F15" s="76" t="s">
        <v>411</v>
      </c>
      <c r="G15" s="13">
        <v>44537</v>
      </c>
      <c r="H15" s="10" t="s">
        <v>412</v>
      </c>
      <c r="I15" s="16">
        <v>48</v>
      </c>
      <c r="J15" s="16">
        <v>40</v>
      </c>
      <c r="K15" s="16">
        <v>13</v>
      </c>
      <c r="L15" s="16">
        <v>3</v>
      </c>
      <c r="M15" s="81">
        <v>6.24</v>
      </c>
      <c r="N15" s="96">
        <v>6.24</v>
      </c>
      <c r="O15" s="64">
        <v>2530</v>
      </c>
      <c r="P15" s="65">
        <f>Table224578910112345678[[#This Row],[PEMBULATAN]]*O15</f>
        <v>15787.2</v>
      </c>
    </row>
    <row r="16" spans="1:16" ht="26.25" customHeight="1" x14ac:dyDescent="0.2">
      <c r="A16" s="14"/>
      <c r="B16" s="75"/>
      <c r="C16" s="73" t="s">
        <v>666</v>
      </c>
      <c r="D16" s="78" t="s">
        <v>126</v>
      </c>
      <c r="E16" s="13">
        <v>44533</v>
      </c>
      <c r="F16" s="76" t="s">
        <v>411</v>
      </c>
      <c r="G16" s="13">
        <v>44537</v>
      </c>
      <c r="H16" s="10" t="s">
        <v>412</v>
      </c>
      <c r="I16" s="16">
        <v>87</v>
      </c>
      <c r="J16" s="16">
        <v>60</v>
      </c>
      <c r="K16" s="16">
        <v>38</v>
      </c>
      <c r="L16" s="16">
        <v>16</v>
      </c>
      <c r="M16" s="81">
        <v>49.59</v>
      </c>
      <c r="N16" s="96">
        <v>49.59</v>
      </c>
      <c r="O16" s="64">
        <v>2530</v>
      </c>
      <c r="P16" s="65">
        <f>Table224578910112345678[[#This Row],[PEMBULATAN]]*O16</f>
        <v>125462.70000000001</v>
      </c>
    </row>
    <row r="17" spans="1:16" ht="26.25" customHeight="1" x14ac:dyDescent="0.2">
      <c r="A17" s="14"/>
      <c r="B17" s="75"/>
      <c r="C17" s="73" t="s">
        <v>667</v>
      </c>
      <c r="D17" s="78" t="s">
        <v>126</v>
      </c>
      <c r="E17" s="13">
        <v>44533</v>
      </c>
      <c r="F17" s="76" t="s">
        <v>411</v>
      </c>
      <c r="G17" s="13">
        <v>44537</v>
      </c>
      <c r="H17" s="10" t="s">
        <v>412</v>
      </c>
      <c r="I17" s="16">
        <v>98</v>
      </c>
      <c r="J17" s="16">
        <v>68</v>
      </c>
      <c r="K17" s="16">
        <v>37</v>
      </c>
      <c r="L17" s="16">
        <v>11</v>
      </c>
      <c r="M17" s="81">
        <v>61.642000000000003</v>
      </c>
      <c r="N17" s="96">
        <v>61.642000000000003</v>
      </c>
      <c r="O17" s="64">
        <v>2530</v>
      </c>
      <c r="P17" s="65">
        <f>Table224578910112345678[[#This Row],[PEMBULATAN]]*O17</f>
        <v>155954.26</v>
      </c>
    </row>
    <row r="18" spans="1:16" ht="26.25" customHeight="1" x14ac:dyDescent="0.2">
      <c r="A18" s="14"/>
      <c r="B18" s="75"/>
      <c r="C18" s="73" t="s">
        <v>668</v>
      </c>
      <c r="D18" s="78" t="s">
        <v>126</v>
      </c>
      <c r="E18" s="13">
        <v>44533</v>
      </c>
      <c r="F18" s="76" t="s">
        <v>411</v>
      </c>
      <c r="G18" s="13">
        <v>44537</v>
      </c>
      <c r="H18" s="10" t="s">
        <v>412</v>
      </c>
      <c r="I18" s="16">
        <v>75</v>
      </c>
      <c r="J18" s="16">
        <v>66</v>
      </c>
      <c r="K18" s="16">
        <v>28</v>
      </c>
      <c r="L18" s="16">
        <v>12</v>
      </c>
      <c r="M18" s="81">
        <v>34.65</v>
      </c>
      <c r="N18" s="96">
        <v>34.65</v>
      </c>
      <c r="O18" s="64">
        <v>2530</v>
      </c>
      <c r="P18" s="65">
        <f>Table224578910112345678[[#This Row],[PEMBULATAN]]*O18</f>
        <v>87664.5</v>
      </c>
    </row>
    <row r="19" spans="1:16" ht="26.25" customHeight="1" x14ac:dyDescent="0.2">
      <c r="A19" s="14"/>
      <c r="B19" s="75"/>
      <c r="C19" s="73" t="s">
        <v>669</v>
      </c>
      <c r="D19" s="78" t="s">
        <v>126</v>
      </c>
      <c r="E19" s="13">
        <v>44533</v>
      </c>
      <c r="F19" s="76" t="s">
        <v>411</v>
      </c>
      <c r="G19" s="13">
        <v>44537</v>
      </c>
      <c r="H19" s="10" t="s">
        <v>412</v>
      </c>
      <c r="I19" s="16">
        <v>55</v>
      </c>
      <c r="J19" s="16">
        <v>20</v>
      </c>
      <c r="K19" s="16">
        <v>10</v>
      </c>
      <c r="L19" s="16">
        <v>1</v>
      </c>
      <c r="M19" s="81">
        <v>2.75</v>
      </c>
      <c r="N19" s="96">
        <v>2.75</v>
      </c>
      <c r="O19" s="64">
        <v>2530</v>
      </c>
      <c r="P19" s="65">
        <f>Table224578910112345678[[#This Row],[PEMBULATAN]]*O19</f>
        <v>6957.5</v>
      </c>
    </row>
    <row r="20" spans="1:16" ht="26.25" customHeight="1" x14ac:dyDescent="0.2">
      <c r="A20" s="14"/>
      <c r="B20" s="75"/>
      <c r="C20" s="73" t="s">
        <v>670</v>
      </c>
      <c r="D20" s="78" t="s">
        <v>126</v>
      </c>
      <c r="E20" s="13">
        <v>44533</v>
      </c>
      <c r="F20" s="76" t="s">
        <v>411</v>
      </c>
      <c r="G20" s="13">
        <v>44537</v>
      </c>
      <c r="H20" s="10" t="s">
        <v>412</v>
      </c>
      <c r="I20" s="16">
        <v>80</v>
      </c>
      <c r="J20" s="16">
        <v>48</v>
      </c>
      <c r="K20" s="16">
        <v>32</v>
      </c>
      <c r="L20" s="16">
        <v>6</v>
      </c>
      <c r="M20" s="81">
        <v>30.72</v>
      </c>
      <c r="N20" s="96">
        <v>30.72</v>
      </c>
      <c r="O20" s="64">
        <v>2530</v>
      </c>
      <c r="P20" s="65">
        <f>Table224578910112345678[[#This Row],[PEMBULATAN]]*O20</f>
        <v>77721.599999999991</v>
      </c>
    </row>
    <row r="21" spans="1:16" ht="26.25" customHeight="1" x14ac:dyDescent="0.2">
      <c r="A21" s="14"/>
      <c r="B21" s="75"/>
      <c r="C21" s="73" t="s">
        <v>671</v>
      </c>
      <c r="D21" s="78" t="s">
        <v>126</v>
      </c>
      <c r="E21" s="13">
        <v>44533</v>
      </c>
      <c r="F21" s="76" t="s">
        <v>411</v>
      </c>
      <c r="G21" s="13">
        <v>44537</v>
      </c>
      <c r="H21" s="10" t="s">
        <v>412</v>
      </c>
      <c r="I21" s="16">
        <v>90</v>
      </c>
      <c r="J21" s="16">
        <v>55</v>
      </c>
      <c r="K21" s="16">
        <v>18</v>
      </c>
      <c r="L21" s="16">
        <v>5</v>
      </c>
      <c r="M21" s="81">
        <v>22.274999999999999</v>
      </c>
      <c r="N21" s="96">
        <v>22.274999999999999</v>
      </c>
      <c r="O21" s="64">
        <v>2530</v>
      </c>
      <c r="P21" s="65">
        <f>Table224578910112345678[[#This Row],[PEMBULATAN]]*O21</f>
        <v>56355.75</v>
      </c>
    </row>
    <row r="22" spans="1:16" ht="26.25" customHeight="1" x14ac:dyDescent="0.2">
      <c r="A22" s="14"/>
      <c r="B22" s="75"/>
      <c r="C22" s="73" t="s">
        <v>672</v>
      </c>
      <c r="D22" s="78" t="s">
        <v>126</v>
      </c>
      <c r="E22" s="13">
        <v>44533</v>
      </c>
      <c r="F22" s="76" t="s">
        <v>411</v>
      </c>
      <c r="G22" s="13">
        <v>44537</v>
      </c>
      <c r="H22" s="10" t="s">
        <v>412</v>
      </c>
      <c r="I22" s="16">
        <v>93</v>
      </c>
      <c r="J22" s="16">
        <v>58</v>
      </c>
      <c r="K22" s="16">
        <v>35</v>
      </c>
      <c r="L22" s="16">
        <v>19</v>
      </c>
      <c r="M22" s="81">
        <v>47.197499999999998</v>
      </c>
      <c r="N22" s="96">
        <v>47.197499999999998</v>
      </c>
      <c r="O22" s="64">
        <v>2530</v>
      </c>
      <c r="P22" s="65">
        <f>Table224578910112345678[[#This Row],[PEMBULATAN]]*O22</f>
        <v>119409.67499999999</v>
      </c>
    </row>
    <row r="23" spans="1:16" ht="26.25" customHeight="1" x14ac:dyDescent="0.2">
      <c r="A23" s="14"/>
      <c r="B23" s="75"/>
      <c r="C23" s="73" t="s">
        <v>673</v>
      </c>
      <c r="D23" s="78" t="s">
        <v>126</v>
      </c>
      <c r="E23" s="13">
        <v>44533</v>
      </c>
      <c r="F23" s="76" t="s">
        <v>411</v>
      </c>
      <c r="G23" s="13">
        <v>44537</v>
      </c>
      <c r="H23" s="10" t="s">
        <v>412</v>
      </c>
      <c r="I23" s="16">
        <v>60</v>
      </c>
      <c r="J23" s="16">
        <v>36</v>
      </c>
      <c r="K23" s="16">
        <v>20</v>
      </c>
      <c r="L23" s="16">
        <v>7</v>
      </c>
      <c r="M23" s="81">
        <v>10.8</v>
      </c>
      <c r="N23" s="96">
        <v>10.8</v>
      </c>
      <c r="O23" s="64">
        <v>2530</v>
      </c>
      <c r="P23" s="65">
        <f>Table224578910112345678[[#This Row],[PEMBULATAN]]*O23</f>
        <v>27324</v>
      </c>
    </row>
    <row r="24" spans="1:16" ht="26.25" customHeight="1" x14ac:dyDescent="0.2">
      <c r="A24" s="14"/>
      <c r="B24" s="75"/>
      <c r="C24" s="73" t="s">
        <v>674</v>
      </c>
      <c r="D24" s="78" t="s">
        <v>126</v>
      </c>
      <c r="E24" s="13">
        <v>44533</v>
      </c>
      <c r="F24" s="76" t="s">
        <v>411</v>
      </c>
      <c r="G24" s="13">
        <v>44537</v>
      </c>
      <c r="H24" s="10" t="s">
        <v>412</v>
      </c>
      <c r="I24" s="16">
        <v>88</v>
      </c>
      <c r="J24" s="16">
        <v>48</v>
      </c>
      <c r="K24" s="16">
        <v>20</v>
      </c>
      <c r="L24" s="16">
        <v>6</v>
      </c>
      <c r="M24" s="81">
        <v>21.12</v>
      </c>
      <c r="N24" s="96">
        <v>21.12</v>
      </c>
      <c r="O24" s="64">
        <v>2530</v>
      </c>
      <c r="P24" s="65">
        <f>Table224578910112345678[[#This Row],[PEMBULATAN]]*O24</f>
        <v>53433.600000000006</v>
      </c>
    </row>
    <row r="25" spans="1:16" ht="26.25" customHeight="1" x14ac:dyDescent="0.2">
      <c r="A25" s="14"/>
      <c r="B25" s="75"/>
      <c r="C25" s="73" t="s">
        <v>675</v>
      </c>
      <c r="D25" s="78" t="s">
        <v>126</v>
      </c>
      <c r="E25" s="13">
        <v>44533</v>
      </c>
      <c r="F25" s="76" t="s">
        <v>411</v>
      </c>
      <c r="G25" s="13">
        <v>44537</v>
      </c>
      <c r="H25" s="10" t="s">
        <v>412</v>
      </c>
      <c r="I25" s="16">
        <v>80</v>
      </c>
      <c r="J25" s="16">
        <v>60</v>
      </c>
      <c r="K25" s="16">
        <v>33</v>
      </c>
      <c r="L25" s="16">
        <v>8</v>
      </c>
      <c r="M25" s="81">
        <v>39.6</v>
      </c>
      <c r="N25" s="96">
        <v>39.6</v>
      </c>
      <c r="O25" s="64">
        <v>2530</v>
      </c>
      <c r="P25" s="65">
        <f>Table224578910112345678[[#This Row],[PEMBULATAN]]*O25</f>
        <v>100188</v>
      </c>
    </row>
    <row r="26" spans="1:16" ht="26.25" customHeight="1" x14ac:dyDescent="0.2">
      <c r="A26" s="14"/>
      <c r="B26" s="75"/>
      <c r="C26" s="73" t="s">
        <v>676</v>
      </c>
      <c r="D26" s="78" t="s">
        <v>126</v>
      </c>
      <c r="E26" s="13">
        <v>44533</v>
      </c>
      <c r="F26" s="76" t="s">
        <v>411</v>
      </c>
      <c r="G26" s="13">
        <v>44537</v>
      </c>
      <c r="H26" s="10" t="s">
        <v>412</v>
      </c>
      <c r="I26" s="16">
        <v>84</v>
      </c>
      <c r="J26" s="16">
        <v>58</v>
      </c>
      <c r="K26" s="16">
        <v>25</v>
      </c>
      <c r="L26" s="16">
        <v>8</v>
      </c>
      <c r="M26" s="81">
        <v>30.45</v>
      </c>
      <c r="N26" s="96">
        <v>31</v>
      </c>
      <c r="O26" s="64">
        <v>2530</v>
      </c>
      <c r="P26" s="65">
        <f>Table224578910112345678[[#This Row],[PEMBULATAN]]*O26</f>
        <v>78430</v>
      </c>
    </row>
    <row r="27" spans="1:16" ht="26.25" customHeight="1" x14ac:dyDescent="0.2">
      <c r="A27" s="14"/>
      <c r="B27" s="75"/>
      <c r="C27" s="73" t="s">
        <v>677</v>
      </c>
      <c r="D27" s="78" t="s">
        <v>126</v>
      </c>
      <c r="E27" s="13">
        <v>44533</v>
      </c>
      <c r="F27" s="76" t="s">
        <v>411</v>
      </c>
      <c r="G27" s="13">
        <v>44537</v>
      </c>
      <c r="H27" s="10" t="s">
        <v>412</v>
      </c>
      <c r="I27" s="16">
        <v>94</v>
      </c>
      <c r="J27" s="16">
        <v>62</v>
      </c>
      <c r="K27" s="16">
        <v>14</v>
      </c>
      <c r="L27" s="16">
        <v>16</v>
      </c>
      <c r="M27" s="81">
        <v>20.398</v>
      </c>
      <c r="N27" s="96">
        <v>21</v>
      </c>
      <c r="O27" s="64">
        <v>2530</v>
      </c>
      <c r="P27" s="65">
        <f>Table224578910112345678[[#This Row],[PEMBULATAN]]*O27</f>
        <v>53130</v>
      </c>
    </row>
    <row r="28" spans="1:16" ht="26.25" customHeight="1" x14ac:dyDescent="0.2">
      <c r="A28" s="14"/>
      <c r="B28" s="75"/>
      <c r="C28" s="73" t="s">
        <v>678</v>
      </c>
      <c r="D28" s="78" t="s">
        <v>126</v>
      </c>
      <c r="E28" s="13">
        <v>44533</v>
      </c>
      <c r="F28" s="76" t="s">
        <v>411</v>
      </c>
      <c r="G28" s="13">
        <v>44537</v>
      </c>
      <c r="H28" s="10" t="s">
        <v>412</v>
      </c>
      <c r="I28" s="16">
        <v>90</v>
      </c>
      <c r="J28" s="16">
        <v>58</v>
      </c>
      <c r="K28" s="16">
        <v>26</v>
      </c>
      <c r="L28" s="16">
        <v>10</v>
      </c>
      <c r="M28" s="81">
        <v>33.93</v>
      </c>
      <c r="N28" s="96">
        <v>33.93</v>
      </c>
      <c r="O28" s="64">
        <v>2530</v>
      </c>
      <c r="P28" s="65">
        <f>Table224578910112345678[[#This Row],[PEMBULATAN]]*O28</f>
        <v>85842.9</v>
      </c>
    </row>
    <row r="29" spans="1:16" ht="26.25" customHeight="1" x14ac:dyDescent="0.2">
      <c r="A29" s="14"/>
      <c r="B29" s="75"/>
      <c r="C29" s="73" t="s">
        <v>679</v>
      </c>
      <c r="D29" s="78" t="s">
        <v>126</v>
      </c>
      <c r="E29" s="13">
        <v>44533</v>
      </c>
      <c r="F29" s="76" t="s">
        <v>411</v>
      </c>
      <c r="G29" s="13">
        <v>44537</v>
      </c>
      <c r="H29" s="10" t="s">
        <v>412</v>
      </c>
      <c r="I29" s="16">
        <v>60</v>
      </c>
      <c r="J29" s="16">
        <v>42</v>
      </c>
      <c r="K29" s="16">
        <v>12</v>
      </c>
      <c r="L29" s="16">
        <v>4</v>
      </c>
      <c r="M29" s="81">
        <v>7.56</v>
      </c>
      <c r="N29" s="96">
        <v>7.56</v>
      </c>
      <c r="O29" s="64">
        <v>2530</v>
      </c>
      <c r="P29" s="65">
        <f>Table224578910112345678[[#This Row],[PEMBULATAN]]*O29</f>
        <v>19126.8</v>
      </c>
    </row>
    <row r="30" spans="1:16" ht="26.25" customHeight="1" x14ac:dyDescent="0.2">
      <c r="A30" s="14"/>
      <c r="B30" s="75"/>
      <c r="C30" s="73" t="s">
        <v>680</v>
      </c>
      <c r="D30" s="78" t="s">
        <v>126</v>
      </c>
      <c r="E30" s="13">
        <v>44533</v>
      </c>
      <c r="F30" s="76" t="s">
        <v>411</v>
      </c>
      <c r="G30" s="13">
        <v>44537</v>
      </c>
      <c r="H30" s="10" t="s">
        <v>412</v>
      </c>
      <c r="I30" s="16">
        <v>80</v>
      </c>
      <c r="J30" s="16">
        <v>50</v>
      </c>
      <c r="K30" s="16">
        <v>28</v>
      </c>
      <c r="L30" s="16">
        <v>10</v>
      </c>
      <c r="M30" s="81">
        <v>28</v>
      </c>
      <c r="N30" s="96">
        <v>28</v>
      </c>
      <c r="O30" s="64">
        <v>2530</v>
      </c>
      <c r="P30" s="65">
        <f>Table224578910112345678[[#This Row],[PEMBULATAN]]*O30</f>
        <v>70840</v>
      </c>
    </row>
    <row r="31" spans="1:16" ht="26.25" customHeight="1" x14ac:dyDescent="0.2">
      <c r="A31" s="14"/>
      <c r="B31" s="75"/>
      <c r="C31" s="73" t="s">
        <v>681</v>
      </c>
      <c r="D31" s="78" t="s">
        <v>126</v>
      </c>
      <c r="E31" s="13">
        <v>44533</v>
      </c>
      <c r="F31" s="76" t="s">
        <v>411</v>
      </c>
      <c r="G31" s="13">
        <v>44537</v>
      </c>
      <c r="H31" s="10" t="s">
        <v>412</v>
      </c>
      <c r="I31" s="16">
        <v>106</v>
      </c>
      <c r="J31" s="16">
        <v>58</v>
      </c>
      <c r="K31" s="16">
        <v>37</v>
      </c>
      <c r="L31" s="16">
        <v>36</v>
      </c>
      <c r="M31" s="81">
        <v>56.869</v>
      </c>
      <c r="N31" s="96">
        <v>56.869</v>
      </c>
      <c r="O31" s="64">
        <v>2530</v>
      </c>
      <c r="P31" s="65">
        <f>Table224578910112345678[[#This Row],[PEMBULATAN]]*O31</f>
        <v>143878.57</v>
      </c>
    </row>
    <row r="32" spans="1:16" ht="26.25" customHeight="1" x14ac:dyDescent="0.2">
      <c r="A32" s="14"/>
      <c r="B32" s="75"/>
      <c r="C32" s="73" t="s">
        <v>682</v>
      </c>
      <c r="D32" s="78" t="s">
        <v>126</v>
      </c>
      <c r="E32" s="13">
        <v>44533</v>
      </c>
      <c r="F32" s="76" t="s">
        <v>411</v>
      </c>
      <c r="G32" s="13">
        <v>44537</v>
      </c>
      <c r="H32" s="10" t="s">
        <v>412</v>
      </c>
      <c r="I32" s="16">
        <v>44</v>
      </c>
      <c r="J32" s="16">
        <v>40</v>
      </c>
      <c r="K32" s="16">
        <v>15</v>
      </c>
      <c r="L32" s="16">
        <v>5</v>
      </c>
      <c r="M32" s="81">
        <v>6.6</v>
      </c>
      <c r="N32" s="96">
        <v>6.6</v>
      </c>
      <c r="O32" s="64">
        <v>2530</v>
      </c>
      <c r="P32" s="65">
        <f>Table224578910112345678[[#This Row],[PEMBULATAN]]*O32</f>
        <v>16698</v>
      </c>
    </row>
    <row r="33" spans="1:16" ht="26.25" customHeight="1" x14ac:dyDescent="0.2">
      <c r="A33" s="14"/>
      <c r="B33" s="75"/>
      <c r="C33" s="73" t="s">
        <v>683</v>
      </c>
      <c r="D33" s="78" t="s">
        <v>126</v>
      </c>
      <c r="E33" s="13">
        <v>44533</v>
      </c>
      <c r="F33" s="76" t="s">
        <v>411</v>
      </c>
      <c r="G33" s="13">
        <v>44537</v>
      </c>
      <c r="H33" s="10" t="s">
        <v>412</v>
      </c>
      <c r="I33" s="16">
        <v>105</v>
      </c>
      <c r="J33" s="16">
        <v>38</v>
      </c>
      <c r="K33" s="16">
        <v>28</v>
      </c>
      <c r="L33" s="16">
        <v>10</v>
      </c>
      <c r="M33" s="81">
        <v>27.93</v>
      </c>
      <c r="N33" s="96">
        <v>27.93</v>
      </c>
      <c r="O33" s="64">
        <v>2530</v>
      </c>
      <c r="P33" s="65">
        <f>Table224578910112345678[[#This Row],[PEMBULATAN]]*O33</f>
        <v>70662.899999999994</v>
      </c>
    </row>
    <row r="34" spans="1:16" ht="26.25" customHeight="1" x14ac:dyDescent="0.2">
      <c r="A34" s="14"/>
      <c r="B34" s="75"/>
      <c r="C34" s="73" t="s">
        <v>684</v>
      </c>
      <c r="D34" s="78" t="s">
        <v>126</v>
      </c>
      <c r="E34" s="13">
        <v>44533</v>
      </c>
      <c r="F34" s="76" t="s">
        <v>411</v>
      </c>
      <c r="G34" s="13">
        <v>44537</v>
      </c>
      <c r="H34" s="10" t="s">
        <v>412</v>
      </c>
      <c r="I34" s="16">
        <v>90</v>
      </c>
      <c r="J34" s="16">
        <v>38</v>
      </c>
      <c r="K34" s="16">
        <v>20</v>
      </c>
      <c r="L34" s="16">
        <v>5</v>
      </c>
      <c r="M34" s="81">
        <v>17.100000000000001</v>
      </c>
      <c r="N34" s="96">
        <v>17.100000000000001</v>
      </c>
      <c r="O34" s="64">
        <v>2530</v>
      </c>
      <c r="P34" s="65">
        <f>Table224578910112345678[[#This Row],[PEMBULATAN]]*O34</f>
        <v>43263</v>
      </c>
    </row>
    <row r="35" spans="1:16" ht="26.25" customHeight="1" x14ac:dyDescent="0.2">
      <c r="A35" s="14"/>
      <c r="B35" s="75"/>
      <c r="C35" s="73" t="s">
        <v>685</v>
      </c>
      <c r="D35" s="78" t="s">
        <v>126</v>
      </c>
      <c r="E35" s="13">
        <v>44533</v>
      </c>
      <c r="F35" s="76" t="s">
        <v>411</v>
      </c>
      <c r="G35" s="13">
        <v>44537</v>
      </c>
      <c r="H35" s="10" t="s">
        <v>412</v>
      </c>
      <c r="I35" s="16">
        <v>28</v>
      </c>
      <c r="J35" s="16">
        <v>22</v>
      </c>
      <c r="K35" s="16">
        <v>30</v>
      </c>
      <c r="L35" s="16">
        <v>2</v>
      </c>
      <c r="M35" s="81">
        <v>4.62</v>
      </c>
      <c r="N35" s="96">
        <v>4.62</v>
      </c>
      <c r="O35" s="64">
        <v>2530</v>
      </c>
      <c r="P35" s="65">
        <f>Table224578910112345678[[#This Row],[PEMBULATAN]]*O35</f>
        <v>11688.6</v>
      </c>
    </row>
    <row r="36" spans="1:16" ht="26.25" customHeight="1" x14ac:dyDescent="0.2">
      <c r="A36" s="14"/>
      <c r="B36" s="75"/>
      <c r="C36" s="73" t="s">
        <v>686</v>
      </c>
      <c r="D36" s="78" t="s">
        <v>126</v>
      </c>
      <c r="E36" s="13">
        <v>44533</v>
      </c>
      <c r="F36" s="76" t="s">
        <v>411</v>
      </c>
      <c r="G36" s="13">
        <v>44537</v>
      </c>
      <c r="H36" s="10" t="s">
        <v>412</v>
      </c>
      <c r="I36" s="16">
        <v>40</v>
      </c>
      <c r="J36" s="16">
        <v>35</v>
      </c>
      <c r="K36" s="16">
        <v>15</v>
      </c>
      <c r="L36" s="16">
        <v>1</v>
      </c>
      <c r="M36" s="81">
        <v>5.25</v>
      </c>
      <c r="N36" s="96">
        <v>5.25</v>
      </c>
      <c r="O36" s="64">
        <v>2530</v>
      </c>
      <c r="P36" s="65">
        <f>Table224578910112345678[[#This Row],[PEMBULATAN]]*O36</f>
        <v>13282.5</v>
      </c>
    </row>
    <row r="37" spans="1:16" ht="26.25" customHeight="1" x14ac:dyDescent="0.2">
      <c r="A37" s="14"/>
      <c r="B37" s="75"/>
      <c r="C37" s="73" t="s">
        <v>687</v>
      </c>
      <c r="D37" s="78" t="s">
        <v>126</v>
      </c>
      <c r="E37" s="13">
        <v>44533</v>
      </c>
      <c r="F37" s="76" t="s">
        <v>411</v>
      </c>
      <c r="G37" s="13">
        <v>44537</v>
      </c>
      <c r="H37" s="10" t="s">
        <v>412</v>
      </c>
      <c r="I37" s="16">
        <v>58</v>
      </c>
      <c r="J37" s="16">
        <v>40</v>
      </c>
      <c r="K37" s="16">
        <v>18</v>
      </c>
      <c r="L37" s="16">
        <v>8</v>
      </c>
      <c r="M37" s="81">
        <v>10.44</v>
      </c>
      <c r="N37" s="96">
        <v>11</v>
      </c>
      <c r="O37" s="64">
        <v>2530</v>
      </c>
      <c r="P37" s="65">
        <f>Table224578910112345678[[#This Row],[PEMBULATAN]]*O37</f>
        <v>27830</v>
      </c>
    </row>
    <row r="38" spans="1:16" ht="26.25" customHeight="1" x14ac:dyDescent="0.2">
      <c r="A38" s="14"/>
      <c r="B38" s="75"/>
      <c r="C38" s="73" t="s">
        <v>688</v>
      </c>
      <c r="D38" s="78" t="s">
        <v>126</v>
      </c>
      <c r="E38" s="13">
        <v>44533</v>
      </c>
      <c r="F38" s="76" t="s">
        <v>411</v>
      </c>
      <c r="G38" s="13">
        <v>44537</v>
      </c>
      <c r="H38" s="10" t="s">
        <v>412</v>
      </c>
      <c r="I38" s="16">
        <v>88</v>
      </c>
      <c r="J38" s="16">
        <v>60</v>
      </c>
      <c r="K38" s="16">
        <v>22</v>
      </c>
      <c r="L38" s="16">
        <v>7</v>
      </c>
      <c r="M38" s="81">
        <v>29.04</v>
      </c>
      <c r="N38" s="96">
        <v>29.04</v>
      </c>
      <c r="O38" s="64">
        <v>2530</v>
      </c>
      <c r="P38" s="65">
        <f>Table224578910112345678[[#This Row],[PEMBULATAN]]*O38</f>
        <v>73471.199999999997</v>
      </c>
    </row>
    <row r="39" spans="1:16" ht="26.25" customHeight="1" x14ac:dyDescent="0.2">
      <c r="A39" s="14"/>
      <c r="B39" s="75"/>
      <c r="C39" s="73" t="s">
        <v>689</v>
      </c>
      <c r="D39" s="78" t="s">
        <v>126</v>
      </c>
      <c r="E39" s="13">
        <v>44533</v>
      </c>
      <c r="F39" s="76" t="s">
        <v>411</v>
      </c>
      <c r="G39" s="13">
        <v>44537</v>
      </c>
      <c r="H39" s="10" t="s">
        <v>412</v>
      </c>
      <c r="I39" s="16">
        <v>58</v>
      </c>
      <c r="J39" s="16">
        <v>52</v>
      </c>
      <c r="K39" s="16">
        <v>22</v>
      </c>
      <c r="L39" s="16">
        <v>4</v>
      </c>
      <c r="M39" s="81">
        <v>16.588000000000001</v>
      </c>
      <c r="N39" s="96">
        <v>16.588000000000001</v>
      </c>
      <c r="O39" s="64">
        <v>2530</v>
      </c>
      <c r="P39" s="65">
        <f>Table224578910112345678[[#This Row],[PEMBULATAN]]*O39</f>
        <v>41967.64</v>
      </c>
    </row>
    <row r="40" spans="1:16" ht="26.25" customHeight="1" x14ac:dyDescent="0.2">
      <c r="A40" s="14"/>
      <c r="B40" s="75"/>
      <c r="C40" s="73" t="s">
        <v>690</v>
      </c>
      <c r="D40" s="78" t="s">
        <v>126</v>
      </c>
      <c r="E40" s="13">
        <v>44533</v>
      </c>
      <c r="F40" s="76" t="s">
        <v>411</v>
      </c>
      <c r="G40" s="13">
        <v>44537</v>
      </c>
      <c r="H40" s="10" t="s">
        <v>412</v>
      </c>
      <c r="I40" s="16">
        <v>60</v>
      </c>
      <c r="J40" s="16">
        <v>58</v>
      </c>
      <c r="K40" s="16">
        <v>24</v>
      </c>
      <c r="L40" s="16">
        <v>6</v>
      </c>
      <c r="M40" s="81">
        <v>20.88</v>
      </c>
      <c r="N40" s="96">
        <v>20.88</v>
      </c>
      <c r="O40" s="64">
        <v>2530</v>
      </c>
      <c r="P40" s="65">
        <f>Table224578910112345678[[#This Row],[PEMBULATAN]]*O40</f>
        <v>52826.399999999994</v>
      </c>
    </row>
    <row r="41" spans="1:16" ht="26.25" customHeight="1" x14ac:dyDescent="0.2">
      <c r="A41" s="14"/>
      <c r="B41" s="75"/>
      <c r="C41" s="73" t="s">
        <v>691</v>
      </c>
      <c r="D41" s="78" t="s">
        <v>126</v>
      </c>
      <c r="E41" s="13">
        <v>44533</v>
      </c>
      <c r="F41" s="76" t="s">
        <v>411</v>
      </c>
      <c r="G41" s="13">
        <v>44537</v>
      </c>
      <c r="H41" s="10" t="s">
        <v>412</v>
      </c>
      <c r="I41" s="16">
        <v>100</v>
      </c>
      <c r="J41" s="16">
        <v>60</v>
      </c>
      <c r="K41" s="16">
        <v>25</v>
      </c>
      <c r="L41" s="16">
        <v>6</v>
      </c>
      <c r="M41" s="81">
        <v>37.5</v>
      </c>
      <c r="N41" s="96">
        <v>38</v>
      </c>
      <c r="O41" s="64">
        <v>2530</v>
      </c>
      <c r="P41" s="65">
        <f>Table224578910112345678[[#This Row],[PEMBULATAN]]*O41</f>
        <v>96140</v>
      </c>
    </row>
    <row r="42" spans="1:16" ht="26.25" customHeight="1" x14ac:dyDescent="0.2">
      <c r="A42" s="14"/>
      <c r="B42" s="75"/>
      <c r="C42" s="73" t="s">
        <v>692</v>
      </c>
      <c r="D42" s="78" t="s">
        <v>126</v>
      </c>
      <c r="E42" s="13">
        <v>44533</v>
      </c>
      <c r="F42" s="76" t="s">
        <v>411</v>
      </c>
      <c r="G42" s="13">
        <v>44537</v>
      </c>
      <c r="H42" s="10" t="s">
        <v>412</v>
      </c>
      <c r="I42" s="16">
        <v>72</v>
      </c>
      <c r="J42" s="16">
        <v>57</v>
      </c>
      <c r="K42" s="16">
        <v>33</v>
      </c>
      <c r="L42" s="16">
        <v>11</v>
      </c>
      <c r="M42" s="81">
        <v>33.857999999999997</v>
      </c>
      <c r="N42" s="96">
        <v>33.857999999999997</v>
      </c>
      <c r="O42" s="64">
        <v>2530</v>
      </c>
      <c r="P42" s="65">
        <f>Table224578910112345678[[#This Row],[PEMBULATAN]]*O42</f>
        <v>85660.739999999991</v>
      </c>
    </row>
    <row r="43" spans="1:16" ht="26.25" customHeight="1" x14ac:dyDescent="0.2">
      <c r="A43" s="14"/>
      <c r="B43" s="75"/>
      <c r="C43" s="73" t="s">
        <v>693</v>
      </c>
      <c r="D43" s="78" t="s">
        <v>126</v>
      </c>
      <c r="E43" s="13">
        <v>44533</v>
      </c>
      <c r="F43" s="76" t="s">
        <v>411</v>
      </c>
      <c r="G43" s="13">
        <v>44537</v>
      </c>
      <c r="H43" s="10" t="s">
        <v>412</v>
      </c>
      <c r="I43" s="16">
        <v>88</v>
      </c>
      <c r="J43" s="16">
        <v>58</v>
      </c>
      <c r="K43" s="16">
        <v>34</v>
      </c>
      <c r="L43" s="16">
        <v>20</v>
      </c>
      <c r="M43" s="81">
        <v>43.384</v>
      </c>
      <c r="N43" s="96">
        <v>44</v>
      </c>
      <c r="O43" s="64">
        <v>2530</v>
      </c>
      <c r="P43" s="65">
        <f>Table224578910112345678[[#This Row],[PEMBULATAN]]*O43</f>
        <v>111320</v>
      </c>
    </row>
    <row r="44" spans="1:16" ht="26.25" customHeight="1" x14ac:dyDescent="0.2">
      <c r="A44" s="14"/>
      <c r="B44" s="75"/>
      <c r="C44" s="73" t="s">
        <v>694</v>
      </c>
      <c r="D44" s="78" t="s">
        <v>126</v>
      </c>
      <c r="E44" s="13">
        <v>44533</v>
      </c>
      <c r="F44" s="76" t="s">
        <v>411</v>
      </c>
      <c r="G44" s="13">
        <v>44537</v>
      </c>
      <c r="H44" s="10" t="s">
        <v>412</v>
      </c>
      <c r="I44" s="16">
        <v>92</v>
      </c>
      <c r="J44" s="16">
        <v>65</v>
      </c>
      <c r="K44" s="16">
        <v>40</v>
      </c>
      <c r="L44" s="16">
        <v>13</v>
      </c>
      <c r="M44" s="81">
        <v>59.8</v>
      </c>
      <c r="N44" s="96">
        <v>59.8</v>
      </c>
      <c r="O44" s="64">
        <v>2530</v>
      </c>
      <c r="P44" s="65">
        <f>Table224578910112345678[[#This Row],[PEMBULATAN]]*O44</f>
        <v>151294</v>
      </c>
    </row>
    <row r="45" spans="1:16" ht="26.25" customHeight="1" x14ac:dyDescent="0.2">
      <c r="A45" s="14"/>
      <c r="B45" s="75"/>
      <c r="C45" s="73" t="s">
        <v>695</v>
      </c>
      <c r="D45" s="78" t="s">
        <v>126</v>
      </c>
      <c r="E45" s="13">
        <v>44533</v>
      </c>
      <c r="F45" s="76" t="s">
        <v>411</v>
      </c>
      <c r="G45" s="13">
        <v>44537</v>
      </c>
      <c r="H45" s="10" t="s">
        <v>412</v>
      </c>
      <c r="I45" s="16">
        <v>88</v>
      </c>
      <c r="J45" s="16">
        <v>60</v>
      </c>
      <c r="K45" s="16">
        <v>28</v>
      </c>
      <c r="L45" s="16">
        <v>10</v>
      </c>
      <c r="M45" s="81">
        <v>36.96</v>
      </c>
      <c r="N45" s="96">
        <v>36.96</v>
      </c>
      <c r="O45" s="64">
        <v>2530</v>
      </c>
      <c r="P45" s="65">
        <f>Table224578910112345678[[#This Row],[PEMBULATAN]]*O45</f>
        <v>93508.800000000003</v>
      </c>
    </row>
    <row r="46" spans="1:16" ht="26.25" customHeight="1" x14ac:dyDescent="0.2">
      <c r="A46" s="14"/>
      <c r="B46" s="75"/>
      <c r="C46" s="73" t="s">
        <v>696</v>
      </c>
      <c r="D46" s="78" t="s">
        <v>126</v>
      </c>
      <c r="E46" s="13">
        <v>44533</v>
      </c>
      <c r="F46" s="76" t="s">
        <v>411</v>
      </c>
      <c r="G46" s="13">
        <v>44537</v>
      </c>
      <c r="H46" s="10" t="s">
        <v>412</v>
      </c>
      <c r="I46" s="16">
        <v>85</v>
      </c>
      <c r="J46" s="16">
        <v>58</v>
      </c>
      <c r="K46" s="16">
        <v>38</v>
      </c>
      <c r="L46" s="16">
        <v>21</v>
      </c>
      <c r="M46" s="81">
        <v>46.835000000000001</v>
      </c>
      <c r="N46" s="96">
        <v>46.835000000000001</v>
      </c>
      <c r="O46" s="64">
        <v>2530</v>
      </c>
      <c r="P46" s="65">
        <f>Table224578910112345678[[#This Row],[PEMBULATAN]]*O46</f>
        <v>118492.55</v>
      </c>
    </row>
    <row r="47" spans="1:16" ht="26.25" customHeight="1" x14ac:dyDescent="0.2">
      <c r="A47" s="14"/>
      <c r="B47" s="75"/>
      <c r="C47" s="73" t="s">
        <v>697</v>
      </c>
      <c r="D47" s="78" t="s">
        <v>126</v>
      </c>
      <c r="E47" s="13">
        <v>44533</v>
      </c>
      <c r="F47" s="76" t="s">
        <v>411</v>
      </c>
      <c r="G47" s="13">
        <v>44537</v>
      </c>
      <c r="H47" s="10" t="s">
        <v>412</v>
      </c>
      <c r="I47" s="16">
        <v>35</v>
      </c>
      <c r="J47" s="16">
        <v>32</v>
      </c>
      <c r="K47" s="16">
        <v>20</v>
      </c>
      <c r="L47" s="16">
        <v>1</v>
      </c>
      <c r="M47" s="81">
        <v>5.6</v>
      </c>
      <c r="N47" s="96">
        <v>5.6</v>
      </c>
      <c r="O47" s="64">
        <v>2530</v>
      </c>
      <c r="P47" s="65">
        <f>Table224578910112345678[[#This Row],[PEMBULATAN]]*O47</f>
        <v>14168</v>
      </c>
    </row>
    <row r="48" spans="1:16" ht="26.25" customHeight="1" x14ac:dyDescent="0.2">
      <c r="A48" s="14"/>
      <c r="B48" s="75"/>
      <c r="C48" s="73" t="s">
        <v>698</v>
      </c>
      <c r="D48" s="78" t="s">
        <v>126</v>
      </c>
      <c r="E48" s="13">
        <v>44533</v>
      </c>
      <c r="F48" s="76" t="s">
        <v>411</v>
      </c>
      <c r="G48" s="13">
        <v>44537</v>
      </c>
      <c r="H48" s="10" t="s">
        <v>412</v>
      </c>
      <c r="I48" s="16">
        <v>40</v>
      </c>
      <c r="J48" s="16">
        <v>42</v>
      </c>
      <c r="K48" s="16">
        <v>48</v>
      </c>
      <c r="L48" s="16">
        <v>4</v>
      </c>
      <c r="M48" s="81">
        <v>20.16</v>
      </c>
      <c r="N48" s="96">
        <v>20.16</v>
      </c>
      <c r="O48" s="64">
        <v>2530</v>
      </c>
      <c r="P48" s="65">
        <f>Table224578910112345678[[#This Row],[PEMBULATAN]]*O48</f>
        <v>51004.800000000003</v>
      </c>
    </row>
    <row r="49" spans="1:16" ht="26.25" customHeight="1" x14ac:dyDescent="0.2">
      <c r="A49" s="14"/>
      <c r="B49" s="75"/>
      <c r="C49" s="9" t="s">
        <v>699</v>
      </c>
      <c r="D49" s="76" t="s">
        <v>126</v>
      </c>
      <c r="E49" s="13">
        <v>44533</v>
      </c>
      <c r="F49" s="76" t="s">
        <v>411</v>
      </c>
      <c r="G49" s="13">
        <v>44537</v>
      </c>
      <c r="H49" s="10" t="s">
        <v>412</v>
      </c>
      <c r="I49" s="1">
        <v>48</v>
      </c>
      <c r="J49" s="1">
        <v>40</v>
      </c>
      <c r="K49" s="1">
        <v>13</v>
      </c>
      <c r="L49" s="1">
        <v>1</v>
      </c>
      <c r="M49" s="80">
        <v>6.24</v>
      </c>
      <c r="N49" s="96">
        <v>6.24</v>
      </c>
      <c r="O49" s="64">
        <v>2530</v>
      </c>
      <c r="P49" s="65">
        <f>Table224578910112345678[[#This Row],[PEMBULATAN]]*O49</f>
        <v>15787.2</v>
      </c>
    </row>
    <row r="50" spans="1:16" ht="26.25" customHeight="1" x14ac:dyDescent="0.2">
      <c r="A50" s="14"/>
      <c r="B50" s="14"/>
      <c r="C50" s="9" t="s">
        <v>700</v>
      </c>
      <c r="D50" s="76" t="s">
        <v>126</v>
      </c>
      <c r="E50" s="13">
        <v>44533</v>
      </c>
      <c r="F50" s="76" t="s">
        <v>411</v>
      </c>
      <c r="G50" s="13">
        <v>44537</v>
      </c>
      <c r="H50" s="10" t="s">
        <v>412</v>
      </c>
      <c r="I50" s="1">
        <v>60</v>
      </c>
      <c r="J50" s="1">
        <v>60</v>
      </c>
      <c r="K50" s="1">
        <v>4</v>
      </c>
      <c r="L50" s="1">
        <v>1</v>
      </c>
      <c r="M50" s="80">
        <v>3.6</v>
      </c>
      <c r="N50" s="96">
        <v>3.6</v>
      </c>
      <c r="O50" s="64">
        <v>2530</v>
      </c>
      <c r="P50" s="65">
        <f>Table224578910112345678[[#This Row],[PEMBULATAN]]*O50</f>
        <v>9108</v>
      </c>
    </row>
    <row r="51" spans="1:16" ht="26.25" customHeight="1" x14ac:dyDescent="0.2">
      <c r="A51" s="14"/>
      <c r="B51" s="14"/>
      <c r="C51" s="73" t="s">
        <v>701</v>
      </c>
      <c r="D51" s="78" t="s">
        <v>126</v>
      </c>
      <c r="E51" s="13">
        <v>44533</v>
      </c>
      <c r="F51" s="76" t="s">
        <v>411</v>
      </c>
      <c r="G51" s="13">
        <v>44537</v>
      </c>
      <c r="H51" s="10" t="s">
        <v>412</v>
      </c>
      <c r="I51" s="16">
        <v>57</v>
      </c>
      <c r="J51" s="16">
        <v>57</v>
      </c>
      <c r="K51" s="16">
        <v>5</v>
      </c>
      <c r="L51" s="16">
        <v>1</v>
      </c>
      <c r="M51" s="81">
        <v>4.0612500000000002</v>
      </c>
      <c r="N51" s="96">
        <v>4.0612500000000002</v>
      </c>
      <c r="O51" s="64">
        <v>2530</v>
      </c>
      <c r="P51" s="65">
        <f>Table224578910112345678[[#This Row],[PEMBULATAN]]*O51</f>
        <v>10274.962500000001</v>
      </c>
    </row>
    <row r="52" spans="1:16" ht="26.25" customHeight="1" x14ac:dyDescent="0.2">
      <c r="A52" s="14"/>
      <c r="B52" s="14"/>
      <c r="C52" s="73" t="s">
        <v>702</v>
      </c>
      <c r="D52" s="78" t="s">
        <v>126</v>
      </c>
      <c r="E52" s="13">
        <v>44533</v>
      </c>
      <c r="F52" s="76" t="s">
        <v>411</v>
      </c>
      <c r="G52" s="13">
        <v>44537</v>
      </c>
      <c r="H52" s="10" t="s">
        <v>412</v>
      </c>
      <c r="I52" s="16">
        <v>82</v>
      </c>
      <c r="J52" s="16">
        <v>38</v>
      </c>
      <c r="K52" s="16">
        <v>13</v>
      </c>
      <c r="L52" s="16">
        <v>5</v>
      </c>
      <c r="M52" s="81">
        <v>10.127000000000001</v>
      </c>
      <c r="N52" s="96">
        <v>10.127000000000001</v>
      </c>
      <c r="O52" s="64">
        <v>2530</v>
      </c>
      <c r="P52" s="65">
        <f>Table224578910112345678[[#This Row],[PEMBULATAN]]*O52</f>
        <v>25621.31</v>
      </c>
    </row>
    <row r="53" spans="1:16" ht="26.25" customHeight="1" x14ac:dyDescent="0.2">
      <c r="A53" s="14"/>
      <c r="B53" s="14"/>
      <c r="C53" s="73" t="s">
        <v>703</v>
      </c>
      <c r="D53" s="78" t="s">
        <v>126</v>
      </c>
      <c r="E53" s="13">
        <v>44533</v>
      </c>
      <c r="F53" s="76" t="s">
        <v>411</v>
      </c>
      <c r="G53" s="13">
        <v>44537</v>
      </c>
      <c r="H53" s="10" t="s">
        <v>412</v>
      </c>
      <c r="I53" s="16">
        <v>180</v>
      </c>
      <c r="J53" s="16">
        <v>13</v>
      </c>
      <c r="K53" s="16">
        <v>15</v>
      </c>
      <c r="L53" s="16">
        <v>9</v>
      </c>
      <c r="M53" s="81">
        <v>8.7750000000000004</v>
      </c>
      <c r="N53" s="96">
        <v>9</v>
      </c>
      <c r="O53" s="64">
        <v>2530</v>
      </c>
      <c r="P53" s="65">
        <f>Table224578910112345678[[#This Row],[PEMBULATAN]]*O53</f>
        <v>22770</v>
      </c>
    </row>
    <row r="54" spans="1:16" ht="26.25" customHeight="1" x14ac:dyDescent="0.2">
      <c r="A54" s="14"/>
      <c r="B54" s="14"/>
      <c r="C54" s="73" t="s">
        <v>704</v>
      </c>
      <c r="D54" s="78" t="s">
        <v>126</v>
      </c>
      <c r="E54" s="13">
        <v>44533</v>
      </c>
      <c r="F54" s="76" t="s">
        <v>411</v>
      </c>
      <c r="G54" s="13">
        <v>44537</v>
      </c>
      <c r="H54" s="10" t="s">
        <v>412</v>
      </c>
      <c r="I54" s="16">
        <v>128</v>
      </c>
      <c r="J54" s="16">
        <v>22</v>
      </c>
      <c r="K54" s="16">
        <v>22</v>
      </c>
      <c r="L54" s="16">
        <v>7</v>
      </c>
      <c r="M54" s="81">
        <v>15.488</v>
      </c>
      <c r="N54" s="96">
        <v>16</v>
      </c>
      <c r="O54" s="64">
        <v>2530</v>
      </c>
      <c r="P54" s="65">
        <f>Table224578910112345678[[#This Row],[PEMBULATAN]]*O54</f>
        <v>40480</v>
      </c>
    </row>
    <row r="55" spans="1:16" ht="26.25" customHeight="1" x14ac:dyDescent="0.2">
      <c r="A55" s="14"/>
      <c r="B55" s="14"/>
      <c r="C55" s="73" t="s">
        <v>705</v>
      </c>
      <c r="D55" s="78" t="s">
        <v>126</v>
      </c>
      <c r="E55" s="13">
        <v>44533</v>
      </c>
      <c r="F55" s="76" t="s">
        <v>411</v>
      </c>
      <c r="G55" s="13">
        <v>44537</v>
      </c>
      <c r="H55" s="10" t="s">
        <v>412</v>
      </c>
      <c r="I55" s="16">
        <v>52</v>
      </c>
      <c r="J55" s="16">
        <v>40</v>
      </c>
      <c r="K55" s="16">
        <v>48</v>
      </c>
      <c r="L55" s="16">
        <v>5</v>
      </c>
      <c r="M55" s="81">
        <v>24.96</v>
      </c>
      <c r="N55" s="96">
        <v>24.96</v>
      </c>
      <c r="O55" s="64">
        <v>2530</v>
      </c>
      <c r="P55" s="65">
        <f>Table224578910112345678[[#This Row],[PEMBULATAN]]*O55</f>
        <v>63148.800000000003</v>
      </c>
    </row>
    <row r="56" spans="1:16" ht="26.25" customHeight="1" x14ac:dyDescent="0.2">
      <c r="A56" s="14"/>
      <c r="B56" s="14"/>
      <c r="C56" s="73" t="s">
        <v>706</v>
      </c>
      <c r="D56" s="78" t="s">
        <v>126</v>
      </c>
      <c r="E56" s="13">
        <v>44533</v>
      </c>
      <c r="F56" s="76" t="s">
        <v>411</v>
      </c>
      <c r="G56" s="13">
        <v>44537</v>
      </c>
      <c r="H56" s="10" t="s">
        <v>412</v>
      </c>
      <c r="I56" s="16">
        <v>47</v>
      </c>
      <c r="J56" s="16">
        <v>38</v>
      </c>
      <c r="K56" s="16">
        <v>27</v>
      </c>
      <c r="L56" s="16">
        <v>12</v>
      </c>
      <c r="M56" s="81">
        <v>12.0555</v>
      </c>
      <c r="N56" s="96">
        <v>12.0555</v>
      </c>
      <c r="O56" s="64">
        <v>2530</v>
      </c>
      <c r="P56" s="65">
        <f>Table224578910112345678[[#This Row],[PEMBULATAN]]*O56</f>
        <v>30500.415000000001</v>
      </c>
    </row>
    <row r="57" spans="1:16" ht="26.25" customHeight="1" x14ac:dyDescent="0.2">
      <c r="A57" s="14"/>
      <c r="B57" s="14"/>
      <c r="C57" s="73" t="s">
        <v>707</v>
      </c>
      <c r="D57" s="78" t="s">
        <v>126</v>
      </c>
      <c r="E57" s="13">
        <v>44533</v>
      </c>
      <c r="F57" s="76" t="s">
        <v>411</v>
      </c>
      <c r="G57" s="13">
        <v>44537</v>
      </c>
      <c r="H57" s="10" t="s">
        <v>412</v>
      </c>
      <c r="I57" s="16">
        <v>40</v>
      </c>
      <c r="J57" s="16">
        <v>25</v>
      </c>
      <c r="K57" s="16">
        <v>1</v>
      </c>
      <c r="L57" s="16">
        <v>1</v>
      </c>
      <c r="M57" s="81">
        <v>0.25</v>
      </c>
      <c r="N57" s="96">
        <v>1</v>
      </c>
      <c r="O57" s="64">
        <v>2530</v>
      </c>
      <c r="P57" s="65">
        <f>Table224578910112345678[[#This Row],[PEMBULATAN]]*O57</f>
        <v>2530</v>
      </c>
    </row>
    <row r="58" spans="1:16" ht="26.25" customHeight="1" x14ac:dyDescent="0.2">
      <c r="A58" s="14"/>
      <c r="B58" s="14"/>
      <c r="C58" s="73" t="s">
        <v>708</v>
      </c>
      <c r="D58" s="78" t="s">
        <v>126</v>
      </c>
      <c r="E58" s="13">
        <v>44533</v>
      </c>
      <c r="F58" s="76" t="s">
        <v>411</v>
      </c>
      <c r="G58" s="13">
        <v>44537</v>
      </c>
      <c r="H58" s="10" t="s">
        <v>412</v>
      </c>
      <c r="I58" s="16">
        <v>85</v>
      </c>
      <c r="J58" s="16">
        <v>52</v>
      </c>
      <c r="K58" s="16">
        <v>28</v>
      </c>
      <c r="L58" s="16">
        <v>8</v>
      </c>
      <c r="M58" s="81">
        <v>30.94</v>
      </c>
      <c r="N58" s="96">
        <v>30.94</v>
      </c>
      <c r="O58" s="64">
        <v>2530</v>
      </c>
      <c r="P58" s="65">
        <f>Table224578910112345678[[#This Row],[PEMBULATAN]]*O58</f>
        <v>78278.2</v>
      </c>
    </row>
    <row r="59" spans="1:16" ht="26.25" customHeight="1" x14ac:dyDescent="0.2">
      <c r="A59" s="14"/>
      <c r="B59" s="14"/>
      <c r="C59" s="73" t="s">
        <v>709</v>
      </c>
      <c r="D59" s="78" t="s">
        <v>126</v>
      </c>
      <c r="E59" s="13">
        <v>44533</v>
      </c>
      <c r="F59" s="76" t="s">
        <v>411</v>
      </c>
      <c r="G59" s="13">
        <v>44537</v>
      </c>
      <c r="H59" s="10" t="s">
        <v>412</v>
      </c>
      <c r="I59" s="16">
        <v>66</v>
      </c>
      <c r="J59" s="16">
        <v>60</v>
      </c>
      <c r="K59" s="16">
        <v>20</v>
      </c>
      <c r="L59" s="16">
        <v>8</v>
      </c>
      <c r="M59" s="81">
        <v>19.8</v>
      </c>
      <c r="N59" s="96">
        <v>19.8</v>
      </c>
      <c r="O59" s="64">
        <v>2530</v>
      </c>
      <c r="P59" s="65">
        <f>Table224578910112345678[[#This Row],[PEMBULATAN]]*O59</f>
        <v>50094</v>
      </c>
    </row>
    <row r="60" spans="1:16" ht="26.25" customHeight="1" x14ac:dyDescent="0.2">
      <c r="A60" s="14"/>
      <c r="B60" s="14"/>
      <c r="C60" s="73" t="s">
        <v>710</v>
      </c>
      <c r="D60" s="78" t="s">
        <v>126</v>
      </c>
      <c r="E60" s="13">
        <v>44533</v>
      </c>
      <c r="F60" s="76" t="s">
        <v>411</v>
      </c>
      <c r="G60" s="13">
        <v>44537</v>
      </c>
      <c r="H60" s="10" t="s">
        <v>412</v>
      </c>
      <c r="I60" s="16">
        <v>94</v>
      </c>
      <c r="J60" s="16">
        <v>50</v>
      </c>
      <c r="K60" s="16">
        <v>38</v>
      </c>
      <c r="L60" s="16">
        <v>8</v>
      </c>
      <c r="M60" s="81">
        <v>44.65</v>
      </c>
      <c r="N60" s="96">
        <v>44.65</v>
      </c>
      <c r="O60" s="64">
        <v>2530</v>
      </c>
      <c r="P60" s="65">
        <f>Table224578910112345678[[#This Row],[PEMBULATAN]]*O60</f>
        <v>112964.5</v>
      </c>
    </row>
    <row r="61" spans="1:16" ht="26.25" customHeight="1" x14ac:dyDescent="0.2">
      <c r="A61" s="14"/>
      <c r="B61" s="14"/>
      <c r="C61" s="73" t="s">
        <v>711</v>
      </c>
      <c r="D61" s="78" t="s">
        <v>126</v>
      </c>
      <c r="E61" s="13">
        <v>44533</v>
      </c>
      <c r="F61" s="76" t="s">
        <v>411</v>
      </c>
      <c r="G61" s="13">
        <v>44537</v>
      </c>
      <c r="H61" s="10" t="s">
        <v>412</v>
      </c>
      <c r="I61" s="16">
        <v>74</v>
      </c>
      <c r="J61" s="16">
        <v>40</v>
      </c>
      <c r="K61" s="16">
        <v>22</v>
      </c>
      <c r="L61" s="16">
        <v>4</v>
      </c>
      <c r="M61" s="81">
        <v>16.28</v>
      </c>
      <c r="N61" s="96">
        <v>16.28</v>
      </c>
      <c r="O61" s="64">
        <v>2530</v>
      </c>
      <c r="P61" s="65">
        <f>Table224578910112345678[[#This Row],[PEMBULATAN]]*O61</f>
        <v>41188.400000000001</v>
      </c>
    </row>
    <row r="62" spans="1:16" ht="26.25" customHeight="1" x14ac:dyDescent="0.2">
      <c r="A62" s="14"/>
      <c r="B62" s="14"/>
      <c r="C62" s="73" t="s">
        <v>712</v>
      </c>
      <c r="D62" s="78" t="s">
        <v>126</v>
      </c>
      <c r="E62" s="13">
        <v>44533</v>
      </c>
      <c r="F62" s="76" t="s">
        <v>411</v>
      </c>
      <c r="G62" s="13">
        <v>44537</v>
      </c>
      <c r="H62" s="10" t="s">
        <v>412</v>
      </c>
      <c r="I62" s="16">
        <v>80</v>
      </c>
      <c r="J62" s="16">
        <v>40</v>
      </c>
      <c r="K62" s="16">
        <v>23</v>
      </c>
      <c r="L62" s="16">
        <v>6</v>
      </c>
      <c r="M62" s="81">
        <v>18.399999999999999</v>
      </c>
      <c r="N62" s="96">
        <v>19</v>
      </c>
      <c r="O62" s="64">
        <v>2530</v>
      </c>
      <c r="P62" s="65">
        <f>Table224578910112345678[[#This Row],[PEMBULATAN]]*O62</f>
        <v>48070</v>
      </c>
    </row>
    <row r="63" spans="1:16" ht="26.25" customHeight="1" x14ac:dyDescent="0.2">
      <c r="A63" s="14"/>
      <c r="B63" s="14"/>
      <c r="C63" s="73" t="s">
        <v>713</v>
      </c>
      <c r="D63" s="78" t="s">
        <v>126</v>
      </c>
      <c r="E63" s="13">
        <v>44533</v>
      </c>
      <c r="F63" s="76" t="s">
        <v>411</v>
      </c>
      <c r="G63" s="13">
        <v>44537</v>
      </c>
      <c r="H63" s="10" t="s">
        <v>412</v>
      </c>
      <c r="I63" s="16">
        <v>50</v>
      </c>
      <c r="J63" s="16">
        <v>35</v>
      </c>
      <c r="K63" s="16">
        <v>14</v>
      </c>
      <c r="L63" s="16">
        <v>1</v>
      </c>
      <c r="M63" s="81">
        <v>6.125</v>
      </c>
      <c r="N63" s="96">
        <v>6.125</v>
      </c>
      <c r="O63" s="64">
        <v>2530</v>
      </c>
      <c r="P63" s="65">
        <f>Table224578910112345678[[#This Row],[PEMBULATAN]]*O63</f>
        <v>15496.25</v>
      </c>
    </row>
    <row r="64" spans="1:16" ht="26.25" customHeight="1" x14ac:dyDescent="0.2">
      <c r="A64" s="14"/>
      <c r="B64" s="14"/>
      <c r="C64" s="73" t="s">
        <v>714</v>
      </c>
      <c r="D64" s="78" t="s">
        <v>126</v>
      </c>
      <c r="E64" s="13">
        <v>44533</v>
      </c>
      <c r="F64" s="76" t="s">
        <v>411</v>
      </c>
      <c r="G64" s="13">
        <v>44537</v>
      </c>
      <c r="H64" s="10" t="s">
        <v>412</v>
      </c>
      <c r="I64" s="16">
        <v>110</v>
      </c>
      <c r="J64" s="16">
        <v>12</v>
      </c>
      <c r="K64" s="16">
        <v>8</v>
      </c>
      <c r="L64" s="16">
        <v>1</v>
      </c>
      <c r="M64" s="81">
        <v>2.64</v>
      </c>
      <c r="N64" s="96">
        <v>2.64</v>
      </c>
      <c r="O64" s="64">
        <v>2530</v>
      </c>
      <c r="P64" s="65">
        <f>Table224578910112345678[[#This Row],[PEMBULATAN]]*O64</f>
        <v>6679.2000000000007</v>
      </c>
    </row>
    <row r="65" spans="1:16" ht="26.25" customHeight="1" x14ac:dyDescent="0.2">
      <c r="A65" s="14"/>
      <c r="B65" s="14"/>
      <c r="C65" s="73" t="s">
        <v>715</v>
      </c>
      <c r="D65" s="78" t="s">
        <v>126</v>
      </c>
      <c r="E65" s="13">
        <v>44533</v>
      </c>
      <c r="F65" s="76" t="s">
        <v>411</v>
      </c>
      <c r="G65" s="13">
        <v>44537</v>
      </c>
      <c r="H65" s="10" t="s">
        <v>412</v>
      </c>
      <c r="I65" s="16">
        <v>200</v>
      </c>
      <c r="J65" s="16">
        <v>10</v>
      </c>
      <c r="K65" s="16">
        <v>8</v>
      </c>
      <c r="L65" s="16">
        <v>1</v>
      </c>
      <c r="M65" s="81">
        <v>4</v>
      </c>
      <c r="N65" s="96">
        <v>4</v>
      </c>
      <c r="O65" s="64">
        <v>2530</v>
      </c>
      <c r="P65" s="65">
        <f>Table224578910112345678[[#This Row],[PEMBULATAN]]*O65</f>
        <v>10120</v>
      </c>
    </row>
    <row r="66" spans="1:16" ht="26.25" customHeight="1" x14ac:dyDescent="0.2">
      <c r="A66" s="14"/>
      <c r="B66" s="14"/>
      <c r="C66" s="73" t="s">
        <v>716</v>
      </c>
      <c r="D66" s="78" t="s">
        <v>126</v>
      </c>
      <c r="E66" s="13">
        <v>44533</v>
      </c>
      <c r="F66" s="76" t="s">
        <v>411</v>
      </c>
      <c r="G66" s="13">
        <v>44537</v>
      </c>
      <c r="H66" s="10" t="s">
        <v>412</v>
      </c>
      <c r="I66" s="16">
        <v>150</v>
      </c>
      <c r="J66" s="16">
        <v>10</v>
      </c>
      <c r="K66" s="16">
        <v>8</v>
      </c>
      <c r="L66" s="16">
        <v>1</v>
      </c>
      <c r="M66" s="81">
        <v>3</v>
      </c>
      <c r="N66" s="96">
        <v>3</v>
      </c>
      <c r="O66" s="64">
        <v>2530</v>
      </c>
      <c r="P66" s="65">
        <f>Table224578910112345678[[#This Row],[PEMBULATAN]]*O66</f>
        <v>7590</v>
      </c>
    </row>
    <row r="67" spans="1:16" ht="26.25" customHeight="1" x14ac:dyDescent="0.2">
      <c r="A67" s="14"/>
      <c r="B67" s="14"/>
      <c r="C67" s="73" t="s">
        <v>717</v>
      </c>
      <c r="D67" s="78" t="s">
        <v>126</v>
      </c>
      <c r="E67" s="13">
        <v>44533</v>
      </c>
      <c r="F67" s="76" t="s">
        <v>411</v>
      </c>
      <c r="G67" s="13">
        <v>44537</v>
      </c>
      <c r="H67" s="10" t="s">
        <v>412</v>
      </c>
      <c r="I67" s="16">
        <v>110</v>
      </c>
      <c r="J67" s="16">
        <v>10</v>
      </c>
      <c r="K67" s="16">
        <v>8</v>
      </c>
      <c r="L67" s="16">
        <v>1</v>
      </c>
      <c r="M67" s="81">
        <v>2.2000000000000002</v>
      </c>
      <c r="N67" s="96">
        <v>2.2000000000000002</v>
      </c>
      <c r="O67" s="64">
        <v>2530</v>
      </c>
      <c r="P67" s="65">
        <f>Table224578910112345678[[#This Row],[PEMBULATAN]]*O67</f>
        <v>5566</v>
      </c>
    </row>
    <row r="68" spans="1:16" ht="26.25" customHeight="1" x14ac:dyDescent="0.2">
      <c r="A68" s="14"/>
      <c r="B68" s="14"/>
      <c r="C68" s="73" t="s">
        <v>718</v>
      </c>
      <c r="D68" s="78" t="s">
        <v>126</v>
      </c>
      <c r="E68" s="13">
        <v>44533</v>
      </c>
      <c r="F68" s="76" t="s">
        <v>411</v>
      </c>
      <c r="G68" s="13">
        <v>44537</v>
      </c>
      <c r="H68" s="10" t="s">
        <v>412</v>
      </c>
      <c r="I68" s="16">
        <v>150</v>
      </c>
      <c r="J68" s="16">
        <v>10</v>
      </c>
      <c r="K68" s="16">
        <v>8</v>
      </c>
      <c r="L68" s="16">
        <v>1</v>
      </c>
      <c r="M68" s="81">
        <v>3</v>
      </c>
      <c r="N68" s="96">
        <v>3</v>
      </c>
      <c r="O68" s="64">
        <v>2530</v>
      </c>
      <c r="P68" s="65">
        <f>Table224578910112345678[[#This Row],[PEMBULATAN]]*O68</f>
        <v>7590</v>
      </c>
    </row>
    <row r="69" spans="1:16" ht="26.25" customHeight="1" x14ac:dyDescent="0.2">
      <c r="A69" s="14"/>
      <c r="B69" s="97"/>
      <c r="C69" s="73" t="s">
        <v>719</v>
      </c>
      <c r="D69" s="78" t="s">
        <v>126</v>
      </c>
      <c r="E69" s="13">
        <v>44533</v>
      </c>
      <c r="F69" s="76" t="s">
        <v>411</v>
      </c>
      <c r="G69" s="13">
        <v>44537</v>
      </c>
      <c r="H69" s="10" t="s">
        <v>412</v>
      </c>
      <c r="I69" s="16">
        <v>150</v>
      </c>
      <c r="J69" s="16">
        <v>10</v>
      </c>
      <c r="K69" s="16">
        <v>8</v>
      </c>
      <c r="L69" s="16">
        <v>1</v>
      </c>
      <c r="M69" s="81">
        <v>3</v>
      </c>
      <c r="N69" s="96">
        <v>3</v>
      </c>
      <c r="O69" s="64">
        <v>2530</v>
      </c>
      <c r="P69" s="65">
        <f>Table224578910112345678[[#This Row],[PEMBULATAN]]*O69</f>
        <v>7590</v>
      </c>
    </row>
    <row r="70" spans="1:16" ht="26.25" customHeight="1" x14ac:dyDescent="0.2">
      <c r="A70" s="14"/>
      <c r="B70" s="14" t="s">
        <v>720</v>
      </c>
      <c r="C70" s="73" t="s">
        <v>721</v>
      </c>
      <c r="D70" s="78" t="s">
        <v>126</v>
      </c>
      <c r="E70" s="13">
        <v>44533</v>
      </c>
      <c r="F70" s="76" t="s">
        <v>411</v>
      </c>
      <c r="G70" s="13">
        <v>44537</v>
      </c>
      <c r="H70" s="10" t="s">
        <v>412</v>
      </c>
      <c r="I70" s="16">
        <v>50</v>
      </c>
      <c r="J70" s="16">
        <v>25</v>
      </c>
      <c r="K70" s="16">
        <v>23</v>
      </c>
      <c r="L70" s="16">
        <v>3</v>
      </c>
      <c r="M70" s="81">
        <v>7.1875</v>
      </c>
      <c r="N70" s="96">
        <v>7.1875</v>
      </c>
      <c r="O70" s="64">
        <v>2530</v>
      </c>
      <c r="P70" s="65">
        <f>Table224578910112345678[[#This Row],[PEMBULATAN]]*O70</f>
        <v>18184.375</v>
      </c>
    </row>
    <row r="71" spans="1:16" ht="26.25" customHeight="1" x14ac:dyDescent="0.2">
      <c r="A71" s="14"/>
      <c r="B71" s="14"/>
      <c r="C71" s="73" t="s">
        <v>722</v>
      </c>
      <c r="D71" s="78" t="s">
        <v>126</v>
      </c>
      <c r="E71" s="13">
        <v>44533</v>
      </c>
      <c r="F71" s="76" t="s">
        <v>411</v>
      </c>
      <c r="G71" s="13">
        <v>44537</v>
      </c>
      <c r="H71" s="10" t="s">
        <v>412</v>
      </c>
      <c r="I71" s="16">
        <v>58</v>
      </c>
      <c r="J71" s="16">
        <v>42</v>
      </c>
      <c r="K71" s="16">
        <v>38</v>
      </c>
      <c r="L71" s="16">
        <v>19</v>
      </c>
      <c r="M71" s="81">
        <v>23.141999999999999</v>
      </c>
      <c r="N71" s="96">
        <v>23.141999999999999</v>
      </c>
      <c r="O71" s="64">
        <v>2530</v>
      </c>
      <c r="P71" s="65">
        <f>Table224578910112345678[[#This Row],[PEMBULATAN]]*O71</f>
        <v>58549.26</v>
      </c>
    </row>
    <row r="72" spans="1:16" ht="26.25" customHeight="1" x14ac:dyDescent="0.2">
      <c r="A72" s="14"/>
      <c r="B72" s="14"/>
      <c r="C72" s="73" t="s">
        <v>723</v>
      </c>
      <c r="D72" s="78" t="s">
        <v>126</v>
      </c>
      <c r="E72" s="13">
        <v>44533</v>
      </c>
      <c r="F72" s="76" t="s">
        <v>411</v>
      </c>
      <c r="G72" s="13">
        <v>44537</v>
      </c>
      <c r="H72" s="10" t="s">
        <v>412</v>
      </c>
      <c r="I72" s="16">
        <v>65</v>
      </c>
      <c r="J72" s="16">
        <v>50</v>
      </c>
      <c r="K72" s="16">
        <v>22</v>
      </c>
      <c r="L72" s="16">
        <v>8</v>
      </c>
      <c r="M72" s="81">
        <v>17.875</v>
      </c>
      <c r="N72" s="96">
        <v>17.875</v>
      </c>
      <c r="O72" s="64">
        <v>2530</v>
      </c>
      <c r="P72" s="65">
        <f>Table224578910112345678[[#This Row],[PEMBULATAN]]*O72</f>
        <v>45223.75</v>
      </c>
    </row>
    <row r="73" spans="1:16" ht="22.5" customHeight="1" x14ac:dyDescent="0.2">
      <c r="A73" s="118" t="s">
        <v>30</v>
      </c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20"/>
      <c r="M73" s="79">
        <f>SUBTOTAL(109,Table224578910112345678[KG VOLUME])</f>
        <v>1530.5635000000002</v>
      </c>
      <c r="N73" s="68">
        <f>SUM(N3:N72)</f>
        <v>1536.7745</v>
      </c>
      <c r="O73" s="121">
        <f>SUM(P3:P72)</f>
        <v>3888039.4849999999</v>
      </c>
      <c r="P73" s="122"/>
    </row>
    <row r="74" spans="1:16" ht="18" customHeight="1" x14ac:dyDescent="0.2">
      <c r="A74" s="86"/>
      <c r="B74" s="56" t="s">
        <v>42</v>
      </c>
      <c r="C74" s="55"/>
      <c r="D74" s="57" t="s">
        <v>43</v>
      </c>
      <c r="E74" s="86"/>
      <c r="F74" s="86"/>
      <c r="G74" s="86"/>
      <c r="H74" s="86"/>
      <c r="I74" s="86"/>
      <c r="J74" s="86"/>
      <c r="K74" s="86"/>
      <c r="L74" s="86"/>
      <c r="M74" s="87"/>
      <c r="N74" s="88" t="s">
        <v>51</v>
      </c>
      <c r="O74" s="89"/>
      <c r="P74" s="89">
        <f>O73*10%</f>
        <v>388803.9485</v>
      </c>
    </row>
    <row r="75" spans="1:16" ht="18" customHeight="1" thickBot="1" x14ac:dyDescent="0.25">
      <c r="A75" s="86"/>
      <c r="B75" s="56"/>
      <c r="C75" s="55"/>
      <c r="D75" s="57"/>
      <c r="E75" s="86"/>
      <c r="F75" s="86"/>
      <c r="G75" s="86"/>
      <c r="H75" s="86"/>
      <c r="I75" s="86"/>
      <c r="J75" s="86"/>
      <c r="K75" s="86"/>
      <c r="L75" s="86"/>
      <c r="M75" s="87"/>
      <c r="N75" s="90" t="s">
        <v>52</v>
      </c>
      <c r="O75" s="91"/>
      <c r="P75" s="91">
        <f>O73-P74</f>
        <v>3499235.5364999999</v>
      </c>
    </row>
    <row r="76" spans="1:16" ht="18" customHeight="1" x14ac:dyDescent="0.2">
      <c r="A76" s="11"/>
      <c r="H76" s="63"/>
      <c r="N76" s="62" t="s">
        <v>31</v>
      </c>
      <c r="P76" s="69">
        <f>P75*1%</f>
        <v>34992.355365000003</v>
      </c>
    </row>
    <row r="77" spans="1:16" ht="18" customHeight="1" thickBot="1" x14ac:dyDescent="0.25">
      <c r="A77" s="11"/>
      <c r="H77" s="63"/>
      <c r="N77" s="62" t="s">
        <v>53</v>
      </c>
      <c r="P77" s="71">
        <f>P75*2%</f>
        <v>69984.710730000006</v>
      </c>
    </row>
    <row r="78" spans="1:16" ht="18" customHeight="1" x14ac:dyDescent="0.2">
      <c r="A78" s="11"/>
      <c r="H78" s="63"/>
      <c r="N78" s="66" t="s">
        <v>32</v>
      </c>
      <c r="O78" s="67"/>
      <c r="P78" s="70">
        <f>P75+P76-P77</f>
        <v>3464243.1811350002</v>
      </c>
    </row>
    <row r="80" spans="1:16" x14ac:dyDescent="0.2">
      <c r="A80" s="11"/>
      <c r="H80" s="63"/>
      <c r="P80" s="71"/>
    </row>
    <row r="81" spans="1:16" x14ac:dyDescent="0.2">
      <c r="A81" s="11"/>
      <c r="H81" s="63"/>
      <c r="O81" s="58"/>
      <c r="P81" s="71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3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3"/>
      <c r="N93" s="15"/>
      <c r="O93" s="15"/>
      <c r="P93" s="15"/>
    </row>
  </sheetData>
  <mergeCells count="2">
    <mergeCell ref="A73:L73"/>
    <mergeCell ref="O73:P73"/>
  </mergeCells>
  <conditionalFormatting sqref="B3:B48">
    <cfRule type="duplicateValues" dxfId="757" priority="2"/>
  </conditionalFormatting>
  <conditionalFormatting sqref="B49">
    <cfRule type="duplicateValues" dxfId="756" priority="1"/>
  </conditionalFormatting>
  <conditionalFormatting sqref="B50:B72">
    <cfRule type="duplicateValues" dxfId="755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3"/>
  <sheetViews>
    <sheetView zoomScale="110" zoomScaleNormal="110" workbookViewId="0">
      <pane xSplit="3" ySplit="2" topLeftCell="D210" activePane="bottomRight" state="frozen"/>
      <selection pane="topRight" activeCell="B1" sqref="B1"/>
      <selection pane="bottomLeft" activeCell="A3" sqref="A3"/>
      <selection pane="bottomRight" activeCell="M217" sqref="M2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405802</v>
      </c>
      <c r="B3" s="74" t="s">
        <v>724</v>
      </c>
      <c r="C3" s="9" t="s">
        <v>725</v>
      </c>
      <c r="D3" s="76" t="s">
        <v>126</v>
      </c>
      <c r="E3" s="13">
        <v>44533</v>
      </c>
      <c r="F3" s="76" t="s">
        <v>411</v>
      </c>
      <c r="G3" s="13">
        <v>44537</v>
      </c>
      <c r="H3" s="10" t="s">
        <v>412</v>
      </c>
      <c r="I3" s="1">
        <v>90</v>
      </c>
      <c r="J3" s="1">
        <v>42</v>
      </c>
      <c r="K3" s="1">
        <v>10</v>
      </c>
      <c r="L3" s="1">
        <v>1</v>
      </c>
      <c r="M3" s="80">
        <v>9.4499999999999993</v>
      </c>
      <c r="N3" s="8">
        <v>10</v>
      </c>
      <c r="O3" s="64">
        <v>2530</v>
      </c>
      <c r="P3" s="65">
        <f>Table2245789101123456789[[#This Row],[PEMBULATAN]]*O3</f>
        <v>25300</v>
      </c>
    </row>
    <row r="4" spans="1:16" ht="26.25" customHeight="1" x14ac:dyDescent="0.2">
      <c r="A4" s="14"/>
      <c r="B4" s="75"/>
      <c r="C4" s="73" t="s">
        <v>726</v>
      </c>
      <c r="D4" s="78" t="s">
        <v>126</v>
      </c>
      <c r="E4" s="13">
        <v>44533</v>
      </c>
      <c r="F4" s="76" t="s">
        <v>411</v>
      </c>
      <c r="G4" s="13">
        <v>44537</v>
      </c>
      <c r="H4" s="10" t="s">
        <v>412</v>
      </c>
      <c r="I4" s="16">
        <v>70</v>
      </c>
      <c r="J4" s="16">
        <v>27</v>
      </c>
      <c r="K4" s="16">
        <v>18</v>
      </c>
      <c r="L4" s="16">
        <v>5</v>
      </c>
      <c r="M4" s="81">
        <v>8.5050000000000008</v>
      </c>
      <c r="N4" s="96">
        <v>8.5050000000000008</v>
      </c>
      <c r="O4" s="64">
        <v>2530</v>
      </c>
      <c r="P4" s="65">
        <f>Table2245789101123456789[[#This Row],[PEMBULATAN]]*O4</f>
        <v>21517.65</v>
      </c>
    </row>
    <row r="5" spans="1:16" ht="26.25" customHeight="1" x14ac:dyDescent="0.2">
      <c r="A5" s="14"/>
      <c r="B5" s="75"/>
      <c r="C5" s="73" t="s">
        <v>727</v>
      </c>
      <c r="D5" s="78" t="s">
        <v>126</v>
      </c>
      <c r="E5" s="13">
        <v>44533</v>
      </c>
      <c r="F5" s="76" t="s">
        <v>411</v>
      </c>
      <c r="G5" s="13">
        <v>44537</v>
      </c>
      <c r="H5" s="10" t="s">
        <v>412</v>
      </c>
      <c r="I5" s="16">
        <v>56</v>
      </c>
      <c r="J5" s="16">
        <v>42</v>
      </c>
      <c r="K5" s="16">
        <v>16</v>
      </c>
      <c r="L5" s="16">
        <v>8</v>
      </c>
      <c r="M5" s="81">
        <v>9.4079999999999995</v>
      </c>
      <c r="N5" s="96">
        <v>10</v>
      </c>
      <c r="O5" s="64">
        <v>2530</v>
      </c>
      <c r="P5" s="65">
        <f>Table2245789101123456789[[#This Row],[PEMBULATAN]]*O5</f>
        <v>25300</v>
      </c>
    </row>
    <row r="6" spans="1:16" ht="26.25" customHeight="1" x14ac:dyDescent="0.2">
      <c r="A6" s="14"/>
      <c r="B6" s="75"/>
      <c r="C6" s="73" t="s">
        <v>728</v>
      </c>
      <c r="D6" s="78" t="s">
        <v>126</v>
      </c>
      <c r="E6" s="13">
        <v>44533</v>
      </c>
      <c r="F6" s="76" t="s">
        <v>411</v>
      </c>
      <c r="G6" s="13">
        <v>44537</v>
      </c>
      <c r="H6" s="10" t="s">
        <v>412</v>
      </c>
      <c r="I6" s="16">
        <v>60</v>
      </c>
      <c r="J6" s="16">
        <v>46</v>
      </c>
      <c r="K6" s="16">
        <v>24</v>
      </c>
      <c r="L6" s="16">
        <v>12</v>
      </c>
      <c r="M6" s="81">
        <v>16.559999999999999</v>
      </c>
      <c r="N6" s="96">
        <v>16.559999999999999</v>
      </c>
      <c r="O6" s="64">
        <v>2530</v>
      </c>
      <c r="P6" s="65">
        <f>Table2245789101123456789[[#This Row],[PEMBULATAN]]*O6</f>
        <v>41896.799999999996</v>
      </c>
    </row>
    <row r="7" spans="1:16" ht="26.25" customHeight="1" x14ac:dyDescent="0.2">
      <c r="A7" s="14"/>
      <c r="B7" s="75"/>
      <c r="C7" s="73" t="s">
        <v>729</v>
      </c>
      <c r="D7" s="78" t="s">
        <v>126</v>
      </c>
      <c r="E7" s="13">
        <v>44533</v>
      </c>
      <c r="F7" s="76" t="s">
        <v>411</v>
      </c>
      <c r="G7" s="13">
        <v>44537</v>
      </c>
      <c r="H7" s="10" t="s">
        <v>412</v>
      </c>
      <c r="I7" s="16">
        <v>47</v>
      </c>
      <c r="J7" s="16">
        <v>50</v>
      </c>
      <c r="K7" s="16">
        <v>24</v>
      </c>
      <c r="L7" s="16">
        <v>8</v>
      </c>
      <c r="M7" s="81">
        <v>14.1</v>
      </c>
      <c r="N7" s="96">
        <v>14.1</v>
      </c>
      <c r="O7" s="64">
        <v>2530</v>
      </c>
      <c r="P7" s="65">
        <f>Table2245789101123456789[[#This Row],[PEMBULATAN]]*O7</f>
        <v>35673</v>
      </c>
    </row>
    <row r="8" spans="1:16" ht="26.25" customHeight="1" x14ac:dyDescent="0.2">
      <c r="A8" s="14"/>
      <c r="B8" s="75"/>
      <c r="C8" s="73" t="s">
        <v>730</v>
      </c>
      <c r="D8" s="78" t="s">
        <v>126</v>
      </c>
      <c r="E8" s="13">
        <v>44533</v>
      </c>
      <c r="F8" s="76" t="s">
        <v>411</v>
      </c>
      <c r="G8" s="13">
        <v>44537</v>
      </c>
      <c r="H8" s="10" t="s">
        <v>412</v>
      </c>
      <c r="I8" s="16">
        <v>65</v>
      </c>
      <c r="J8" s="16">
        <v>35</v>
      </c>
      <c r="K8" s="16">
        <v>20</v>
      </c>
      <c r="L8" s="16">
        <v>3</v>
      </c>
      <c r="M8" s="81">
        <v>11.375</v>
      </c>
      <c r="N8" s="96">
        <v>12</v>
      </c>
      <c r="O8" s="64">
        <v>2530</v>
      </c>
      <c r="P8" s="65">
        <f>Table2245789101123456789[[#This Row],[PEMBULATAN]]*O8</f>
        <v>30360</v>
      </c>
    </row>
    <row r="9" spans="1:16" ht="26.25" customHeight="1" x14ac:dyDescent="0.2">
      <c r="A9" s="14"/>
      <c r="B9" s="75"/>
      <c r="C9" s="73" t="s">
        <v>731</v>
      </c>
      <c r="D9" s="78" t="s">
        <v>126</v>
      </c>
      <c r="E9" s="13">
        <v>44533</v>
      </c>
      <c r="F9" s="76" t="s">
        <v>411</v>
      </c>
      <c r="G9" s="13">
        <v>44537</v>
      </c>
      <c r="H9" s="10" t="s">
        <v>412</v>
      </c>
      <c r="I9" s="16">
        <v>64</v>
      </c>
      <c r="J9" s="16">
        <v>53</v>
      </c>
      <c r="K9" s="16">
        <v>45</v>
      </c>
      <c r="L9" s="16">
        <v>12</v>
      </c>
      <c r="M9" s="81">
        <v>38.159999999999997</v>
      </c>
      <c r="N9" s="96">
        <v>38.159999999999997</v>
      </c>
      <c r="O9" s="64">
        <v>2530</v>
      </c>
      <c r="P9" s="65">
        <f>Table2245789101123456789[[#This Row],[PEMBULATAN]]*O9</f>
        <v>96544.799999999988</v>
      </c>
    </row>
    <row r="10" spans="1:16" ht="26.25" customHeight="1" x14ac:dyDescent="0.2">
      <c r="A10" s="14"/>
      <c r="B10" s="75"/>
      <c r="C10" s="73" t="s">
        <v>732</v>
      </c>
      <c r="D10" s="78" t="s">
        <v>126</v>
      </c>
      <c r="E10" s="13">
        <v>44533</v>
      </c>
      <c r="F10" s="76" t="s">
        <v>411</v>
      </c>
      <c r="G10" s="13">
        <v>44537</v>
      </c>
      <c r="H10" s="10" t="s">
        <v>412</v>
      </c>
      <c r="I10" s="16">
        <v>40</v>
      </c>
      <c r="J10" s="16">
        <v>37</v>
      </c>
      <c r="K10" s="16">
        <v>26</v>
      </c>
      <c r="L10" s="16">
        <v>8</v>
      </c>
      <c r="M10" s="81">
        <v>9.6199999999999992</v>
      </c>
      <c r="N10" s="96">
        <v>9.6199999999999992</v>
      </c>
      <c r="O10" s="64">
        <v>2530</v>
      </c>
      <c r="P10" s="65">
        <f>Table2245789101123456789[[#This Row],[PEMBULATAN]]*O10</f>
        <v>24338.6</v>
      </c>
    </row>
    <row r="11" spans="1:16" ht="26.25" customHeight="1" x14ac:dyDescent="0.2">
      <c r="A11" s="14"/>
      <c r="B11" s="75"/>
      <c r="C11" s="73" t="s">
        <v>733</v>
      </c>
      <c r="D11" s="78" t="s">
        <v>126</v>
      </c>
      <c r="E11" s="13">
        <v>44533</v>
      </c>
      <c r="F11" s="76" t="s">
        <v>411</v>
      </c>
      <c r="G11" s="13">
        <v>44537</v>
      </c>
      <c r="H11" s="10" t="s">
        <v>412</v>
      </c>
      <c r="I11" s="16">
        <v>40</v>
      </c>
      <c r="J11" s="16">
        <v>37</v>
      </c>
      <c r="K11" s="16">
        <v>27</v>
      </c>
      <c r="L11" s="16">
        <v>30</v>
      </c>
      <c r="M11" s="81">
        <v>9.99</v>
      </c>
      <c r="N11" s="96">
        <v>30</v>
      </c>
      <c r="O11" s="64">
        <v>2530</v>
      </c>
      <c r="P11" s="65">
        <f>Table2245789101123456789[[#This Row],[PEMBULATAN]]*O11</f>
        <v>75900</v>
      </c>
    </row>
    <row r="12" spans="1:16" ht="26.25" customHeight="1" x14ac:dyDescent="0.2">
      <c r="A12" s="14"/>
      <c r="B12" s="75"/>
      <c r="C12" s="73" t="s">
        <v>734</v>
      </c>
      <c r="D12" s="78" t="s">
        <v>126</v>
      </c>
      <c r="E12" s="13">
        <v>44533</v>
      </c>
      <c r="F12" s="76" t="s">
        <v>411</v>
      </c>
      <c r="G12" s="13">
        <v>44537</v>
      </c>
      <c r="H12" s="10" t="s">
        <v>412</v>
      </c>
      <c r="I12" s="16">
        <v>82</v>
      </c>
      <c r="J12" s="16">
        <v>52</v>
      </c>
      <c r="K12" s="16">
        <v>26</v>
      </c>
      <c r="L12" s="16">
        <v>4</v>
      </c>
      <c r="M12" s="81">
        <v>27.716000000000001</v>
      </c>
      <c r="N12" s="96">
        <v>27.716000000000001</v>
      </c>
      <c r="O12" s="64">
        <v>2530</v>
      </c>
      <c r="P12" s="65">
        <f>Table2245789101123456789[[#This Row],[PEMBULATAN]]*O12</f>
        <v>70121.48</v>
      </c>
    </row>
    <row r="13" spans="1:16" ht="26.25" customHeight="1" x14ac:dyDescent="0.2">
      <c r="A13" s="14"/>
      <c r="B13" s="75"/>
      <c r="C13" s="73" t="s">
        <v>735</v>
      </c>
      <c r="D13" s="78" t="s">
        <v>126</v>
      </c>
      <c r="E13" s="13">
        <v>44533</v>
      </c>
      <c r="F13" s="76" t="s">
        <v>411</v>
      </c>
      <c r="G13" s="13">
        <v>44537</v>
      </c>
      <c r="H13" s="10" t="s">
        <v>412</v>
      </c>
      <c r="I13" s="16">
        <v>37</v>
      </c>
      <c r="J13" s="16">
        <v>26</v>
      </c>
      <c r="K13" s="16">
        <v>26</v>
      </c>
      <c r="L13" s="16">
        <v>9</v>
      </c>
      <c r="M13" s="81">
        <v>6.2530000000000001</v>
      </c>
      <c r="N13" s="96">
        <v>9</v>
      </c>
      <c r="O13" s="64">
        <v>2530</v>
      </c>
      <c r="P13" s="65">
        <f>Table2245789101123456789[[#This Row],[PEMBULATAN]]*O13</f>
        <v>22770</v>
      </c>
    </row>
    <row r="14" spans="1:16" ht="26.25" customHeight="1" x14ac:dyDescent="0.2">
      <c r="A14" s="14"/>
      <c r="B14" s="75"/>
      <c r="C14" s="73" t="s">
        <v>736</v>
      </c>
      <c r="D14" s="78" t="s">
        <v>126</v>
      </c>
      <c r="E14" s="13">
        <v>44533</v>
      </c>
      <c r="F14" s="76" t="s">
        <v>411</v>
      </c>
      <c r="G14" s="13">
        <v>44537</v>
      </c>
      <c r="H14" s="10" t="s">
        <v>412</v>
      </c>
      <c r="I14" s="16">
        <v>87</v>
      </c>
      <c r="J14" s="16">
        <v>40</v>
      </c>
      <c r="K14" s="16">
        <v>17</v>
      </c>
      <c r="L14" s="16">
        <v>5</v>
      </c>
      <c r="M14" s="81">
        <v>14.79</v>
      </c>
      <c r="N14" s="96">
        <v>14.79</v>
      </c>
      <c r="O14" s="64">
        <v>2530</v>
      </c>
      <c r="P14" s="65">
        <f>Table2245789101123456789[[#This Row],[PEMBULATAN]]*O14</f>
        <v>37418.699999999997</v>
      </c>
    </row>
    <row r="15" spans="1:16" ht="26.25" customHeight="1" x14ac:dyDescent="0.2">
      <c r="A15" s="14"/>
      <c r="B15" s="75"/>
      <c r="C15" s="73" t="s">
        <v>737</v>
      </c>
      <c r="D15" s="78" t="s">
        <v>126</v>
      </c>
      <c r="E15" s="13">
        <v>44533</v>
      </c>
      <c r="F15" s="76" t="s">
        <v>411</v>
      </c>
      <c r="G15" s="13">
        <v>44537</v>
      </c>
      <c r="H15" s="10" t="s">
        <v>412</v>
      </c>
      <c r="I15" s="16">
        <v>50</v>
      </c>
      <c r="J15" s="16">
        <v>30</v>
      </c>
      <c r="K15" s="16">
        <v>20</v>
      </c>
      <c r="L15" s="16">
        <v>20</v>
      </c>
      <c r="M15" s="81">
        <v>7.5</v>
      </c>
      <c r="N15" s="96">
        <v>21</v>
      </c>
      <c r="O15" s="64">
        <v>2530</v>
      </c>
      <c r="P15" s="65">
        <f>Table2245789101123456789[[#This Row],[PEMBULATAN]]*O15</f>
        <v>53130</v>
      </c>
    </row>
    <row r="16" spans="1:16" ht="26.25" customHeight="1" x14ac:dyDescent="0.2">
      <c r="A16" s="14"/>
      <c r="B16" s="75"/>
      <c r="C16" s="73" t="s">
        <v>738</v>
      </c>
      <c r="D16" s="78" t="s">
        <v>126</v>
      </c>
      <c r="E16" s="13">
        <v>44533</v>
      </c>
      <c r="F16" s="76" t="s">
        <v>411</v>
      </c>
      <c r="G16" s="13">
        <v>44537</v>
      </c>
      <c r="H16" s="10" t="s">
        <v>412</v>
      </c>
      <c r="I16" s="16">
        <v>31</v>
      </c>
      <c r="J16" s="16">
        <v>31</v>
      </c>
      <c r="K16" s="16">
        <v>35</v>
      </c>
      <c r="L16" s="16">
        <v>6</v>
      </c>
      <c r="M16" s="81">
        <v>8.4087499999999995</v>
      </c>
      <c r="N16" s="96">
        <v>9</v>
      </c>
      <c r="O16" s="64">
        <v>2530</v>
      </c>
      <c r="P16" s="65">
        <f>Table2245789101123456789[[#This Row],[PEMBULATAN]]*O16</f>
        <v>22770</v>
      </c>
    </row>
    <row r="17" spans="1:16" ht="26.25" customHeight="1" x14ac:dyDescent="0.2">
      <c r="A17" s="14"/>
      <c r="B17" s="75"/>
      <c r="C17" s="73" t="s">
        <v>739</v>
      </c>
      <c r="D17" s="78" t="s">
        <v>126</v>
      </c>
      <c r="E17" s="13">
        <v>44533</v>
      </c>
      <c r="F17" s="76" t="s">
        <v>411</v>
      </c>
      <c r="G17" s="13">
        <v>44537</v>
      </c>
      <c r="H17" s="10" t="s">
        <v>412</v>
      </c>
      <c r="I17" s="16">
        <v>77</v>
      </c>
      <c r="J17" s="16">
        <v>47</v>
      </c>
      <c r="K17" s="16">
        <v>26</v>
      </c>
      <c r="L17" s="16">
        <v>3</v>
      </c>
      <c r="M17" s="81">
        <v>23.523499999999999</v>
      </c>
      <c r="N17" s="96">
        <v>23.523499999999999</v>
      </c>
      <c r="O17" s="64">
        <v>2530</v>
      </c>
      <c r="P17" s="65">
        <f>Table2245789101123456789[[#This Row],[PEMBULATAN]]*O17</f>
        <v>59514.454999999994</v>
      </c>
    </row>
    <row r="18" spans="1:16" ht="26.25" customHeight="1" x14ac:dyDescent="0.2">
      <c r="A18" s="14"/>
      <c r="B18" s="75"/>
      <c r="C18" s="73" t="s">
        <v>740</v>
      </c>
      <c r="D18" s="78" t="s">
        <v>126</v>
      </c>
      <c r="E18" s="13">
        <v>44533</v>
      </c>
      <c r="F18" s="76" t="s">
        <v>411</v>
      </c>
      <c r="G18" s="13">
        <v>44537</v>
      </c>
      <c r="H18" s="10" t="s">
        <v>412</v>
      </c>
      <c r="I18" s="16">
        <v>70</v>
      </c>
      <c r="J18" s="16">
        <v>50</v>
      </c>
      <c r="K18" s="16">
        <v>34</v>
      </c>
      <c r="L18" s="16">
        <v>5</v>
      </c>
      <c r="M18" s="81">
        <v>29.75</v>
      </c>
      <c r="N18" s="96">
        <v>29.75</v>
      </c>
      <c r="O18" s="64">
        <v>2530</v>
      </c>
      <c r="P18" s="65">
        <f>Table2245789101123456789[[#This Row],[PEMBULATAN]]*O18</f>
        <v>75267.5</v>
      </c>
    </row>
    <row r="19" spans="1:16" ht="26.25" customHeight="1" x14ac:dyDescent="0.2">
      <c r="A19" s="14"/>
      <c r="B19" s="75"/>
      <c r="C19" s="73" t="s">
        <v>741</v>
      </c>
      <c r="D19" s="78" t="s">
        <v>126</v>
      </c>
      <c r="E19" s="13">
        <v>44533</v>
      </c>
      <c r="F19" s="76" t="s">
        <v>411</v>
      </c>
      <c r="G19" s="13">
        <v>44537</v>
      </c>
      <c r="H19" s="10" t="s">
        <v>412</v>
      </c>
      <c r="I19" s="16">
        <v>90</v>
      </c>
      <c r="J19" s="16">
        <v>52</v>
      </c>
      <c r="K19" s="16">
        <v>35</v>
      </c>
      <c r="L19" s="16">
        <v>17</v>
      </c>
      <c r="M19" s="81">
        <v>40.950000000000003</v>
      </c>
      <c r="N19" s="96">
        <v>40.950000000000003</v>
      </c>
      <c r="O19" s="64">
        <v>2530</v>
      </c>
      <c r="P19" s="65">
        <f>Table2245789101123456789[[#This Row],[PEMBULATAN]]*O19</f>
        <v>103603.5</v>
      </c>
    </row>
    <row r="20" spans="1:16" ht="26.25" customHeight="1" x14ac:dyDescent="0.2">
      <c r="A20" s="14"/>
      <c r="B20" s="75"/>
      <c r="C20" s="73" t="s">
        <v>742</v>
      </c>
      <c r="D20" s="78" t="s">
        <v>126</v>
      </c>
      <c r="E20" s="13">
        <v>44533</v>
      </c>
      <c r="F20" s="76" t="s">
        <v>411</v>
      </c>
      <c r="G20" s="13">
        <v>44537</v>
      </c>
      <c r="H20" s="10" t="s">
        <v>412</v>
      </c>
      <c r="I20" s="16">
        <v>87</v>
      </c>
      <c r="J20" s="16">
        <v>58</v>
      </c>
      <c r="K20" s="16">
        <v>46</v>
      </c>
      <c r="L20" s="16">
        <v>30</v>
      </c>
      <c r="M20" s="81">
        <v>58.029000000000003</v>
      </c>
      <c r="N20" s="96">
        <v>58.029000000000003</v>
      </c>
      <c r="O20" s="64">
        <v>2530</v>
      </c>
      <c r="P20" s="65">
        <f>Table2245789101123456789[[#This Row],[PEMBULATAN]]*O20</f>
        <v>146813.37</v>
      </c>
    </row>
    <row r="21" spans="1:16" ht="26.25" customHeight="1" x14ac:dyDescent="0.2">
      <c r="A21" s="14"/>
      <c r="B21" s="75"/>
      <c r="C21" s="73" t="s">
        <v>743</v>
      </c>
      <c r="D21" s="78" t="s">
        <v>126</v>
      </c>
      <c r="E21" s="13">
        <v>44533</v>
      </c>
      <c r="F21" s="76" t="s">
        <v>411</v>
      </c>
      <c r="G21" s="13">
        <v>44537</v>
      </c>
      <c r="H21" s="10" t="s">
        <v>412</v>
      </c>
      <c r="I21" s="16">
        <v>54</v>
      </c>
      <c r="J21" s="16">
        <v>32</v>
      </c>
      <c r="K21" s="16">
        <v>25</v>
      </c>
      <c r="L21" s="16">
        <v>6</v>
      </c>
      <c r="M21" s="81">
        <v>10.8</v>
      </c>
      <c r="N21" s="96">
        <v>10.8</v>
      </c>
      <c r="O21" s="64">
        <v>2530</v>
      </c>
      <c r="P21" s="65">
        <f>Table2245789101123456789[[#This Row],[PEMBULATAN]]*O21</f>
        <v>27324</v>
      </c>
    </row>
    <row r="22" spans="1:16" ht="26.25" customHeight="1" x14ac:dyDescent="0.2">
      <c r="A22" s="14"/>
      <c r="B22" s="75"/>
      <c r="C22" s="73" t="s">
        <v>744</v>
      </c>
      <c r="D22" s="78" t="s">
        <v>126</v>
      </c>
      <c r="E22" s="13">
        <v>44533</v>
      </c>
      <c r="F22" s="76" t="s">
        <v>411</v>
      </c>
      <c r="G22" s="13">
        <v>44537</v>
      </c>
      <c r="H22" s="10" t="s">
        <v>412</v>
      </c>
      <c r="I22" s="16">
        <v>80</v>
      </c>
      <c r="J22" s="16">
        <v>40</v>
      </c>
      <c r="K22" s="16">
        <v>26</v>
      </c>
      <c r="L22" s="16">
        <v>8</v>
      </c>
      <c r="M22" s="81">
        <v>20.8</v>
      </c>
      <c r="N22" s="96">
        <v>20.8</v>
      </c>
      <c r="O22" s="64">
        <v>2530</v>
      </c>
      <c r="P22" s="65">
        <f>Table2245789101123456789[[#This Row],[PEMBULATAN]]*O22</f>
        <v>52624</v>
      </c>
    </row>
    <row r="23" spans="1:16" ht="26.25" customHeight="1" x14ac:dyDescent="0.2">
      <c r="A23" s="14"/>
      <c r="B23" s="75"/>
      <c r="C23" s="73" t="s">
        <v>745</v>
      </c>
      <c r="D23" s="78" t="s">
        <v>126</v>
      </c>
      <c r="E23" s="13">
        <v>44533</v>
      </c>
      <c r="F23" s="76" t="s">
        <v>411</v>
      </c>
      <c r="G23" s="13">
        <v>44537</v>
      </c>
      <c r="H23" s="10" t="s">
        <v>412</v>
      </c>
      <c r="I23" s="16">
        <v>55</v>
      </c>
      <c r="J23" s="16">
        <v>38</v>
      </c>
      <c r="K23" s="16">
        <v>20</v>
      </c>
      <c r="L23" s="16">
        <v>6</v>
      </c>
      <c r="M23" s="81">
        <v>10.45</v>
      </c>
      <c r="N23" s="96">
        <v>11</v>
      </c>
      <c r="O23" s="64">
        <v>2530</v>
      </c>
      <c r="P23" s="65">
        <f>Table2245789101123456789[[#This Row],[PEMBULATAN]]*O23</f>
        <v>27830</v>
      </c>
    </row>
    <row r="24" spans="1:16" ht="26.25" customHeight="1" x14ac:dyDescent="0.2">
      <c r="A24" s="14"/>
      <c r="B24" s="75"/>
      <c r="C24" s="73" t="s">
        <v>746</v>
      </c>
      <c r="D24" s="78" t="s">
        <v>126</v>
      </c>
      <c r="E24" s="13">
        <v>44533</v>
      </c>
      <c r="F24" s="76" t="s">
        <v>411</v>
      </c>
      <c r="G24" s="13">
        <v>44537</v>
      </c>
      <c r="H24" s="10" t="s">
        <v>412</v>
      </c>
      <c r="I24" s="16">
        <v>106</v>
      </c>
      <c r="J24" s="16">
        <v>50</v>
      </c>
      <c r="K24" s="16">
        <v>33</v>
      </c>
      <c r="L24" s="16">
        <v>31</v>
      </c>
      <c r="M24" s="81">
        <v>43.725000000000001</v>
      </c>
      <c r="N24" s="96">
        <v>43.725000000000001</v>
      </c>
      <c r="O24" s="64">
        <v>2530</v>
      </c>
      <c r="P24" s="65">
        <f>Table2245789101123456789[[#This Row],[PEMBULATAN]]*O24</f>
        <v>110624.25</v>
      </c>
    </row>
    <row r="25" spans="1:16" ht="26.25" customHeight="1" x14ac:dyDescent="0.2">
      <c r="A25" s="14"/>
      <c r="B25" s="75"/>
      <c r="C25" s="73" t="s">
        <v>747</v>
      </c>
      <c r="D25" s="78" t="s">
        <v>126</v>
      </c>
      <c r="E25" s="13">
        <v>44533</v>
      </c>
      <c r="F25" s="76" t="s">
        <v>411</v>
      </c>
      <c r="G25" s="13">
        <v>44537</v>
      </c>
      <c r="H25" s="10" t="s">
        <v>412</v>
      </c>
      <c r="I25" s="16">
        <v>37</v>
      </c>
      <c r="J25" s="16">
        <v>30</v>
      </c>
      <c r="K25" s="16">
        <v>30</v>
      </c>
      <c r="L25" s="16">
        <v>2</v>
      </c>
      <c r="M25" s="81">
        <v>8.3249999999999993</v>
      </c>
      <c r="N25" s="96">
        <v>9</v>
      </c>
      <c r="O25" s="64">
        <v>2530</v>
      </c>
      <c r="P25" s="65">
        <f>Table2245789101123456789[[#This Row],[PEMBULATAN]]*O25</f>
        <v>22770</v>
      </c>
    </row>
    <row r="26" spans="1:16" ht="26.25" customHeight="1" x14ac:dyDescent="0.2">
      <c r="A26" s="14"/>
      <c r="B26" s="75"/>
      <c r="C26" s="73" t="s">
        <v>748</v>
      </c>
      <c r="D26" s="78" t="s">
        <v>126</v>
      </c>
      <c r="E26" s="13">
        <v>44533</v>
      </c>
      <c r="F26" s="76" t="s">
        <v>411</v>
      </c>
      <c r="G26" s="13">
        <v>44537</v>
      </c>
      <c r="H26" s="10" t="s">
        <v>412</v>
      </c>
      <c r="I26" s="16">
        <v>94</v>
      </c>
      <c r="J26" s="16">
        <v>50</v>
      </c>
      <c r="K26" s="16">
        <v>28</v>
      </c>
      <c r="L26" s="16">
        <v>20</v>
      </c>
      <c r="M26" s="81">
        <v>32.9</v>
      </c>
      <c r="N26" s="96">
        <v>32.9</v>
      </c>
      <c r="O26" s="64">
        <v>2530</v>
      </c>
      <c r="P26" s="65">
        <f>Table2245789101123456789[[#This Row],[PEMBULATAN]]*O26</f>
        <v>83237</v>
      </c>
    </row>
    <row r="27" spans="1:16" ht="26.25" customHeight="1" x14ac:dyDescent="0.2">
      <c r="A27" s="14"/>
      <c r="B27" s="75"/>
      <c r="C27" s="73" t="s">
        <v>749</v>
      </c>
      <c r="D27" s="78" t="s">
        <v>126</v>
      </c>
      <c r="E27" s="13">
        <v>44533</v>
      </c>
      <c r="F27" s="76" t="s">
        <v>411</v>
      </c>
      <c r="G27" s="13">
        <v>44537</v>
      </c>
      <c r="H27" s="10" t="s">
        <v>412</v>
      </c>
      <c r="I27" s="16">
        <v>60</v>
      </c>
      <c r="J27" s="16">
        <v>38</v>
      </c>
      <c r="K27" s="16">
        <v>17</v>
      </c>
      <c r="L27" s="16">
        <v>5</v>
      </c>
      <c r="M27" s="81">
        <v>9.69</v>
      </c>
      <c r="N27" s="96">
        <v>9.69</v>
      </c>
      <c r="O27" s="64">
        <v>2530</v>
      </c>
      <c r="P27" s="65">
        <f>Table2245789101123456789[[#This Row],[PEMBULATAN]]*O27</f>
        <v>24515.699999999997</v>
      </c>
    </row>
    <row r="28" spans="1:16" ht="26.25" customHeight="1" x14ac:dyDescent="0.2">
      <c r="A28" s="14"/>
      <c r="B28" s="75"/>
      <c r="C28" s="73" t="s">
        <v>750</v>
      </c>
      <c r="D28" s="78" t="s">
        <v>126</v>
      </c>
      <c r="E28" s="13">
        <v>44533</v>
      </c>
      <c r="F28" s="76" t="s">
        <v>411</v>
      </c>
      <c r="G28" s="13">
        <v>44537</v>
      </c>
      <c r="H28" s="10" t="s">
        <v>412</v>
      </c>
      <c r="I28" s="16">
        <v>48</v>
      </c>
      <c r="J28" s="16">
        <v>34</v>
      </c>
      <c r="K28" s="16">
        <v>25</v>
      </c>
      <c r="L28" s="16">
        <v>3</v>
      </c>
      <c r="M28" s="81">
        <v>10.199999999999999</v>
      </c>
      <c r="N28" s="96">
        <v>10.199999999999999</v>
      </c>
      <c r="O28" s="64">
        <v>2530</v>
      </c>
      <c r="P28" s="65">
        <f>Table2245789101123456789[[#This Row],[PEMBULATAN]]*O28</f>
        <v>25806</v>
      </c>
    </row>
    <row r="29" spans="1:16" ht="26.25" customHeight="1" x14ac:dyDescent="0.2">
      <c r="A29" s="14"/>
      <c r="B29" s="75"/>
      <c r="C29" s="73" t="s">
        <v>751</v>
      </c>
      <c r="D29" s="78" t="s">
        <v>126</v>
      </c>
      <c r="E29" s="13">
        <v>44533</v>
      </c>
      <c r="F29" s="76" t="s">
        <v>411</v>
      </c>
      <c r="G29" s="13">
        <v>44537</v>
      </c>
      <c r="H29" s="10" t="s">
        <v>412</v>
      </c>
      <c r="I29" s="16">
        <v>64</v>
      </c>
      <c r="J29" s="16">
        <v>32</v>
      </c>
      <c r="K29" s="16">
        <v>16</v>
      </c>
      <c r="L29" s="16">
        <v>4</v>
      </c>
      <c r="M29" s="81">
        <v>8.1920000000000002</v>
      </c>
      <c r="N29" s="96">
        <v>8.1920000000000002</v>
      </c>
      <c r="O29" s="64">
        <v>2530</v>
      </c>
      <c r="P29" s="65">
        <f>Table2245789101123456789[[#This Row],[PEMBULATAN]]*O29</f>
        <v>20725.760000000002</v>
      </c>
    </row>
    <row r="30" spans="1:16" ht="26.25" customHeight="1" x14ac:dyDescent="0.2">
      <c r="A30" s="14"/>
      <c r="B30" s="75"/>
      <c r="C30" s="73" t="s">
        <v>752</v>
      </c>
      <c r="D30" s="78" t="s">
        <v>126</v>
      </c>
      <c r="E30" s="13">
        <v>44533</v>
      </c>
      <c r="F30" s="76" t="s">
        <v>411</v>
      </c>
      <c r="G30" s="13">
        <v>44537</v>
      </c>
      <c r="H30" s="10" t="s">
        <v>412</v>
      </c>
      <c r="I30" s="16">
        <v>46</v>
      </c>
      <c r="J30" s="16">
        <v>25</v>
      </c>
      <c r="K30" s="16">
        <v>30</v>
      </c>
      <c r="L30" s="16">
        <v>7</v>
      </c>
      <c r="M30" s="81">
        <v>8.625</v>
      </c>
      <c r="N30" s="96">
        <v>8.625</v>
      </c>
      <c r="O30" s="64">
        <v>2530</v>
      </c>
      <c r="P30" s="65">
        <f>Table2245789101123456789[[#This Row],[PEMBULATAN]]*O30</f>
        <v>21821.25</v>
      </c>
    </row>
    <row r="31" spans="1:16" ht="26.25" customHeight="1" x14ac:dyDescent="0.2">
      <c r="A31" s="14"/>
      <c r="B31" s="75"/>
      <c r="C31" s="73" t="s">
        <v>753</v>
      </c>
      <c r="D31" s="78" t="s">
        <v>126</v>
      </c>
      <c r="E31" s="13">
        <v>44533</v>
      </c>
      <c r="F31" s="76" t="s">
        <v>411</v>
      </c>
      <c r="G31" s="13">
        <v>44537</v>
      </c>
      <c r="H31" s="10" t="s">
        <v>412</v>
      </c>
      <c r="I31" s="16">
        <v>44</v>
      </c>
      <c r="J31" s="16">
        <v>37</v>
      </c>
      <c r="K31" s="16">
        <v>12</v>
      </c>
      <c r="L31" s="16">
        <v>7</v>
      </c>
      <c r="M31" s="81">
        <v>4.8840000000000003</v>
      </c>
      <c r="N31" s="96">
        <v>7</v>
      </c>
      <c r="O31" s="64">
        <v>2530</v>
      </c>
      <c r="P31" s="65">
        <f>Table2245789101123456789[[#This Row],[PEMBULATAN]]*O31</f>
        <v>17710</v>
      </c>
    </row>
    <row r="32" spans="1:16" ht="26.25" customHeight="1" x14ac:dyDescent="0.2">
      <c r="A32" s="14"/>
      <c r="B32" s="75"/>
      <c r="C32" s="73" t="s">
        <v>754</v>
      </c>
      <c r="D32" s="78" t="s">
        <v>126</v>
      </c>
      <c r="E32" s="13">
        <v>44533</v>
      </c>
      <c r="F32" s="76" t="s">
        <v>411</v>
      </c>
      <c r="G32" s="13">
        <v>44537</v>
      </c>
      <c r="H32" s="10" t="s">
        <v>412</v>
      </c>
      <c r="I32" s="16">
        <v>95</v>
      </c>
      <c r="J32" s="16">
        <v>18</v>
      </c>
      <c r="K32" s="16">
        <v>10</v>
      </c>
      <c r="L32" s="16">
        <v>3</v>
      </c>
      <c r="M32" s="81">
        <v>4.2750000000000004</v>
      </c>
      <c r="N32" s="96">
        <v>4.2750000000000004</v>
      </c>
      <c r="O32" s="64">
        <v>2530</v>
      </c>
      <c r="P32" s="65">
        <f>Table2245789101123456789[[#This Row],[PEMBULATAN]]*O32</f>
        <v>10815.75</v>
      </c>
    </row>
    <row r="33" spans="1:16" ht="26.25" customHeight="1" x14ac:dyDescent="0.2">
      <c r="A33" s="14"/>
      <c r="B33" s="75"/>
      <c r="C33" s="73" t="s">
        <v>755</v>
      </c>
      <c r="D33" s="78" t="s">
        <v>126</v>
      </c>
      <c r="E33" s="13">
        <v>44533</v>
      </c>
      <c r="F33" s="76" t="s">
        <v>411</v>
      </c>
      <c r="G33" s="13">
        <v>44537</v>
      </c>
      <c r="H33" s="10" t="s">
        <v>412</v>
      </c>
      <c r="I33" s="16">
        <v>55</v>
      </c>
      <c r="J33" s="16">
        <v>50</v>
      </c>
      <c r="K33" s="16">
        <v>33</v>
      </c>
      <c r="L33" s="16">
        <v>2</v>
      </c>
      <c r="M33" s="81">
        <v>22.6875</v>
      </c>
      <c r="N33" s="96">
        <v>22.6875</v>
      </c>
      <c r="O33" s="64">
        <v>2530</v>
      </c>
      <c r="P33" s="65">
        <f>Table2245789101123456789[[#This Row],[PEMBULATAN]]*O33</f>
        <v>57399.375</v>
      </c>
    </row>
    <row r="34" spans="1:16" ht="26.25" customHeight="1" x14ac:dyDescent="0.2">
      <c r="A34" s="14"/>
      <c r="B34" s="75"/>
      <c r="C34" s="73" t="s">
        <v>756</v>
      </c>
      <c r="D34" s="78" t="s">
        <v>126</v>
      </c>
      <c r="E34" s="13">
        <v>44533</v>
      </c>
      <c r="F34" s="76" t="s">
        <v>411</v>
      </c>
      <c r="G34" s="13">
        <v>44537</v>
      </c>
      <c r="H34" s="10" t="s">
        <v>412</v>
      </c>
      <c r="I34" s="16">
        <v>45</v>
      </c>
      <c r="J34" s="16">
        <v>32</v>
      </c>
      <c r="K34" s="16">
        <v>30</v>
      </c>
      <c r="L34" s="16">
        <v>1</v>
      </c>
      <c r="M34" s="81">
        <v>10.8</v>
      </c>
      <c r="N34" s="96">
        <v>10.8</v>
      </c>
      <c r="O34" s="64">
        <v>2530</v>
      </c>
      <c r="P34" s="65">
        <f>Table2245789101123456789[[#This Row],[PEMBULATAN]]*O34</f>
        <v>27324</v>
      </c>
    </row>
    <row r="35" spans="1:16" ht="26.25" customHeight="1" x14ac:dyDescent="0.2">
      <c r="A35" s="14"/>
      <c r="B35" s="75"/>
      <c r="C35" s="73" t="s">
        <v>757</v>
      </c>
      <c r="D35" s="78" t="s">
        <v>126</v>
      </c>
      <c r="E35" s="13">
        <v>44533</v>
      </c>
      <c r="F35" s="76" t="s">
        <v>411</v>
      </c>
      <c r="G35" s="13">
        <v>44537</v>
      </c>
      <c r="H35" s="10" t="s">
        <v>412</v>
      </c>
      <c r="I35" s="16">
        <v>64</v>
      </c>
      <c r="J35" s="16">
        <v>34</v>
      </c>
      <c r="K35" s="16">
        <v>20</v>
      </c>
      <c r="L35" s="16">
        <v>2</v>
      </c>
      <c r="M35" s="81">
        <v>10.88</v>
      </c>
      <c r="N35" s="96">
        <v>10.88</v>
      </c>
      <c r="O35" s="64">
        <v>2530</v>
      </c>
      <c r="P35" s="65">
        <f>Table2245789101123456789[[#This Row],[PEMBULATAN]]*O35</f>
        <v>27526.400000000001</v>
      </c>
    </row>
    <row r="36" spans="1:16" ht="26.25" customHeight="1" x14ac:dyDescent="0.2">
      <c r="A36" s="14"/>
      <c r="B36" s="75"/>
      <c r="C36" s="73" t="s">
        <v>758</v>
      </c>
      <c r="D36" s="78" t="s">
        <v>126</v>
      </c>
      <c r="E36" s="13">
        <v>44533</v>
      </c>
      <c r="F36" s="76" t="s">
        <v>411</v>
      </c>
      <c r="G36" s="13">
        <v>44537</v>
      </c>
      <c r="H36" s="10" t="s">
        <v>412</v>
      </c>
      <c r="I36" s="16">
        <v>55</v>
      </c>
      <c r="J36" s="16">
        <v>50</v>
      </c>
      <c r="K36" s="16">
        <v>16</v>
      </c>
      <c r="L36" s="16">
        <v>2</v>
      </c>
      <c r="M36" s="81">
        <v>11</v>
      </c>
      <c r="N36" s="96">
        <v>11</v>
      </c>
      <c r="O36" s="64">
        <v>2530</v>
      </c>
      <c r="P36" s="65">
        <f>Table2245789101123456789[[#This Row],[PEMBULATAN]]*O36</f>
        <v>27830</v>
      </c>
    </row>
    <row r="37" spans="1:16" ht="26.25" customHeight="1" x14ac:dyDescent="0.2">
      <c r="A37" s="14"/>
      <c r="B37" s="75"/>
      <c r="C37" s="73" t="s">
        <v>759</v>
      </c>
      <c r="D37" s="78" t="s">
        <v>126</v>
      </c>
      <c r="E37" s="13">
        <v>44533</v>
      </c>
      <c r="F37" s="76" t="s">
        <v>411</v>
      </c>
      <c r="G37" s="13">
        <v>44537</v>
      </c>
      <c r="H37" s="10" t="s">
        <v>412</v>
      </c>
      <c r="I37" s="16">
        <v>97</v>
      </c>
      <c r="J37" s="16">
        <v>8</v>
      </c>
      <c r="K37" s="16">
        <v>8</v>
      </c>
      <c r="L37" s="16">
        <v>1</v>
      </c>
      <c r="M37" s="81">
        <v>1.552</v>
      </c>
      <c r="N37" s="96">
        <v>1.552</v>
      </c>
      <c r="O37" s="64">
        <v>2530</v>
      </c>
      <c r="P37" s="65">
        <f>Table2245789101123456789[[#This Row],[PEMBULATAN]]*O37</f>
        <v>3926.56</v>
      </c>
    </row>
    <row r="38" spans="1:16" ht="26.25" customHeight="1" x14ac:dyDescent="0.2">
      <c r="A38" s="14"/>
      <c r="B38" s="75"/>
      <c r="C38" s="73" t="s">
        <v>760</v>
      </c>
      <c r="D38" s="78" t="s">
        <v>126</v>
      </c>
      <c r="E38" s="13">
        <v>44533</v>
      </c>
      <c r="F38" s="76" t="s">
        <v>411</v>
      </c>
      <c r="G38" s="13">
        <v>44537</v>
      </c>
      <c r="H38" s="10" t="s">
        <v>412</v>
      </c>
      <c r="I38" s="16">
        <v>122</v>
      </c>
      <c r="J38" s="16">
        <v>8</v>
      </c>
      <c r="K38" s="16">
        <v>8</v>
      </c>
      <c r="L38" s="16">
        <v>1</v>
      </c>
      <c r="M38" s="81">
        <v>1.952</v>
      </c>
      <c r="N38" s="96">
        <v>1.952</v>
      </c>
      <c r="O38" s="64">
        <v>2530</v>
      </c>
      <c r="P38" s="65">
        <f>Table2245789101123456789[[#This Row],[PEMBULATAN]]*O38</f>
        <v>4938.5599999999995</v>
      </c>
    </row>
    <row r="39" spans="1:16" ht="26.25" customHeight="1" x14ac:dyDescent="0.2">
      <c r="A39" s="14"/>
      <c r="B39" s="75"/>
      <c r="C39" s="73" t="s">
        <v>761</v>
      </c>
      <c r="D39" s="78" t="s">
        <v>126</v>
      </c>
      <c r="E39" s="13">
        <v>44533</v>
      </c>
      <c r="F39" s="76" t="s">
        <v>411</v>
      </c>
      <c r="G39" s="13">
        <v>44537</v>
      </c>
      <c r="H39" s="10" t="s">
        <v>412</v>
      </c>
      <c r="I39" s="16">
        <v>55</v>
      </c>
      <c r="J39" s="16">
        <v>55</v>
      </c>
      <c r="K39" s="16">
        <v>20</v>
      </c>
      <c r="L39" s="16">
        <v>10</v>
      </c>
      <c r="M39" s="81">
        <v>15.125</v>
      </c>
      <c r="N39" s="96">
        <v>15.125</v>
      </c>
      <c r="O39" s="64">
        <v>2530</v>
      </c>
      <c r="P39" s="65">
        <f>Table2245789101123456789[[#This Row],[PEMBULATAN]]*O39</f>
        <v>38266.25</v>
      </c>
    </row>
    <row r="40" spans="1:16" ht="26.25" customHeight="1" x14ac:dyDescent="0.2">
      <c r="A40" s="14"/>
      <c r="B40" s="75"/>
      <c r="C40" s="73" t="s">
        <v>762</v>
      </c>
      <c r="D40" s="78" t="s">
        <v>126</v>
      </c>
      <c r="E40" s="13">
        <v>44533</v>
      </c>
      <c r="F40" s="76" t="s">
        <v>411</v>
      </c>
      <c r="G40" s="13">
        <v>44537</v>
      </c>
      <c r="H40" s="10" t="s">
        <v>412</v>
      </c>
      <c r="I40" s="16">
        <v>52</v>
      </c>
      <c r="J40" s="16">
        <v>43</v>
      </c>
      <c r="K40" s="16">
        <v>32</v>
      </c>
      <c r="L40" s="16">
        <v>13</v>
      </c>
      <c r="M40" s="81">
        <v>17.888000000000002</v>
      </c>
      <c r="N40" s="96">
        <v>17.888000000000002</v>
      </c>
      <c r="O40" s="64">
        <v>2530</v>
      </c>
      <c r="P40" s="65">
        <f>Table2245789101123456789[[#This Row],[PEMBULATAN]]*O40</f>
        <v>45256.640000000007</v>
      </c>
    </row>
    <row r="41" spans="1:16" ht="26.25" customHeight="1" x14ac:dyDescent="0.2">
      <c r="A41" s="14"/>
      <c r="B41" s="75"/>
      <c r="C41" s="73" t="s">
        <v>763</v>
      </c>
      <c r="D41" s="78" t="s">
        <v>126</v>
      </c>
      <c r="E41" s="13">
        <v>44533</v>
      </c>
      <c r="F41" s="76" t="s">
        <v>411</v>
      </c>
      <c r="G41" s="13">
        <v>44537</v>
      </c>
      <c r="H41" s="10" t="s">
        <v>412</v>
      </c>
      <c r="I41" s="16">
        <v>75</v>
      </c>
      <c r="J41" s="16">
        <v>65</v>
      </c>
      <c r="K41" s="16">
        <v>24</v>
      </c>
      <c r="L41" s="16">
        <v>11</v>
      </c>
      <c r="M41" s="81">
        <v>29.25</v>
      </c>
      <c r="N41" s="96">
        <v>29.25</v>
      </c>
      <c r="O41" s="64">
        <v>2530</v>
      </c>
      <c r="P41" s="65">
        <f>Table2245789101123456789[[#This Row],[PEMBULATAN]]*O41</f>
        <v>74002.5</v>
      </c>
    </row>
    <row r="42" spans="1:16" ht="26.25" customHeight="1" x14ac:dyDescent="0.2">
      <c r="A42" s="14"/>
      <c r="B42" s="75"/>
      <c r="C42" s="73" t="s">
        <v>764</v>
      </c>
      <c r="D42" s="78" t="s">
        <v>126</v>
      </c>
      <c r="E42" s="13">
        <v>44533</v>
      </c>
      <c r="F42" s="76" t="s">
        <v>411</v>
      </c>
      <c r="G42" s="13">
        <v>44537</v>
      </c>
      <c r="H42" s="10" t="s">
        <v>412</v>
      </c>
      <c r="I42" s="16">
        <v>82</v>
      </c>
      <c r="J42" s="16">
        <v>17</v>
      </c>
      <c r="K42" s="16">
        <v>10</v>
      </c>
      <c r="L42" s="16">
        <v>2</v>
      </c>
      <c r="M42" s="81">
        <v>3.4849999999999999</v>
      </c>
      <c r="N42" s="96">
        <v>4</v>
      </c>
      <c r="O42" s="64">
        <v>2530</v>
      </c>
      <c r="P42" s="65">
        <f>Table2245789101123456789[[#This Row],[PEMBULATAN]]*O42</f>
        <v>10120</v>
      </c>
    </row>
    <row r="43" spans="1:16" ht="26.25" customHeight="1" x14ac:dyDescent="0.2">
      <c r="A43" s="14"/>
      <c r="B43" s="75"/>
      <c r="C43" s="73" t="s">
        <v>765</v>
      </c>
      <c r="D43" s="78" t="s">
        <v>126</v>
      </c>
      <c r="E43" s="13">
        <v>44533</v>
      </c>
      <c r="F43" s="76" t="s">
        <v>411</v>
      </c>
      <c r="G43" s="13">
        <v>44537</v>
      </c>
      <c r="H43" s="10" t="s">
        <v>412</v>
      </c>
      <c r="I43" s="16">
        <v>37</v>
      </c>
      <c r="J43" s="16">
        <v>30</v>
      </c>
      <c r="K43" s="16">
        <v>20</v>
      </c>
      <c r="L43" s="16">
        <v>2</v>
      </c>
      <c r="M43" s="81">
        <v>5.55</v>
      </c>
      <c r="N43" s="96">
        <v>5.55</v>
      </c>
      <c r="O43" s="64">
        <v>2530</v>
      </c>
      <c r="P43" s="65">
        <f>Table2245789101123456789[[#This Row],[PEMBULATAN]]*O43</f>
        <v>14041.5</v>
      </c>
    </row>
    <row r="44" spans="1:16" ht="26.25" customHeight="1" x14ac:dyDescent="0.2">
      <c r="A44" s="14"/>
      <c r="B44" s="75"/>
      <c r="C44" s="73" t="s">
        <v>766</v>
      </c>
      <c r="D44" s="78" t="s">
        <v>126</v>
      </c>
      <c r="E44" s="13">
        <v>44533</v>
      </c>
      <c r="F44" s="76" t="s">
        <v>411</v>
      </c>
      <c r="G44" s="13">
        <v>44537</v>
      </c>
      <c r="H44" s="10" t="s">
        <v>412</v>
      </c>
      <c r="I44" s="16">
        <v>106</v>
      </c>
      <c r="J44" s="16">
        <v>30</v>
      </c>
      <c r="K44" s="16">
        <v>17</v>
      </c>
      <c r="L44" s="16">
        <v>5</v>
      </c>
      <c r="M44" s="81">
        <v>13.515000000000001</v>
      </c>
      <c r="N44" s="96">
        <v>13.515000000000001</v>
      </c>
      <c r="O44" s="64">
        <v>2530</v>
      </c>
      <c r="P44" s="65">
        <f>Table2245789101123456789[[#This Row],[PEMBULATAN]]*O44</f>
        <v>34192.950000000004</v>
      </c>
    </row>
    <row r="45" spans="1:16" ht="26.25" customHeight="1" x14ac:dyDescent="0.2">
      <c r="A45" s="14"/>
      <c r="B45" s="75"/>
      <c r="C45" s="73" t="s">
        <v>767</v>
      </c>
      <c r="D45" s="78" t="s">
        <v>126</v>
      </c>
      <c r="E45" s="13">
        <v>44533</v>
      </c>
      <c r="F45" s="76" t="s">
        <v>411</v>
      </c>
      <c r="G45" s="13">
        <v>44537</v>
      </c>
      <c r="H45" s="10" t="s">
        <v>412</v>
      </c>
      <c r="I45" s="16">
        <v>66</v>
      </c>
      <c r="J45" s="16">
        <v>66</v>
      </c>
      <c r="K45" s="16">
        <v>15</v>
      </c>
      <c r="L45" s="16">
        <v>9</v>
      </c>
      <c r="M45" s="81">
        <v>16.335000000000001</v>
      </c>
      <c r="N45" s="96">
        <v>17</v>
      </c>
      <c r="O45" s="64">
        <v>2530</v>
      </c>
      <c r="P45" s="65">
        <f>Table2245789101123456789[[#This Row],[PEMBULATAN]]*O45</f>
        <v>43010</v>
      </c>
    </row>
    <row r="46" spans="1:16" ht="26.25" customHeight="1" x14ac:dyDescent="0.2">
      <c r="A46" s="14"/>
      <c r="B46" s="75"/>
      <c r="C46" s="73" t="s">
        <v>768</v>
      </c>
      <c r="D46" s="78" t="s">
        <v>126</v>
      </c>
      <c r="E46" s="13">
        <v>44533</v>
      </c>
      <c r="F46" s="76" t="s">
        <v>411</v>
      </c>
      <c r="G46" s="13">
        <v>44537</v>
      </c>
      <c r="H46" s="10" t="s">
        <v>412</v>
      </c>
      <c r="I46" s="16">
        <v>38</v>
      </c>
      <c r="J46" s="16">
        <v>33</v>
      </c>
      <c r="K46" s="16">
        <v>28</v>
      </c>
      <c r="L46" s="16">
        <v>3</v>
      </c>
      <c r="M46" s="81">
        <v>8.7780000000000005</v>
      </c>
      <c r="N46" s="96">
        <v>8.7780000000000005</v>
      </c>
      <c r="O46" s="64">
        <v>2530</v>
      </c>
      <c r="P46" s="65">
        <f>Table2245789101123456789[[#This Row],[PEMBULATAN]]*O46</f>
        <v>22208.34</v>
      </c>
    </row>
    <row r="47" spans="1:16" ht="26.25" customHeight="1" x14ac:dyDescent="0.2">
      <c r="A47" s="14"/>
      <c r="B47" s="75"/>
      <c r="C47" s="73" t="s">
        <v>769</v>
      </c>
      <c r="D47" s="78" t="s">
        <v>126</v>
      </c>
      <c r="E47" s="13">
        <v>44533</v>
      </c>
      <c r="F47" s="76" t="s">
        <v>411</v>
      </c>
      <c r="G47" s="13">
        <v>44537</v>
      </c>
      <c r="H47" s="10" t="s">
        <v>412</v>
      </c>
      <c r="I47" s="16">
        <v>80</v>
      </c>
      <c r="J47" s="16">
        <v>55</v>
      </c>
      <c r="K47" s="16">
        <v>27</v>
      </c>
      <c r="L47" s="16">
        <v>6</v>
      </c>
      <c r="M47" s="81">
        <v>29.7</v>
      </c>
      <c r="N47" s="96">
        <v>29.7</v>
      </c>
      <c r="O47" s="64">
        <v>2530</v>
      </c>
      <c r="P47" s="65">
        <f>Table2245789101123456789[[#This Row],[PEMBULATAN]]*O47</f>
        <v>75141</v>
      </c>
    </row>
    <row r="48" spans="1:16" ht="26.25" customHeight="1" x14ac:dyDescent="0.2">
      <c r="A48" s="14"/>
      <c r="B48" s="75"/>
      <c r="C48" s="73" t="s">
        <v>770</v>
      </c>
      <c r="D48" s="78" t="s">
        <v>126</v>
      </c>
      <c r="E48" s="13">
        <v>44533</v>
      </c>
      <c r="F48" s="76" t="s">
        <v>411</v>
      </c>
      <c r="G48" s="13">
        <v>44537</v>
      </c>
      <c r="H48" s="10" t="s">
        <v>412</v>
      </c>
      <c r="I48" s="16">
        <v>42</v>
      </c>
      <c r="J48" s="16">
        <v>30</v>
      </c>
      <c r="K48" s="16">
        <v>17</v>
      </c>
      <c r="L48" s="16">
        <v>14</v>
      </c>
      <c r="M48" s="81">
        <v>5.3550000000000004</v>
      </c>
      <c r="N48" s="96">
        <v>15</v>
      </c>
      <c r="O48" s="64">
        <v>2530</v>
      </c>
      <c r="P48" s="65">
        <f>Table2245789101123456789[[#This Row],[PEMBULATAN]]*O48</f>
        <v>37950</v>
      </c>
    </row>
    <row r="49" spans="1:16" ht="26.25" customHeight="1" x14ac:dyDescent="0.2">
      <c r="A49" s="14"/>
      <c r="B49" s="75"/>
      <c r="C49" s="73" t="s">
        <v>771</v>
      </c>
      <c r="D49" s="78" t="s">
        <v>126</v>
      </c>
      <c r="E49" s="13">
        <v>44533</v>
      </c>
      <c r="F49" s="76" t="s">
        <v>411</v>
      </c>
      <c r="G49" s="13">
        <v>44537</v>
      </c>
      <c r="H49" s="10" t="s">
        <v>412</v>
      </c>
      <c r="I49" s="16">
        <v>40</v>
      </c>
      <c r="J49" s="16">
        <v>36</v>
      </c>
      <c r="K49" s="16">
        <v>36</v>
      </c>
      <c r="L49" s="16">
        <v>6</v>
      </c>
      <c r="M49" s="81">
        <v>12.96</v>
      </c>
      <c r="N49" s="96">
        <v>12.96</v>
      </c>
      <c r="O49" s="64">
        <v>2530</v>
      </c>
      <c r="P49" s="65">
        <f>Table2245789101123456789[[#This Row],[PEMBULATAN]]*O49</f>
        <v>32788.800000000003</v>
      </c>
    </row>
    <row r="50" spans="1:16" ht="26.25" customHeight="1" x14ac:dyDescent="0.2">
      <c r="A50" s="14"/>
      <c r="B50" s="75"/>
      <c r="C50" s="73" t="s">
        <v>772</v>
      </c>
      <c r="D50" s="78" t="s">
        <v>126</v>
      </c>
      <c r="E50" s="13">
        <v>44533</v>
      </c>
      <c r="F50" s="76" t="s">
        <v>411</v>
      </c>
      <c r="G50" s="13">
        <v>44537</v>
      </c>
      <c r="H50" s="10" t="s">
        <v>412</v>
      </c>
      <c r="I50" s="16">
        <v>52</v>
      </c>
      <c r="J50" s="16">
        <v>54</v>
      </c>
      <c r="K50" s="16">
        <v>28</v>
      </c>
      <c r="L50" s="16">
        <v>7</v>
      </c>
      <c r="M50" s="81">
        <v>19.655999999999999</v>
      </c>
      <c r="N50" s="96">
        <v>19.655999999999999</v>
      </c>
      <c r="O50" s="64">
        <v>2530</v>
      </c>
      <c r="P50" s="65">
        <f>Table2245789101123456789[[#This Row],[PEMBULATAN]]*O50</f>
        <v>49729.68</v>
      </c>
    </row>
    <row r="51" spans="1:16" ht="26.25" customHeight="1" x14ac:dyDescent="0.2">
      <c r="A51" s="14"/>
      <c r="B51" s="75"/>
      <c r="C51" s="73" t="s">
        <v>773</v>
      </c>
      <c r="D51" s="78" t="s">
        <v>126</v>
      </c>
      <c r="E51" s="13">
        <v>44533</v>
      </c>
      <c r="F51" s="76" t="s">
        <v>411</v>
      </c>
      <c r="G51" s="13">
        <v>44537</v>
      </c>
      <c r="H51" s="10" t="s">
        <v>412</v>
      </c>
      <c r="I51" s="16">
        <v>55</v>
      </c>
      <c r="J51" s="16">
        <v>44</v>
      </c>
      <c r="K51" s="16">
        <v>25</v>
      </c>
      <c r="L51" s="16">
        <v>2</v>
      </c>
      <c r="M51" s="81">
        <v>15.125</v>
      </c>
      <c r="N51" s="96">
        <v>15.125</v>
      </c>
      <c r="O51" s="64">
        <v>2530</v>
      </c>
      <c r="P51" s="65">
        <f>Table2245789101123456789[[#This Row],[PEMBULATAN]]*O51</f>
        <v>38266.25</v>
      </c>
    </row>
    <row r="52" spans="1:16" ht="26.25" customHeight="1" x14ac:dyDescent="0.2">
      <c r="A52" s="14"/>
      <c r="B52" s="75"/>
      <c r="C52" s="73" t="s">
        <v>774</v>
      </c>
      <c r="D52" s="78" t="s">
        <v>126</v>
      </c>
      <c r="E52" s="13">
        <v>44533</v>
      </c>
      <c r="F52" s="76" t="s">
        <v>411</v>
      </c>
      <c r="G52" s="13">
        <v>44537</v>
      </c>
      <c r="H52" s="10" t="s">
        <v>412</v>
      </c>
      <c r="I52" s="16">
        <v>40</v>
      </c>
      <c r="J52" s="16">
        <v>40</v>
      </c>
      <c r="K52" s="16">
        <v>8</v>
      </c>
      <c r="L52" s="16">
        <v>1</v>
      </c>
      <c r="M52" s="81">
        <v>3.2</v>
      </c>
      <c r="N52" s="96">
        <v>3.2</v>
      </c>
      <c r="O52" s="64">
        <v>2530</v>
      </c>
      <c r="P52" s="65">
        <f>Table2245789101123456789[[#This Row],[PEMBULATAN]]*O52</f>
        <v>8096</v>
      </c>
    </row>
    <row r="53" spans="1:16" ht="26.25" customHeight="1" x14ac:dyDescent="0.2">
      <c r="A53" s="14"/>
      <c r="B53" s="75"/>
      <c r="C53" s="73" t="s">
        <v>775</v>
      </c>
      <c r="D53" s="78" t="s">
        <v>126</v>
      </c>
      <c r="E53" s="13">
        <v>44533</v>
      </c>
      <c r="F53" s="76" t="s">
        <v>411</v>
      </c>
      <c r="G53" s="13">
        <v>44537</v>
      </c>
      <c r="H53" s="10" t="s">
        <v>412</v>
      </c>
      <c r="I53" s="16">
        <v>64</v>
      </c>
      <c r="J53" s="16">
        <v>45</v>
      </c>
      <c r="K53" s="16">
        <v>35</v>
      </c>
      <c r="L53" s="16">
        <v>15</v>
      </c>
      <c r="M53" s="81">
        <v>25.2</v>
      </c>
      <c r="N53" s="96">
        <v>25.2</v>
      </c>
      <c r="O53" s="64">
        <v>2530</v>
      </c>
      <c r="P53" s="65">
        <f>Table2245789101123456789[[#This Row],[PEMBULATAN]]*O53</f>
        <v>63756</v>
      </c>
    </row>
    <row r="54" spans="1:16" ht="26.25" customHeight="1" x14ac:dyDescent="0.2">
      <c r="A54" s="14"/>
      <c r="B54" s="75"/>
      <c r="C54" s="73" t="s">
        <v>776</v>
      </c>
      <c r="D54" s="78" t="s">
        <v>126</v>
      </c>
      <c r="E54" s="13">
        <v>44533</v>
      </c>
      <c r="F54" s="76" t="s">
        <v>411</v>
      </c>
      <c r="G54" s="13">
        <v>44537</v>
      </c>
      <c r="H54" s="10" t="s">
        <v>412</v>
      </c>
      <c r="I54" s="16">
        <v>66</v>
      </c>
      <c r="J54" s="16">
        <v>50</v>
      </c>
      <c r="K54" s="16">
        <v>27</v>
      </c>
      <c r="L54" s="16">
        <v>8</v>
      </c>
      <c r="M54" s="81">
        <v>22.274999999999999</v>
      </c>
      <c r="N54" s="96">
        <v>22.274999999999999</v>
      </c>
      <c r="O54" s="64">
        <v>2530</v>
      </c>
      <c r="P54" s="65">
        <f>Table2245789101123456789[[#This Row],[PEMBULATAN]]*O54</f>
        <v>56355.75</v>
      </c>
    </row>
    <row r="55" spans="1:16" ht="26.25" customHeight="1" x14ac:dyDescent="0.2">
      <c r="A55" s="14"/>
      <c r="B55" s="75"/>
      <c r="C55" s="73" t="s">
        <v>777</v>
      </c>
      <c r="D55" s="78" t="s">
        <v>126</v>
      </c>
      <c r="E55" s="13">
        <v>44533</v>
      </c>
      <c r="F55" s="76" t="s">
        <v>411</v>
      </c>
      <c r="G55" s="13">
        <v>44537</v>
      </c>
      <c r="H55" s="10" t="s">
        <v>412</v>
      </c>
      <c r="I55" s="16">
        <v>67</v>
      </c>
      <c r="J55" s="16">
        <v>54</v>
      </c>
      <c r="K55" s="16">
        <v>32</v>
      </c>
      <c r="L55" s="16">
        <v>25</v>
      </c>
      <c r="M55" s="81">
        <v>28.943999999999999</v>
      </c>
      <c r="N55" s="96">
        <v>28.943999999999999</v>
      </c>
      <c r="O55" s="64">
        <v>2530</v>
      </c>
      <c r="P55" s="65">
        <f>Table2245789101123456789[[#This Row],[PEMBULATAN]]*O55</f>
        <v>73228.319999999992</v>
      </c>
    </row>
    <row r="56" spans="1:16" ht="26.25" customHeight="1" x14ac:dyDescent="0.2">
      <c r="A56" s="14"/>
      <c r="B56" s="75"/>
      <c r="C56" s="73" t="s">
        <v>778</v>
      </c>
      <c r="D56" s="78" t="s">
        <v>126</v>
      </c>
      <c r="E56" s="13">
        <v>44533</v>
      </c>
      <c r="F56" s="76" t="s">
        <v>411</v>
      </c>
      <c r="G56" s="13">
        <v>44537</v>
      </c>
      <c r="H56" s="10" t="s">
        <v>412</v>
      </c>
      <c r="I56" s="16">
        <v>86</v>
      </c>
      <c r="J56" s="16">
        <v>57</v>
      </c>
      <c r="K56" s="16">
        <v>24</v>
      </c>
      <c r="L56" s="16">
        <v>14</v>
      </c>
      <c r="M56" s="81">
        <v>29.411999999999999</v>
      </c>
      <c r="N56" s="96">
        <v>30</v>
      </c>
      <c r="O56" s="64">
        <v>2530</v>
      </c>
      <c r="P56" s="65">
        <f>Table2245789101123456789[[#This Row],[PEMBULATAN]]*O56</f>
        <v>75900</v>
      </c>
    </row>
    <row r="57" spans="1:16" ht="26.25" customHeight="1" x14ac:dyDescent="0.2">
      <c r="A57" s="14"/>
      <c r="B57" s="75"/>
      <c r="C57" s="73" t="s">
        <v>779</v>
      </c>
      <c r="D57" s="78" t="s">
        <v>126</v>
      </c>
      <c r="E57" s="13">
        <v>44533</v>
      </c>
      <c r="F57" s="76" t="s">
        <v>411</v>
      </c>
      <c r="G57" s="13">
        <v>44537</v>
      </c>
      <c r="H57" s="10" t="s">
        <v>412</v>
      </c>
      <c r="I57" s="16">
        <v>70</v>
      </c>
      <c r="J57" s="16">
        <v>50</v>
      </c>
      <c r="K57" s="16">
        <v>32</v>
      </c>
      <c r="L57" s="16">
        <v>4</v>
      </c>
      <c r="M57" s="81">
        <v>28</v>
      </c>
      <c r="N57" s="96">
        <v>28</v>
      </c>
      <c r="O57" s="64">
        <v>2530</v>
      </c>
      <c r="P57" s="65">
        <f>Table2245789101123456789[[#This Row],[PEMBULATAN]]*O57</f>
        <v>70840</v>
      </c>
    </row>
    <row r="58" spans="1:16" ht="26.25" customHeight="1" x14ac:dyDescent="0.2">
      <c r="A58" s="14"/>
      <c r="B58" s="75"/>
      <c r="C58" s="73" t="s">
        <v>780</v>
      </c>
      <c r="D58" s="78" t="s">
        <v>126</v>
      </c>
      <c r="E58" s="13">
        <v>44533</v>
      </c>
      <c r="F58" s="76" t="s">
        <v>411</v>
      </c>
      <c r="G58" s="13">
        <v>44537</v>
      </c>
      <c r="H58" s="10" t="s">
        <v>412</v>
      </c>
      <c r="I58" s="16">
        <v>70</v>
      </c>
      <c r="J58" s="16">
        <v>68</v>
      </c>
      <c r="K58" s="16">
        <v>22</v>
      </c>
      <c r="L58" s="16">
        <v>12</v>
      </c>
      <c r="M58" s="81">
        <v>26.18</v>
      </c>
      <c r="N58" s="96">
        <v>26.18</v>
      </c>
      <c r="O58" s="64">
        <v>2530</v>
      </c>
      <c r="P58" s="65">
        <f>Table2245789101123456789[[#This Row],[PEMBULATAN]]*O58</f>
        <v>66235.399999999994</v>
      </c>
    </row>
    <row r="59" spans="1:16" ht="26.25" customHeight="1" x14ac:dyDescent="0.2">
      <c r="A59" s="14"/>
      <c r="B59" s="75"/>
      <c r="C59" s="73" t="s">
        <v>781</v>
      </c>
      <c r="D59" s="78" t="s">
        <v>126</v>
      </c>
      <c r="E59" s="13">
        <v>44533</v>
      </c>
      <c r="F59" s="76" t="s">
        <v>411</v>
      </c>
      <c r="G59" s="13">
        <v>44537</v>
      </c>
      <c r="H59" s="10" t="s">
        <v>412</v>
      </c>
      <c r="I59" s="16">
        <v>90</v>
      </c>
      <c r="J59" s="16">
        <v>55</v>
      </c>
      <c r="K59" s="16">
        <v>25</v>
      </c>
      <c r="L59" s="16">
        <v>7</v>
      </c>
      <c r="M59" s="81">
        <v>30.9375</v>
      </c>
      <c r="N59" s="96">
        <v>30.9375</v>
      </c>
      <c r="O59" s="64">
        <v>2530</v>
      </c>
      <c r="P59" s="65">
        <f>Table2245789101123456789[[#This Row],[PEMBULATAN]]*O59</f>
        <v>78271.875</v>
      </c>
    </row>
    <row r="60" spans="1:16" ht="26.25" customHeight="1" x14ac:dyDescent="0.2">
      <c r="A60" s="14"/>
      <c r="B60" s="75"/>
      <c r="C60" s="73" t="s">
        <v>782</v>
      </c>
      <c r="D60" s="78" t="s">
        <v>126</v>
      </c>
      <c r="E60" s="13">
        <v>44533</v>
      </c>
      <c r="F60" s="76" t="s">
        <v>411</v>
      </c>
      <c r="G60" s="13">
        <v>44537</v>
      </c>
      <c r="H60" s="10" t="s">
        <v>412</v>
      </c>
      <c r="I60" s="16">
        <v>76</v>
      </c>
      <c r="J60" s="16">
        <v>66</v>
      </c>
      <c r="K60" s="16">
        <v>23</v>
      </c>
      <c r="L60" s="16">
        <v>11</v>
      </c>
      <c r="M60" s="81">
        <v>28.841999999999999</v>
      </c>
      <c r="N60" s="96">
        <v>28.841999999999999</v>
      </c>
      <c r="O60" s="64">
        <v>2530</v>
      </c>
      <c r="P60" s="65">
        <f>Table2245789101123456789[[#This Row],[PEMBULATAN]]*O60</f>
        <v>72970.259999999995</v>
      </c>
    </row>
    <row r="61" spans="1:16" ht="26.25" customHeight="1" x14ac:dyDescent="0.2">
      <c r="A61" s="14"/>
      <c r="B61" s="75"/>
      <c r="C61" s="73" t="s">
        <v>783</v>
      </c>
      <c r="D61" s="78" t="s">
        <v>126</v>
      </c>
      <c r="E61" s="13">
        <v>44533</v>
      </c>
      <c r="F61" s="76" t="s">
        <v>411</v>
      </c>
      <c r="G61" s="13">
        <v>44537</v>
      </c>
      <c r="H61" s="10" t="s">
        <v>412</v>
      </c>
      <c r="I61" s="16">
        <v>57</v>
      </c>
      <c r="J61" s="16">
        <v>53</v>
      </c>
      <c r="K61" s="16">
        <v>24</v>
      </c>
      <c r="L61" s="16">
        <v>8</v>
      </c>
      <c r="M61" s="81">
        <v>18.126000000000001</v>
      </c>
      <c r="N61" s="96">
        <v>18.126000000000001</v>
      </c>
      <c r="O61" s="64">
        <v>2530</v>
      </c>
      <c r="P61" s="65">
        <f>Table2245789101123456789[[#This Row],[PEMBULATAN]]*O61</f>
        <v>45858.780000000006</v>
      </c>
    </row>
    <row r="62" spans="1:16" ht="26.25" customHeight="1" x14ac:dyDescent="0.2">
      <c r="A62" s="14"/>
      <c r="B62" s="75"/>
      <c r="C62" s="73" t="s">
        <v>784</v>
      </c>
      <c r="D62" s="78" t="s">
        <v>126</v>
      </c>
      <c r="E62" s="13">
        <v>44533</v>
      </c>
      <c r="F62" s="76" t="s">
        <v>411</v>
      </c>
      <c r="G62" s="13">
        <v>44537</v>
      </c>
      <c r="H62" s="10" t="s">
        <v>412</v>
      </c>
      <c r="I62" s="16">
        <v>76</v>
      </c>
      <c r="J62" s="16">
        <v>45</v>
      </c>
      <c r="K62" s="16">
        <v>21</v>
      </c>
      <c r="L62" s="16">
        <v>6</v>
      </c>
      <c r="M62" s="81">
        <v>17.954999999999998</v>
      </c>
      <c r="N62" s="96">
        <v>17.954999999999998</v>
      </c>
      <c r="O62" s="64">
        <v>2530</v>
      </c>
      <c r="P62" s="65">
        <f>Table2245789101123456789[[#This Row],[PEMBULATAN]]*O62</f>
        <v>45426.149999999994</v>
      </c>
    </row>
    <row r="63" spans="1:16" ht="26.25" customHeight="1" x14ac:dyDescent="0.2">
      <c r="A63" s="14"/>
      <c r="B63" s="75"/>
      <c r="C63" s="73" t="s">
        <v>785</v>
      </c>
      <c r="D63" s="78" t="s">
        <v>126</v>
      </c>
      <c r="E63" s="13">
        <v>44533</v>
      </c>
      <c r="F63" s="76" t="s">
        <v>411</v>
      </c>
      <c r="G63" s="13">
        <v>44537</v>
      </c>
      <c r="H63" s="10" t="s">
        <v>412</v>
      </c>
      <c r="I63" s="16">
        <v>57</v>
      </c>
      <c r="J63" s="16">
        <v>65</v>
      </c>
      <c r="K63" s="16">
        <v>25</v>
      </c>
      <c r="L63" s="16">
        <v>7</v>
      </c>
      <c r="M63" s="81">
        <v>23.15625</v>
      </c>
      <c r="N63" s="96">
        <v>23.15625</v>
      </c>
      <c r="O63" s="64">
        <v>2530</v>
      </c>
      <c r="P63" s="65">
        <f>Table2245789101123456789[[#This Row],[PEMBULATAN]]*O63</f>
        <v>58585.3125</v>
      </c>
    </row>
    <row r="64" spans="1:16" ht="26.25" customHeight="1" x14ac:dyDescent="0.2">
      <c r="A64" s="14"/>
      <c r="B64" s="75"/>
      <c r="C64" s="73" t="s">
        <v>786</v>
      </c>
      <c r="D64" s="78" t="s">
        <v>126</v>
      </c>
      <c r="E64" s="13">
        <v>44533</v>
      </c>
      <c r="F64" s="76" t="s">
        <v>411</v>
      </c>
      <c r="G64" s="13">
        <v>44537</v>
      </c>
      <c r="H64" s="10" t="s">
        <v>412</v>
      </c>
      <c r="I64" s="16">
        <v>87</v>
      </c>
      <c r="J64" s="16">
        <v>65</v>
      </c>
      <c r="K64" s="16">
        <v>32</v>
      </c>
      <c r="L64" s="16">
        <v>10</v>
      </c>
      <c r="M64" s="81">
        <v>45.24</v>
      </c>
      <c r="N64" s="96">
        <v>45.24</v>
      </c>
      <c r="O64" s="64">
        <v>2530</v>
      </c>
      <c r="P64" s="65">
        <f>Table2245789101123456789[[#This Row],[PEMBULATAN]]*O64</f>
        <v>114457.20000000001</v>
      </c>
    </row>
    <row r="65" spans="1:16" ht="26.25" customHeight="1" x14ac:dyDescent="0.2">
      <c r="A65" s="14"/>
      <c r="B65" s="75"/>
      <c r="C65" s="73" t="s">
        <v>787</v>
      </c>
      <c r="D65" s="78" t="s">
        <v>126</v>
      </c>
      <c r="E65" s="13">
        <v>44533</v>
      </c>
      <c r="F65" s="76" t="s">
        <v>411</v>
      </c>
      <c r="G65" s="13">
        <v>44537</v>
      </c>
      <c r="H65" s="10" t="s">
        <v>412</v>
      </c>
      <c r="I65" s="16">
        <v>100</v>
      </c>
      <c r="J65" s="16">
        <v>60</v>
      </c>
      <c r="K65" s="16">
        <v>24</v>
      </c>
      <c r="L65" s="16">
        <v>19</v>
      </c>
      <c r="M65" s="81">
        <v>36</v>
      </c>
      <c r="N65" s="96">
        <v>36</v>
      </c>
      <c r="O65" s="64">
        <v>2530</v>
      </c>
      <c r="P65" s="65">
        <f>Table2245789101123456789[[#This Row],[PEMBULATAN]]*O65</f>
        <v>91080</v>
      </c>
    </row>
    <row r="66" spans="1:16" ht="26.25" customHeight="1" x14ac:dyDescent="0.2">
      <c r="A66" s="14"/>
      <c r="B66" s="75"/>
      <c r="C66" s="73" t="s">
        <v>788</v>
      </c>
      <c r="D66" s="78" t="s">
        <v>126</v>
      </c>
      <c r="E66" s="13">
        <v>44533</v>
      </c>
      <c r="F66" s="76" t="s">
        <v>411</v>
      </c>
      <c r="G66" s="13">
        <v>44537</v>
      </c>
      <c r="H66" s="10" t="s">
        <v>412</v>
      </c>
      <c r="I66" s="16">
        <v>57</v>
      </c>
      <c r="J66" s="16">
        <v>44</v>
      </c>
      <c r="K66" s="16">
        <v>36</v>
      </c>
      <c r="L66" s="16">
        <v>23</v>
      </c>
      <c r="M66" s="81">
        <v>22.571999999999999</v>
      </c>
      <c r="N66" s="96">
        <v>23</v>
      </c>
      <c r="O66" s="64">
        <v>2530</v>
      </c>
      <c r="P66" s="65">
        <f>Table2245789101123456789[[#This Row],[PEMBULATAN]]*O66</f>
        <v>58190</v>
      </c>
    </row>
    <row r="67" spans="1:16" ht="26.25" customHeight="1" x14ac:dyDescent="0.2">
      <c r="A67" s="14"/>
      <c r="B67" s="75"/>
      <c r="C67" s="73" t="s">
        <v>789</v>
      </c>
      <c r="D67" s="78" t="s">
        <v>126</v>
      </c>
      <c r="E67" s="13">
        <v>44533</v>
      </c>
      <c r="F67" s="76" t="s">
        <v>411</v>
      </c>
      <c r="G67" s="13">
        <v>44537</v>
      </c>
      <c r="H67" s="10" t="s">
        <v>412</v>
      </c>
      <c r="I67" s="16">
        <v>55</v>
      </c>
      <c r="J67" s="16">
        <v>40</v>
      </c>
      <c r="K67" s="16">
        <v>18</v>
      </c>
      <c r="L67" s="16">
        <v>2</v>
      </c>
      <c r="M67" s="81">
        <v>9.9</v>
      </c>
      <c r="N67" s="96">
        <v>9.9</v>
      </c>
      <c r="O67" s="64">
        <v>2530</v>
      </c>
      <c r="P67" s="65">
        <f>Table2245789101123456789[[#This Row],[PEMBULATAN]]*O67</f>
        <v>25047</v>
      </c>
    </row>
    <row r="68" spans="1:16" ht="26.25" customHeight="1" x14ac:dyDescent="0.2">
      <c r="A68" s="14"/>
      <c r="B68" s="75"/>
      <c r="C68" s="73" t="s">
        <v>790</v>
      </c>
      <c r="D68" s="78" t="s">
        <v>126</v>
      </c>
      <c r="E68" s="13">
        <v>44533</v>
      </c>
      <c r="F68" s="76" t="s">
        <v>411</v>
      </c>
      <c r="G68" s="13">
        <v>44537</v>
      </c>
      <c r="H68" s="10" t="s">
        <v>412</v>
      </c>
      <c r="I68" s="16">
        <v>50</v>
      </c>
      <c r="J68" s="16">
        <v>28</v>
      </c>
      <c r="K68" s="16">
        <v>24</v>
      </c>
      <c r="L68" s="16">
        <v>3</v>
      </c>
      <c r="M68" s="81">
        <v>8.4</v>
      </c>
      <c r="N68" s="96">
        <v>9</v>
      </c>
      <c r="O68" s="64">
        <v>2530</v>
      </c>
      <c r="P68" s="65">
        <f>Table2245789101123456789[[#This Row],[PEMBULATAN]]*O68</f>
        <v>22770</v>
      </c>
    </row>
    <row r="69" spans="1:16" ht="26.25" customHeight="1" x14ac:dyDescent="0.2">
      <c r="A69" s="14"/>
      <c r="B69" s="75"/>
      <c r="C69" s="73" t="s">
        <v>791</v>
      </c>
      <c r="D69" s="78" t="s">
        <v>126</v>
      </c>
      <c r="E69" s="13">
        <v>44533</v>
      </c>
      <c r="F69" s="76" t="s">
        <v>411</v>
      </c>
      <c r="G69" s="13">
        <v>44537</v>
      </c>
      <c r="H69" s="10" t="s">
        <v>412</v>
      </c>
      <c r="I69" s="16">
        <v>68</v>
      </c>
      <c r="J69" s="16">
        <v>54</v>
      </c>
      <c r="K69" s="16">
        <v>34</v>
      </c>
      <c r="L69" s="16">
        <v>18</v>
      </c>
      <c r="M69" s="81">
        <v>31.212</v>
      </c>
      <c r="N69" s="96">
        <v>31.212</v>
      </c>
      <c r="O69" s="64">
        <v>2530</v>
      </c>
      <c r="P69" s="65">
        <f>Table2245789101123456789[[#This Row],[PEMBULATAN]]*O69</f>
        <v>78966.36</v>
      </c>
    </row>
    <row r="70" spans="1:16" ht="26.25" customHeight="1" x14ac:dyDescent="0.2">
      <c r="A70" s="14"/>
      <c r="B70" s="75"/>
      <c r="C70" s="73" t="s">
        <v>792</v>
      </c>
      <c r="D70" s="78" t="s">
        <v>126</v>
      </c>
      <c r="E70" s="13">
        <v>44533</v>
      </c>
      <c r="F70" s="76" t="s">
        <v>411</v>
      </c>
      <c r="G70" s="13">
        <v>44537</v>
      </c>
      <c r="H70" s="10" t="s">
        <v>412</v>
      </c>
      <c r="I70" s="16">
        <v>76</v>
      </c>
      <c r="J70" s="16">
        <v>45</v>
      </c>
      <c r="K70" s="16">
        <v>21</v>
      </c>
      <c r="L70" s="16">
        <v>6</v>
      </c>
      <c r="M70" s="81">
        <v>17.954999999999998</v>
      </c>
      <c r="N70" s="96">
        <v>17.954999999999998</v>
      </c>
      <c r="O70" s="64">
        <v>2530</v>
      </c>
      <c r="P70" s="65">
        <f>Table2245789101123456789[[#This Row],[PEMBULATAN]]*O70</f>
        <v>45426.149999999994</v>
      </c>
    </row>
    <row r="71" spans="1:16" ht="26.25" customHeight="1" x14ac:dyDescent="0.2">
      <c r="A71" s="14"/>
      <c r="B71" s="75"/>
      <c r="C71" s="73" t="s">
        <v>793</v>
      </c>
      <c r="D71" s="78" t="s">
        <v>126</v>
      </c>
      <c r="E71" s="13">
        <v>44533</v>
      </c>
      <c r="F71" s="76" t="s">
        <v>411</v>
      </c>
      <c r="G71" s="13">
        <v>44537</v>
      </c>
      <c r="H71" s="10" t="s">
        <v>412</v>
      </c>
      <c r="I71" s="16">
        <v>56</v>
      </c>
      <c r="J71" s="16">
        <v>38</v>
      </c>
      <c r="K71" s="16">
        <v>28</v>
      </c>
      <c r="L71" s="16">
        <v>7</v>
      </c>
      <c r="M71" s="81">
        <v>14.896000000000001</v>
      </c>
      <c r="N71" s="96">
        <v>14.896000000000001</v>
      </c>
      <c r="O71" s="64">
        <v>2530</v>
      </c>
      <c r="P71" s="65">
        <f>Table2245789101123456789[[#This Row],[PEMBULATAN]]*O71</f>
        <v>37686.880000000005</v>
      </c>
    </row>
    <row r="72" spans="1:16" ht="26.25" customHeight="1" x14ac:dyDescent="0.2">
      <c r="A72" s="14"/>
      <c r="B72" s="75"/>
      <c r="C72" s="73" t="s">
        <v>794</v>
      </c>
      <c r="D72" s="78" t="s">
        <v>126</v>
      </c>
      <c r="E72" s="13">
        <v>44533</v>
      </c>
      <c r="F72" s="76" t="s">
        <v>411</v>
      </c>
      <c r="G72" s="13">
        <v>44537</v>
      </c>
      <c r="H72" s="10" t="s">
        <v>412</v>
      </c>
      <c r="I72" s="16">
        <v>70</v>
      </c>
      <c r="J72" s="16">
        <v>44</v>
      </c>
      <c r="K72" s="16">
        <v>32</v>
      </c>
      <c r="L72" s="16">
        <v>5</v>
      </c>
      <c r="M72" s="81">
        <v>24.64</v>
      </c>
      <c r="N72" s="96">
        <v>24.64</v>
      </c>
      <c r="O72" s="64">
        <v>2530</v>
      </c>
      <c r="P72" s="65">
        <f>Table2245789101123456789[[#This Row],[PEMBULATAN]]*O72</f>
        <v>62339.200000000004</v>
      </c>
    </row>
    <row r="73" spans="1:16" ht="26.25" customHeight="1" x14ac:dyDescent="0.2">
      <c r="A73" s="14"/>
      <c r="B73" s="75"/>
      <c r="C73" s="73" t="s">
        <v>795</v>
      </c>
      <c r="D73" s="78" t="s">
        <v>126</v>
      </c>
      <c r="E73" s="13">
        <v>44533</v>
      </c>
      <c r="F73" s="76" t="s">
        <v>411</v>
      </c>
      <c r="G73" s="13">
        <v>44537</v>
      </c>
      <c r="H73" s="10" t="s">
        <v>412</v>
      </c>
      <c r="I73" s="16">
        <v>57</v>
      </c>
      <c r="J73" s="16">
        <v>44</v>
      </c>
      <c r="K73" s="16">
        <v>37</v>
      </c>
      <c r="L73" s="16">
        <v>18</v>
      </c>
      <c r="M73" s="81">
        <v>23.199000000000002</v>
      </c>
      <c r="N73" s="96">
        <v>23.199000000000002</v>
      </c>
      <c r="O73" s="64">
        <v>2530</v>
      </c>
      <c r="P73" s="65">
        <f>Table2245789101123456789[[#This Row],[PEMBULATAN]]*O73</f>
        <v>58693.47</v>
      </c>
    </row>
    <row r="74" spans="1:16" ht="26.25" customHeight="1" x14ac:dyDescent="0.2">
      <c r="A74" s="14"/>
      <c r="B74" s="75"/>
      <c r="C74" s="73" t="s">
        <v>796</v>
      </c>
      <c r="D74" s="78" t="s">
        <v>126</v>
      </c>
      <c r="E74" s="13">
        <v>44533</v>
      </c>
      <c r="F74" s="76" t="s">
        <v>411</v>
      </c>
      <c r="G74" s="13">
        <v>44537</v>
      </c>
      <c r="H74" s="10" t="s">
        <v>412</v>
      </c>
      <c r="I74" s="16">
        <v>55</v>
      </c>
      <c r="J74" s="16">
        <v>32</v>
      </c>
      <c r="K74" s="16">
        <v>27</v>
      </c>
      <c r="L74" s="16">
        <v>11</v>
      </c>
      <c r="M74" s="81">
        <v>11.88</v>
      </c>
      <c r="N74" s="96">
        <v>11.88</v>
      </c>
      <c r="O74" s="64">
        <v>2530</v>
      </c>
      <c r="P74" s="65">
        <f>Table2245789101123456789[[#This Row],[PEMBULATAN]]*O74</f>
        <v>30056.400000000001</v>
      </c>
    </row>
    <row r="75" spans="1:16" ht="26.25" customHeight="1" x14ac:dyDescent="0.2">
      <c r="A75" s="14"/>
      <c r="B75" s="75"/>
      <c r="C75" s="73" t="s">
        <v>797</v>
      </c>
      <c r="D75" s="78" t="s">
        <v>126</v>
      </c>
      <c r="E75" s="13">
        <v>44533</v>
      </c>
      <c r="F75" s="76" t="s">
        <v>411</v>
      </c>
      <c r="G75" s="13">
        <v>44537</v>
      </c>
      <c r="H75" s="10" t="s">
        <v>412</v>
      </c>
      <c r="I75" s="16">
        <v>50</v>
      </c>
      <c r="J75" s="16">
        <v>40</v>
      </c>
      <c r="K75" s="16">
        <v>27</v>
      </c>
      <c r="L75" s="16">
        <v>7</v>
      </c>
      <c r="M75" s="81">
        <v>13.5</v>
      </c>
      <c r="N75" s="96">
        <v>14</v>
      </c>
      <c r="O75" s="64">
        <v>2530</v>
      </c>
      <c r="P75" s="65">
        <f>Table2245789101123456789[[#This Row],[PEMBULATAN]]*O75</f>
        <v>35420</v>
      </c>
    </row>
    <row r="76" spans="1:16" ht="26.25" customHeight="1" x14ac:dyDescent="0.2">
      <c r="A76" s="14"/>
      <c r="B76" s="75"/>
      <c r="C76" s="73" t="s">
        <v>798</v>
      </c>
      <c r="D76" s="78" t="s">
        <v>126</v>
      </c>
      <c r="E76" s="13">
        <v>44533</v>
      </c>
      <c r="F76" s="76" t="s">
        <v>411</v>
      </c>
      <c r="G76" s="13">
        <v>44537</v>
      </c>
      <c r="H76" s="10" t="s">
        <v>412</v>
      </c>
      <c r="I76" s="16">
        <v>46</v>
      </c>
      <c r="J76" s="16">
        <v>34</v>
      </c>
      <c r="K76" s="16">
        <v>27</v>
      </c>
      <c r="L76" s="16">
        <v>10</v>
      </c>
      <c r="M76" s="81">
        <v>10.557</v>
      </c>
      <c r="N76" s="96">
        <v>10.557</v>
      </c>
      <c r="O76" s="64">
        <v>2530</v>
      </c>
      <c r="P76" s="65">
        <f>Table2245789101123456789[[#This Row],[PEMBULATAN]]*O76</f>
        <v>26709.210000000003</v>
      </c>
    </row>
    <row r="77" spans="1:16" ht="26.25" customHeight="1" x14ac:dyDescent="0.2">
      <c r="A77" s="14"/>
      <c r="B77" s="75"/>
      <c r="C77" s="73" t="s">
        <v>799</v>
      </c>
      <c r="D77" s="78" t="s">
        <v>126</v>
      </c>
      <c r="E77" s="13">
        <v>44533</v>
      </c>
      <c r="F77" s="76" t="s">
        <v>411</v>
      </c>
      <c r="G77" s="13">
        <v>44537</v>
      </c>
      <c r="H77" s="10" t="s">
        <v>412</v>
      </c>
      <c r="I77" s="16">
        <v>35</v>
      </c>
      <c r="J77" s="16">
        <v>31</v>
      </c>
      <c r="K77" s="16">
        <v>22</v>
      </c>
      <c r="L77" s="16">
        <v>3</v>
      </c>
      <c r="M77" s="81">
        <v>5.9675000000000002</v>
      </c>
      <c r="N77" s="96">
        <v>5.9675000000000002</v>
      </c>
      <c r="O77" s="64">
        <v>2530</v>
      </c>
      <c r="P77" s="65">
        <f>Table2245789101123456789[[#This Row],[PEMBULATAN]]*O77</f>
        <v>15097.775000000001</v>
      </c>
    </row>
    <row r="78" spans="1:16" ht="26.25" customHeight="1" x14ac:dyDescent="0.2">
      <c r="A78" s="14"/>
      <c r="B78" s="75"/>
      <c r="C78" s="73" t="s">
        <v>800</v>
      </c>
      <c r="D78" s="78" t="s">
        <v>126</v>
      </c>
      <c r="E78" s="13">
        <v>44533</v>
      </c>
      <c r="F78" s="76" t="s">
        <v>411</v>
      </c>
      <c r="G78" s="13">
        <v>44537</v>
      </c>
      <c r="H78" s="10" t="s">
        <v>412</v>
      </c>
      <c r="I78" s="16">
        <v>60</v>
      </c>
      <c r="J78" s="16">
        <v>55</v>
      </c>
      <c r="K78" s="16">
        <v>23</v>
      </c>
      <c r="L78" s="16">
        <v>7</v>
      </c>
      <c r="M78" s="81">
        <v>18.975000000000001</v>
      </c>
      <c r="N78" s="96">
        <v>18.975000000000001</v>
      </c>
      <c r="O78" s="64">
        <v>2530</v>
      </c>
      <c r="P78" s="65">
        <f>Table2245789101123456789[[#This Row],[PEMBULATAN]]*O78</f>
        <v>48006.75</v>
      </c>
    </row>
    <row r="79" spans="1:16" ht="26.25" customHeight="1" x14ac:dyDescent="0.2">
      <c r="A79" s="14"/>
      <c r="B79" s="75"/>
      <c r="C79" s="73" t="s">
        <v>801</v>
      </c>
      <c r="D79" s="78" t="s">
        <v>126</v>
      </c>
      <c r="E79" s="13">
        <v>44533</v>
      </c>
      <c r="F79" s="76" t="s">
        <v>411</v>
      </c>
      <c r="G79" s="13">
        <v>44537</v>
      </c>
      <c r="H79" s="10" t="s">
        <v>412</v>
      </c>
      <c r="I79" s="16">
        <v>30</v>
      </c>
      <c r="J79" s="16">
        <v>27</v>
      </c>
      <c r="K79" s="16">
        <v>18</v>
      </c>
      <c r="L79" s="16">
        <v>1</v>
      </c>
      <c r="M79" s="81">
        <v>3.645</v>
      </c>
      <c r="N79" s="96">
        <v>3.645</v>
      </c>
      <c r="O79" s="64">
        <v>2530</v>
      </c>
      <c r="P79" s="65">
        <f>Table2245789101123456789[[#This Row],[PEMBULATAN]]*O79</f>
        <v>9221.85</v>
      </c>
    </row>
    <row r="80" spans="1:16" ht="26.25" customHeight="1" x14ac:dyDescent="0.2">
      <c r="A80" s="14"/>
      <c r="B80" s="75"/>
      <c r="C80" s="73" t="s">
        <v>802</v>
      </c>
      <c r="D80" s="78" t="s">
        <v>126</v>
      </c>
      <c r="E80" s="13">
        <v>44533</v>
      </c>
      <c r="F80" s="76" t="s">
        <v>411</v>
      </c>
      <c r="G80" s="13">
        <v>44537</v>
      </c>
      <c r="H80" s="10" t="s">
        <v>412</v>
      </c>
      <c r="I80" s="16">
        <v>44</v>
      </c>
      <c r="J80" s="16">
        <v>37</v>
      </c>
      <c r="K80" s="16">
        <v>37</v>
      </c>
      <c r="L80" s="16">
        <v>6</v>
      </c>
      <c r="M80" s="81">
        <v>15.058999999999999</v>
      </c>
      <c r="N80" s="96">
        <v>15.058999999999999</v>
      </c>
      <c r="O80" s="64">
        <v>2530</v>
      </c>
      <c r="P80" s="65">
        <f>Table2245789101123456789[[#This Row],[PEMBULATAN]]*O80</f>
        <v>38099.269999999997</v>
      </c>
    </row>
    <row r="81" spans="1:16" ht="26.25" customHeight="1" x14ac:dyDescent="0.2">
      <c r="A81" s="14"/>
      <c r="B81" s="75"/>
      <c r="C81" s="73" t="s">
        <v>803</v>
      </c>
      <c r="D81" s="78" t="s">
        <v>126</v>
      </c>
      <c r="E81" s="13">
        <v>44533</v>
      </c>
      <c r="F81" s="76" t="s">
        <v>411</v>
      </c>
      <c r="G81" s="13">
        <v>44537</v>
      </c>
      <c r="H81" s="10" t="s">
        <v>412</v>
      </c>
      <c r="I81" s="16">
        <v>100</v>
      </c>
      <c r="J81" s="16">
        <v>67</v>
      </c>
      <c r="K81" s="16">
        <v>36</v>
      </c>
      <c r="L81" s="16">
        <v>24</v>
      </c>
      <c r="M81" s="81">
        <v>60.3</v>
      </c>
      <c r="N81" s="96">
        <v>61</v>
      </c>
      <c r="O81" s="64">
        <v>2530</v>
      </c>
      <c r="P81" s="65">
        <f>Table2245789101123456789[[#This Row],[PEMBULATAN]]*O81</f>
        <v>154330</v>
      </c>
    </row>
    <row r="82" spans="1:16" ht="26.25" customHeight="1" x14ac:dyDescent="0.2">
      <c r="A82" s="14"/>
      <c r="B82" s="75"/>
      <c r="C82" s="73" t="s">
        <v>804</v>
      </c>
      <c r="D82" s="78" t="s">
        <v>126</v>
      </c>
      <c r="E82" s="13">
        <v>44533</v>
      </c>
      <c r="F82" s="76" t="s">
        <v>411</v>
      </c>
      <c r="G82" s="13">
        <v>44537</v>
      </c>
      <c r="H82" s="10" t="s">
        <v>412</v>
      </c>
      <c r="I82" s="16">
        <v>105</v>
      </c>
      <c r="J82" s="16">
        <v>57</v>
      </c>
      <c r="K82" s="16">
        <v>37</v>
      </c>
      <c r="L82" s="16">
        <v>22</v>
      </c>
      <c r="M82" s="81">
        <v>55.361249999999998</v>
      </c>
      <c r="N82" s="96">
        <v>56</v>
      </c>
      <c r="O82" s="64">
        <v>2530</v>
      </c>
      <c r="P82" s="65">
        <f>Table2245789101123456789[[#This Row],[PEMBULATAN]]*O82</f>
        <v>141680</v>
      </c>
    </row>
    <row r="83" spans="1:16" ht="26.25" customHeight="1" x14ac:dyDescent="0.2">
      <c r="A83" s="14"/>
      <c r="B83" s="75"/>
      <c r="C83" s="73" t="s">
        <v>805</v>
      </c>
      <c r="D83" s="78" t="s">
        <v>126</v>
      </c>
      <c r="E83" s="13">
        <v>44533</v>
      </c>
      <c r="F83" s="76" t="s">
        <v>411</v>
      </c>
      <c r="G83" s="13">
        <v>44537</v>
      </c>
      <c r="H83" s="10" t="s">
        <v>412</v>
      </c>
      <c r="I83" s="16">
        <v>87</v>
      </c>
      <c r="J83" s="16">
        <v>64</v>
      </c>
      <c r="K83" s="16">
        <v>24</v>
      </c>
      <c r="L83" s="16">
        <v>15</v>
      </c>
      <c r="M83" s="81">
        <v>33.408000000000001</v>
      </c>
      <c r="N83" s="96">
        <v>34</v>
      </c>
      <c r="O83" s="64">
        <v>2530</v>
      </c>
      <c r="P83" s="65">
        <f>Table2245789101123456789[[#This Row],[PEMBULATAN]]*O83</f>
        <v>86020</v>
      </c>
    </row>
    <row r="84" spans="1:16" ht="26.25" customHeight="1" x14ac:dyDescent="0.2">
      <c r="A84" s="14"/>
      <c r="B84" s="75"/>
      <c r="C84" s="73" t="s">
        <v>806</v>
      </c>
      <c r="D84" s="78" t="s">
        <v>126</v>
      </c>
      <c r="E84" s="13">
        <v>44533</v>
      </c>
      <c r="F84" s="76" t="s">
        <v>411</v>
      </c>
      <c r="G84" s="13">
        <v>44537</v>
      </c>
      <c r="H84" s="10" t="s">
        <v>412</v>
      </c>
      <c r="I84" s="16">
        <v>89</v>
      </c>
      <c r="J84" s="16">
        <v>65</v>
      </c>
      <c r="K84" s="16">
        <v>32</v>
      </c>
      <c r="L84" s="16">
        <v>9</v>
      </c>
      <c r="M84" s="81">
        <v>46.28</v>
      </c>
      <c r="N84" s="96">
        <v>46.28</v>
      </c>
      <c r="O84" s="64">
        <v>2530</v>
      </c>
      <c r="P84" s="65">
        <f>Table2245789101123456789[[#This Row],[PEMBULATAN]]*O84</f>
        <v>117088.40000000001</v>
      </c>
    </row>
    <row r="85" spans="1:16" ht="26.25" customHeight="1" x14ac:dyDescent="0.2">
      <c r="A85" s="14"/>
      <c r="B85" s="75"/>
      <c r="C85" s="73" t="s">
        <v>807</v>
      </c>
      <c r="D85" s="78" t="s">
        <v>126</v>
      </c>
      <c r="E85" s="13">
        <v>44533</v>
      </c>
      <c r="F85" s="76" t="s">
        <v>411</v>
      </c>
      <c r="G85" s="13">
        <v>44537</v>
      </c>
      <c r="H85" s="10" t="s">
        <v>412</v>
      </c>
      <c r="I85" s="16">
        <v>80</v>
      </c>
      <c r="J85" s="16">
        <v>65</v>
      </c>
      <c r="K85" s="16">
        <v>22</v>
      </c>
      <c r="L85" s="16">
        <v>16</v>
      </c>
      <c r="M85" s="81">
        <v>28.6</v>
      </c>
      <c r="N85" s="96">
        <v>28.6</v>
      </c>
      <c r="O85" s="64">
        <v>2530</v>
      </c>
      <c r="P85" s="65">
        <f>Table2245789101123456789[[#This Row],[PEMBULATAN]]*O85</f>
        <v>72358</v>
      </c>
    </row>
    <row r="86" spans="1:16" ht="26.25" customHeight="1" x14ac:dyDescent="0.2">
      <c r="A86" s="14"/>
      <c r="B86" s="75"/>
      <c r="C86" s="73" t="s">
        <v>808</v>
      </c>
      <c r="D86" s="78" t="s">
        <v>126</v>
      </c>
      <c r="E86" s="13">
        <v>44533</v>
      </c>
      <c r="F86" s="76" t="s">
        <v>411</v>
      </c>
      <c r="G86" s="13">
        <v>44537</v>
      </c>
      <c r="H86" s="10" t="s">
        <v>412</v>
      </c>
      <c r="I86" s="16">
        <v>98</v>
      </c>
      <c r="J86" s="16">
        <v>60</v>
      </c>
      <c r="K86" s="16">
        <v>28</v>
      </c>
      <c r="L86" s="16">
        <v>22</v>
      </c>
      <c r="M86" s="81">
        <v>41.16</v>
      </c>
      <c r="N86" s="96">
        <v>41.16</v>
      </c>
      <c r="O86" s="64">
        <v>2530</v>
      </c>
      <c r="P86" s="65">
        <f>Table2245789101123456789[[#This Row],[PEMBULATAN]]*O86</f>
        <v>104134.79999999999</v>
      </c>
    </row>
    <row r="87" spans="1:16" ht="26.25" customHeight="1" x14ac:dyDescent="0.2">
      <c r="A87" s="14"/>
      <c r="B87" s="75"/>
      <c r="C87" s="73" t="s">
        <v>809</v>
      </c>
      <c r="D87" s="78" t="s">
        <v>126</v>
      </c>
      <c r="E87" s="13">
        <v>44533</v>
      </c>
      <c r="F87" s="76" t="s">
        <v>411</v>
      </c>
      <c r="G87" s="13">
        <v>44537</v>
      </c>
      <c r="H87" s="10" t="s">
        <v>412</v>
      </c>
      <c r="I87" s="16">
        <v>86</v>
      </c>
      <c r="J87" s="16">
        <v>63</v>
      </c>
      <c r="K87" s="16">
        <v>17</v>
      </c>
      <c r="L87" s="16">
        <v>7</v>
      </c>
      <c r="M87" s="81">
        <v>23.026499999999999</v>
      </c>
      <c r="N87" s="96">
        <v>23.026499999999999</v>
      </c>
      <c r="O87" s="64">
        <v>2530</v>
      </c>
      <c r="P87" s="65">
        <f>Table2245789101123456789[[#This Row],[PEMBULATAN]]*O87</f>
        <v>58257.044999999998</v>
      </c>
    </row>
    <row r="88" spans="1:16" ht="26.25" customHeight="1" x14ac:dyDescent="0.2">
      <c r="A88" s="14"/>
      <c r="B88" s="75"/>
      <c r="C88" s="73" t="s">
        <v>810</v>
      </c>
      <c r="D88" s="78" t="s">
        <v>126</v>
      </c>
      <c r="E88" s="13">
        <v>44533</v>
      </c>
      <c r="F88" s="76" t="s">
        <v>411</v>
      </c>
      <c r="G88" s="13">
        <v>44537</v>
      </c>
      <c r="H88" s="10" t="s">
        <v>412</v>
      </c>
      <c r="I88" s="16">
        <v>87</v>
      </c>
      <c r="J88" s="16">
        <v>65</v>
      </c>
      <c r="K88" s="16">
        <v>25</v>
      </c>
      <c r="L88" s="16">
        <v>12</v>
      </c>
      <c r="M88" s="81">
        <v>35.34375</v>
      </c>
      <c r="N88" s="96">
        <v>36</v>
      </c>
      <c r="O88" s="64">
        <v>2530</v>
      </c>
      <c r="P88" s="65">
        <f>Table2245789101123456789[[#This Row],[PEMBULATAN]]*O88</f>
        <v>91080</v>
      </c>
    </row>
    <row r="89" spans="1:16" ht="26.25" customHeight="1" x14ac:dyDescent="0.2">
      <c r="A89" s="14"/>
      <c r="B89" s="75"/>
      <c r="C89" s="73" t="s">
        <v>811</v>
      </c>
      <c r="D89" s="78" t="s">
        <v>126</v>
      </c>
      <c r="E89" s="13">
        <v>44533</v>
      </c>
      <c r="F89" s="76" t="s">
        <v>411</v>
      </c>
      <c r="G89" s="13">
        <v>44537</v>
      </c>
      <c r="H89" s="10" t="s">
        <v>412</v>
      </c>
      <c r="I89" s="16">
        <v>45</v>
      </c>
      <c r="J89" s="16">
        <v>30</v>
      </c>
      <c r="K89" s="16">
        <v>22</v>
      </c>
      <c r="L89" s="16">
        <v>18</v>
      </c>
      <c r="M89" s="81">
        <v>7.4249999999999998</v>
      </c>
      <c r="N89" s="96">
        <v>19</v>
      </c>
      <c r="O89" s="64">
        <v>2530</v>
      </c>
      <c r="P89" s="65">
        <f>Table2245789101123456789[[#This Row],[PEMBULATAN]]*O89</f>
        <v>48070</v>
      </c>
    </row>
    <row r="90" spans="1:16" ht="26.25" customHeight="1" x14ac:dyDescent="0.2">
      <c r="A90" s="14"/>
      <c r="B90" s="75"/>
      <c r="C90" s="73" t="s">
        <v>812</v>
      </c>
      <c r="D90" s="78" t="s">
        <v>126</v>
      </c>
      <c r="E90" s="13">
        <v>44533</v>
      </c>
      <c r="F90" s="76" t="s">
        <v>411</v>
      </c>
      <c r="G90" s="13">
        <v>44537</v>
      </c>
      <c r="H90" s="10" t="s">
        <v>412</v>
      </c>
      <c r="I90" s="16">
        <v>68</v>
      </c>
      <c r="J90" s="16">
        <v>60</v>
      </c>
      <c r="K90" s="16">
        <v>21</v>
      </c>
      <c r="L90" s="16">
        <v>7</v>
      </c>
      <c r="M90" s="81">
        <v>21.42</v>
      </c>
      <c r="N90" s="96">
        <v>22</v>
      </c>
      <c r="O90" s="64">
        <v>2530</v>
      </c>
      <c r="P90" s="65">
        <f>Table2245789101123456789[[#This Row],[PEMBULATAN]]*O90</f>
        <v>55660</v>
      </c>
    </row>
    <row r="91" spans="1:16" ht="26.25" customHeight="1" x14ac:dyDescent="0.2">
      <c r="A91" s="14"/>
      <c r="B91" s="75"/>
      <c r="C91" s="73" t="s">
        <v>813</v>
      </c>
      <c r="D91" s="78" t="s">
        <v>126</v>
      </c>
      <c r="E91" s="13">
        <v>44533</v>
      </c>
      <c r="F91" s="76" t="s">
        <v>411</v>
      </c>
      <c r="G91" s="13">
        <v>44537</v>
      </c>
      <c r="H91" s="10" t="s">
        <v>412</v>
      </c>
      <c r="I91" s="16">
        <v>83</v>
      </c>
      <c r="J91" s="16">
        <v>50</v>
      </c>
      <c r="K91" s="16">
        <v>27</v>
      </c>
      <c r="L91" s="16">
        <v>12</v>
      </c>
      <c r="M91" s="81">
        <v>28.012499999999999</v>
      </c>
      <c r="N91" s="96">
        <v>28.012499999999999</v>
      </c>
      <c r="O91" s="64">
        <v>2530</v>
      </c>
      <c r="P91" s="65">
        <f>Table2245789101123456789[[#This Row],[PEMBULATAN]]*O91</f>
        <v>70871.625</v>
      </c>
    </row>
    <row r="92" spans="1:16" ht="26.25" customHeight="1" x14ac:dyDescent="0.2">
      <c r="A92" s="14"/>
      <c r="B92" s="75"/>
      <c r="C92" s="73" t="s">
        <v>814</v>
      </c>
      <c r="D92" s="78" t="s">
        <v>126</v>
      </c>
      <c r="E92" s="13">
        <v>44533</v>
      </c>
      <c r="F92" s="76" t="s">
        <v>411</v>
      </c>
      <c r="G92" s="13">
        <v>44537</v>
      </c>
      <c r="H92" s="10" t="s">
        <v>412</v>
      </c>
      <c r="I92" s="16">
        <v>70</v>
      </c>
      <c r="J92" s="16">
        <v>37</v>
      </c>
      <c r="K92" s="16">
        <v>27</v>
      </c>
      <c r="L92" s="16">
        <v>4</v>
      </c>
      <c r="M92" s="81">
        <v>17.482500000000002</v>
      </c>
      <c r="N92" s="96">
        <v>18</v>
      </c>
      <c r="O92" s="64">
        <v>2530</v>
      </c>
      <c r="P92" s="65">
        <f>Table2245789101123456789[[#This Row],[PEMBULATAN]]*O92</f>
        <v>45540</v>
      </c>
    </row>
    <row r="93" spans="1:16" ht="26.25" customHeight="1" x14ac:dyDescent="0.2">
      <c r="A93" s="14"/>
      <c r="B93" s="75"/>
      <c r="C93" s="73" t="s">
        <v>815</v>
      </c>
      <c r="D93" s="78" t="s">
        <v>126</v>
      </c>
      <c r="E93" s="13">
        <v>44533</v>
      </c>
      <c r="F93" s="76" t="s">
        <v>411</v>
      </c>
      <c r="G93" s="13">
        <v>44537</v>
      </c>
      <c r="H93" s="10" t="s">
        <v>412</v>
      </c>
      <c r="I93" s="16">
        <v>90</v>
      </c>
      <c r="J93" s="16">
        <v>52</v>
      </c>
      <c r="K93" s="16">
        <v>43</v>
      </c>
      <c r="L93" s="16">
        <v>21</v>
      </c>
      <c r="M93" s="81">
        <v>50.31</v>
      </c>
      <c r="N93" s="96">
        <v>51</v>
      </c>
      <c r="O93" s="64">
        <v>2530</v>
      </c>
      <c r="P93" s="65">
        <f>Table2245789101123456789[[#This Row],[PEMBULATAN]]*O93</f>
        <v>129030</v>
      </c>
    </row>
    <row r="94" spans="1:16" ht="26.25" customHeight="1" x14ac:dyDescent="0.2">
      <c r="A94" s="14"/>
      <c r="B94" s="75"/>
      <c r="C94" s="73" t="s">
        <v>816</v>
      </c>
      <c r="D94" s="78" t="s">
        <v>126</v>
      </c>
      <c r="E94" s="13">
        <v>44533</v>
      </c>
      <c r="F94" s="76" t="s">
        <v>411</v>
      </c>
      <c r="G94" s="13">
        <v>44537</v>
      </c>
      <c r="H94" s="10" t="s">
        <v>412</v>
      </c>
      <c r="I94" s="16">
        <v>65</v>
      </c>
      <c r="J94" s="16">
        <v>46</v>
      </c>
      <c r="K94" s="16">
        <v>26</v>
      </c>
      <c r="L94" s="16">
        <v>5</v>
      </c>
      <c r="M94" s="81">
        <v>19.434999999999999</v>
      </c>
      <c r="N94" s="96">
        <v>20</v>
      </c>
      <c r="O94" s="64">
        <v>2530</v>
      </c>
      <c r="P94" s="65">
        <f>Table2245789101123456789[[#This Row],[PEMBULATAN]]*O94</f>
        <v>50600</v>
      </c>
    </row>
    <row r="95" spans="1:16" ht="26.25" customHeight="1" x14ac:dyDescent="0.2">
      <c r="A95" s="14"/>
      <c r="B95" s="75"/>
      <c r="C95" s="73" t="s">
        <v>817</v>
      </c>
      <c r="D95" s="78" t="s">
        <v>126</v>
      </c>
      <c r="E95" s="13">
        <v>44533</v>
      </c>
      <c r="F95" s="76" t="s">
        <v>411</v>
      </c>
      <c r="G95" s="13">
        <v>44537</v>
      </c>
      <c r="H95" s="10" t="s">
        <v>412</v>
      </c>
      <c r="I95" s="16">
        <v>102</v>
      </c>
      <c r="J95" s="16">
        <v>46</v>
      </c>
      <c r="K95" s="16">
        <v>7</v>
      </c>
      <c r="L95" s="16">
        <v>3</v>
      </c>
      <c r="M95" s="81">
        <v>8.2110000000000003</v>
      </c>
      <c r="N95" s="96">
        <v>8.2110000000000003</v>
      </c>
      <c r="O95" s="64">
        <v>2530</v>
      </c>
      <c r="P95" s="65">
        <f>Table2245789101123456789[[#This Row],[PEMBULATAN]]*O95</f>
        <v>20773.830000000002</v>
      </c>
    </row>
    <row r="96" spans="1:16" ht="26.25" customHeight="1" x14ac:dyDescent="0.2">
      <c r="A96" s="14"/>
      <c r="B96" s="75"/>
      <c r="C96" s="73" t="s">
        <v>818</v>
      </c>
      <c r="D96" s="78" t="s">
        <v>126</v>
      </c>
      <c r="E96" s="13">
        <v>44533</v>
      </c>
      <c r="F96" s="76" t="s">
        <v>411</v>
      </c>
      <c r="G96" s="13">
        <v>44537</v>
      </c>
      <c r="H96" s="10" t="s">
        <v>412</v>
      </c>
      <c r="I96" s="16">
        <v>67</v>
      </c>
      <c r="J96" s="16">
        <v>32</v>
      </c>
      <c r="K96" s="16">
        <v>27</v>
      </c>
      <c r="L96" s="16">
        <v>4</v>
      </c>
      <c r="M96" s="81">
        <v>14.472</v>
      </c>
      <c r="N96" s="96">
        <v>15</v>
      </c>
      <c r="O96" s="64">
        <v>2530</v>
      </c>
      <c r="P96" s="65">
        <f>Table2245789101123456789[[#This Row],[PEMBULATAN]]*O96</f>
        <v>37950</v>
      </c>
    </row>
    <row r="97" spans="1:16" ht="26.25" customHeight="1" x14ac:dyDescent="0.2">
      <c r="A97" s="14"/>
      <c r="B97" s="75"/>
      <c r="C97" s="73" t="s">
        <v>819</v>
      </c>
      <c r="D97" s="78" t="s">
        <v>126</v>
      </c>
      <c r="E97" s="13">
        <v>44533</v>
      </c>
      <c r="F97" s="76" t="s">
        <v>411</v>
      </c>
      <c r="G97" s="13">
        <v>44537</v>
      </c>
      <c r="H97" s="10" t="s">
        <v>412</v>
      </c>
      <c r="I97" s="16">
        <v>100</v>
      </c>
      <c r="J97" s="16">
        <v>53</v>
      </c>
      <c r="K97" s="16">
        <v>33</v>
      </c>
      <c r="L97" s="16">
        <v>29</v>
      </c>
      <c r="M97" s="81">
        <v>43.725000000000001</v>
      </c>
      <c r="N97" s="96">
        <v>43.725000000000001</v>
      </c>
      <c r="O97" s="64">
        <v>2530</v>
      </c>
      <c r="P97" s="65">
        <f>Table2245789101123456789[[#This Row],[PEMBULATAN]]*O97</f>
        <v>110624.25</v>
      </c>
    </row>
    <row r="98" spans="1:16" ht="26.25" customHeight="1" x14ac:dyDescent="0.2">
      <c r="A98" s="14"/>
      <c r="B98" s="75"/>
      <c r="C98" s="73" t="s">
        <v>820</v>
      </c>
      <c r="D98" s="78" t="s">
        <v>126</v>
      </c>
      <c r="E98" s="13">
        <v>44533</v>
      </c>
      <c r="F98" s="76" t="s">
        <v>411</v>
      </c>
      <c r="G98" s="13">
        <v>44537</v>
      </c>
      <c r="H98" s="10" t="s">
        <v>412</v>
      </c>
      <c r="I98" s="16">
        <v>97</v>
      </c>
      <c r="J98" s="16">
        <v>45</v>
      </c>
      <c r="K98" s="16">
        <v>45</v>
      </c>
      <c r="L98" s="16">
        <v>18</v>
      </c>
      <c r="M98" s="81">
        <v>49.106250000000003</v>
      </c>
      <c r="N98" s="96">
        <v>49.106250000000003</v>
      </c>
      <c r="O98" s="64">
        <v>2530</v>
      </c>
      <c r="P98" s="65">
        <f>Table2245789101123456789[[#This Row],[PEMBULATAN]]*O98</f>
        <v>124238.8125</v>
      </c>
    </row>
    <row r="99" spans="1:16" ht="26.25" customHeight="1" x14ac:dyDescent="0.2">
      <c r="A99" s="14"/>
      <c r="B99" s="75"/>
      <c r="C99" s="73" t="s">
        <v>821</v>
      </c>
      <c r="D99" s="78" t="s">
        <v>126</v>
      </c>
      <c r="E99" s="13">
        <v>44533</v>
      </c>
      <c r="F99" s="76" t="s">
        <v>411</v>
      </c>
      <c r="G99" s="13">
        <v>44537</v>
      </c>
      <c r="H99" s="10" t="s">
        <v>412</v>
      </c>
      <c r="I99" s="16">
        <v>93</v>
      </c>
      <c r="J99" s="16">
        <v>66</v>
      </c>
      <c r="K99" s="16">
        <v>34</v>
      </c>
      <c r="L99" s="16">
        <v>16</v>
      </c>
      <c r="M99" s="81">
        <v>52.173000000000002</v>
      </c>
      <c r="N99" s="96">
        <v>52.173000000000002</v>
      </c>
      <c r="O99" s="64">
        <v>2530</v>
      </c>
      <c r="P99" s="65">
        <f>Table2245789101123456789[[#This Row],[PEMBULATAN]]*O99</f>
        <v>131997.69</v>
      </c>
    </row>
    <row r="100" spans="1:16" ht="26.25" customHeight="1" x14ac:dyDescent="0.2">
      <c r="A100" s="14"/>
      <c r="B100" s="75"/>
      <c r="C100" s="73" t="s">
        <v>822</v>
      </c>
      <c r="D100" s="78" t="s">
        <v>126</v>
      </c>
      <c r="E100" s="13">
        <v>44533</v>
      </c>
      <c r="F100" s="76" t="s">
        <v>411</v>
      </c>
      <c r="G100" s="13">
        <v>44537</v>
      </c>
      <c r="H100" s="10" t="s">
        <v>412</v>
      </c>
      <c r="I100" s="16">
        <v>58</v>
      </c>
      <c r="J100" s="16">
        <v>60</v>
      </c>
      <c r="K100" s="16">
        <v>20</v>
      </c>
      <c r="L100" s="16">
        <v>9</v>
      </c>
      <c r="M100" s="81">
        <v>17.399999999999999</v>
      </c>
      <c r="N100" s="96">
        <v>18</v>
      </c>
      <c r="O100" s="64">
        <v>2530</v>
      </c>
      <c r="P100" s="65">
        <f>Table2245789101123456789[[#This Row],[PEMBULATAN]]*O100</f>
        <v>45540</v>
      </c>
    </row>
    <row r="101" spans="1:16" ht="26.25" customHeight="1" x14ac:dyDescent="0.2">
      <c r="A101" s="14"/>
      <c r="B101" s="75"/>
      <c r="C101" s="73" t="s">
        <v>823</v>
      </c>
      <c r="D101" s="78" t="s">
        <v>126</v>
      </c>
      <c r="E101" s="13">
        <v>44533</v>
      </c>
      <c r="F101" s="76" t="s">
        <v>411</v>
      </c>
      <c r="G101" s="13">
        <v>44537</v>
      </c>
      <c r="H101" s="10" t="s">
        <v>412</v>
      </c>
      <c r="I101" s="16">
        <v>50</v>
      </c>
      <c r="J101" s="16">
        <v>64</v>
      </c>
      <c r="K101" s="16">
        <v>20</v>
      </c>
      <c r="L101" s="16">
        <v>5</v>
      </c>
      <c r="M101" s="81">
        <v>16</v>
      </c>
      <c r="N101" s="96">
        <v>16</v>
      </c>
      <c r="O101" s="64">
        <v>2530</v>
      </c>
      <c r="P101" s="65">
        <f>Table2245789101123456789[[#This Row],[PEMBULATAN]]*O101</f>
        <v>40480</v>
      </c>
    </row>
    <row r="102" spans="1:16" ht="26.25" customHeight="1" x14ac:dyDescent="0.2">
      <c r="A102" s="14"/>
      <c r="B102" s="75"/>
      <c r="C102" s="73" t="s">
        <v>824</v>
      </c>
      <c r="D102" s="78" t="s">
        <v>126</v>
      </c>
      <c r="E102" s="13">
        <v>44533</v>
      </c>
      <c r="F102" s="76" t="s">
        <v>411</v>
      </c>
      <c r="G102" s="13">
        <v>44537</v>
      </c>
      <c r="H102" s="10" t="s">
        <v>412</v>
      </c>
      <c r="I102" s="16">
        <v>106</v>
      </c>
      <c r="J102" s="16">
        <v>18</v>
      </c>
      <c r="K102" s="16">
        <v>8</v>
      </c>
      <c r="L102" s="16">
        <v>5</v>
      </c>
      <c r="M102" s="81">
        <v>3.8159999999999998</v>
      </c>
      <c r="N102" s="96">
        <v>5</v>
      </c>
      <c r="O102" s="64">
        <v>2530</v>
      </c>
      <c r="P102" s="65">
        <f>Table2245789101123456789[[#This Row],[PEMBULATAN]]*O102</f>
        <v>12650</v>
      </c>
    </row>
    <row r="103" spans="1:16" ht="26.25" customHeight="1" x14ac:dyDescent="0.2">
      <c r="A103" s="14"/>
      <c r="B103" s="75"/>
      <c r="C103" s="73" t="s">
        <v>825</v>
      </c>
      <c r="D103" s="78" t="s">
        <v>126</v>
      </c>
      <c r="E103" s="13">
        <v>44533</v>
      </c>
      <c r="F103" s="76" t="s">
        <v>411</v>
      </c>
      <c r="G103" s="13">
        <v>44537</v>
      </c>
      <c r="H103" s="10" t="s">
        <v>412</v>
      </c>
      <c r="I103" s="16">
        <v>59</v>
      </c>
      <c r="J103" s="16">
        <v>47</v>
      </c>
      <c r="K103" s="16">
        <v>12</v>
      </c>
      <c r="L103" s="16">
        <v>4</v>
      </c>
      <c r="M103" s="81">
        <v>8.3190000000000008</v>
      </c>
      <c r="N103" s="96">
        <v>9</v>
      </c>
      <c r="O103" s="64">
        <v>2530</v>
      </c>
      <c r="P103" s="65">
        <f>Table2245789101123456789[[#This Row],[PEMBULATAN]]*O103</f>
        <v>22770</v>
      </c>
    </row>
    <row r="104" spans="1:16" ht="26.25" customHeight="1" x14ac:dyDescent="0.2">
      <c r="A104" s="14"/>
      <c r="B104" s="75"/>
      <c r="C104" s="73" t="s">
        <v>826</v>
      </c>
      <c r="D104" s="78" t="s">
        <v>126</v>
      </c>
      <c r="E104" s="13">
        <v>44533</v>
      </c>
      <c r="F104" s="76" t="s">
        <v>411</v>
      </c>
      <c r="G104" s="13">
        <v>44537</v>
      </c>
      <c r="H104" s="10" t="s">
        <v>412</v>
      </c>
      <c r="I104" s="16">
        <v>58</v>
      </c>
      <c r="J104" s="16">
        <v>33</v>
      </c>
      <c r="K104" s="16">
        <v>22</v>
      </c>
      <c r="L104" s="16">
        <v>16</v>
      </c>
      <c r="M104" s="81">
        <v>10.526999999999999</v>
      </c>
      <c r="N104" s="96">
        <v>16</v>
      </c>
      <c r="O104" s="64">
        <v>2530</v>
      </c>
      <c r="P104" s="65">
        <f>Table2245789101123456789[[#This Row],[PEMBULATAN]]*O104</f>
        <v>40480</v>
      </c>
    </row>
    <row r="105" spans="1:16" ht="26.25" customHeight="1" x14ac:dyDescent="0.2">
      <c r="A105" s="14"/>
      <c r="B105" s="75"/>
      <c r="C105" s="73" t="s">
        <v>827</v>
      </c>
      <c r="D105" s="78" t="s">
        <v>126</v>
      </c>
      <c r="E105" s="13">
        <v>44533</v>
      </c>
      <c r="F105" s="76" t="s">
        <v>411</v>
      </c>
      <c r="G105" s="13">
        <v>44537</v>
      </c>
      <c r="H105" s="10" t="s">
        <v>412</v>
      </c>
      <c r="I105" s="16">
        <v>75</v>
      </c>
      <c r="J105" s="16">
        <v>70</v>
      </c>
      <c r="K105" s="16">
        <v>23</v>
      </c>
      <c r="L105" s="16">
        <v>9</v>
      </c>
      <c r="M105" s="81">
        <v>30.1875</v>
      </c>
      <c r="N105" s="96">
        <v>30.1875</v>
      </c>
      <c r="O105" s="64">
        <v>2530</v>
      </c>
      <c r="P105" s="65">
        <f>Table2245789101123456789[[#This Row],[PEMBULATAN]]*O105</f>
        <v>76374.375</v>
      </c>
    </row>
    <row r="106" spans="1:16" ht="26.25" customHeight="1" x14ac:dyDescent="0.2">
      <c r="A106" s="14"/>
      <c r="B106" s="75"/>
      <c r="C106" s="73" t="s">
        <v>828</v>
      </c>
      <c r="D106" s="78" t="s">
        <v>126</v>
      </c>
      <c r="E106" s="13">
        <v>44533</v>
      </c>
      <c r="F106" s="76" t="s">
        <v>411</v>
      </c>
      <c r="G106" s="13">
        <v>44537</v>
      </c>
      <c r="H106" s="10" t="s">
        <v>412</v>
      </c>
      <c r="I106" s="16">
        <v>90</v>
      </c>
      <c r="J106" s="16">
        <v>68</v>
      </c>
      <c r="K106" s="16">
        <v>21</v>
      </c>
      <c r="L106" s="16">
        <v>19</v>
      </c>
      <c r="M106" s="81">
        <v>32.130000000000003</v>
      </c>
      <c r="N106" s="96">
        <v>32.130000000000003</v>
      </c>
      <c r="O106" s="64">
        <v>2530</v>
      </c>
      <c r="P106" s="65">
        <f>Table2245789101123456789[[#This Row],[PEMBULATAN]]*O106</f>
        <v>81288.900000000009</v>
      </c>
    </row>
    <row r="107" spans="1:16" ht="26.25" customHeight="1" x14ac:dyDescent="0.2">
      <c r="A107" s="14"/>
      <c r="B107" s="75"/>
      <c r="C107" s="73" t="s">
        <v>829</v>
      </c>
      <c r="D107" s="78" t="s">
        <v>126</v>
      </c>
      <c r="E107" s="13">
        <v>44533</v>
      </c>
      <c r="F107" s="76" t="s">
        <v>411</v>
      </c>
      <c r="G107" s="13">
        <v>44537</v>
      </c>
      <c r="H107" s="10" t="s">
        <v>412</v>
      </c>
      <c r="I107" s="16">
        <v>60</v>
      </c>
      <c r="J107" s="16">
        <v>57</v>
      </c>
      <c r="K107" s="16">
        <v>23</v>
      </c>
      <c r="L107" s="16">
        <v>7</v>
      </c>
      <c r="M107" s="81">
        <v>19.664999999999999</v>
      </c>
      <c r="N107" s="96">
        <v>19.664999999999999</v>
      </c>
      <c r="O107" s="64">
        <v>2530</v>
      </c>
      <c r="P107" s="65">
        <f>Table2245789101123456789[[#This Row],[PEMBULATAN]]*O107</f>
        <v>49752.45</v>
      </c>
    </row>
    <row r="108" spans="1:16" ht="26.25" customHeight="1" x14ac:dyDescent="0.2">
      <c r="A108" s="14"/>
      <c r="B108" s="75"/>
      <c r="C108" s="73" t="s">
        <v>830</v>
      </c>
      <c r="D108" s="78" t="s">
        <v>126</v>
      </c>
      <c r="E108" s="13">
        <v>44533</v>
      </c>
      <c r="F108" s="76" t="s">
        <v>411</v>
      </c>
      <c r="G108" s="13">
        <v>44537</v>
      </c>
      <c r="H108" s="10" t="s">
        <v>412</v>
      </c>
      <c r="I108" s="16">
        <v>82</v>
      </c>
      <c r="J108" s="16">
        <v>58</v>
      </c>
      <c r="K108" s="16">
        <v>27</v>
      </c>
      <c r="L108" s="16">
        <v>8</v>
      </c>
      <c r="M108" s="81">
        <v>32.103000000000002</v>
      </c>
      <c r="N108" s="96">
        <v>32.103000000000002</v>
      </c>
      <c r="O108" s="64">
        <v>2530</v>
      </c>
      <c r="P108" s="65">
        <f>Table2245789101123456789[[#This Row],[PEMBULATAN]]*O108</f>
        <v>81220.590000000011</v>
      </c>
    </row>
    <row r="109" spans="1:16" ht="26.25" customHeight="1" x14ac:dyDescent="0.2">
      <c r="A109" s="14"/>
      <c r="B109" s="75"/>
      <c r="C109" s="73" t="s">
        <v>831</v>
      </c>
      <c r="D109" s="78" t="s">
        <v>126</v>
      </c>
      <c r="E109" s="13">
        <v>44533</v>
      </c>
      <c r="F109" s="76" t="s">
        <v>411</v>
      </c>
      <c r="G109" s="13">
        <v>44537</v>
      </c>
      <c r="H109" s="10" t="s">
        <v>412</v>
      </c>
      <c r="I109" s="16">
        <v>105</v>
      </c>
      <c r="J109" s="16">
        <v>55</v>
      </c>
      <c r="K109" s="16">
        <v>26</v>
      </c>
      <c r="L109" s="16">
        <v>23</v>
      </c>
      <c r="M109" s="81">
        <v>37.537500000000001</v>
      </c>
      <c r="N109" s="96">
        <v>37.537500000000001</v>
      </c>
      <c r="O109" s="64">
        <v>2530</v>
      </c>
      <c r="P109" s="65">
        <f>Table2245789101123456789[[#This Row],[PEMBULATAN]]*O109</f>
        <v>94969.875</v>
      </c>
    </row>
    <row r="110" spans="1:16" ht="26.25" customHeight="1" x14ac:dyDescent="0.2">
      <c r="A110" s="14"/>
      <c r="B110" s="75"/>
      <c r="C110" s="73" t="s">
        <v>832</v>
      </c>
      <c r="D110" s="78" t="s">
        <v>126</v>
      </c>
      <c r="E110" s="13">
        <v>44533</v>
      </c>
      <c r="F110" s="76" t="s">
        <v>411</v>
      </c>
      <c r="G110" s="13">
        <v>44537</v>
      </c>
      <c r="H110" s="10" t="s">
        <v>412</v>
      </c>
      <c r="I110" s="16">
        <v>88</v>
      </c>
      <c r="J110" s="16">
        <v>50</v>
      </c>
      <c r="K110" s="16">
        <v>38</v>
      </c>
      <c r="L110" s="16">
        <v>27</v>
      </c>
      <c r="M110" s="81">
        <v>41.8</v>
      </c>
      <c r="N110" s="96">
        <v>41.8</v>
      </c>
      <c r="O110" s="64">
        <v>2530</v>
      </c>
      <c r="P110" s="65">
        <f>Table2245789101123456789[[#This Row],[PEMBULATAN]]*O110</f>
        <v>105754</v>
      </c>
    </row>
    <row r="111" spans="1:16" ht="26.25" customHeight="1" x14ac:dyDescent="0.2">
      <c r="A111" s="14"/>
      <c r="B111" s="75"/>
      <c r="C111" s="73" t="s">
        <v>833</v>
      </c>
      <c r="D111" s="78" t="s">
        <v>126</v>
      </c>
      <c r="E111" s="13">
        <v>44533</v>
      </c>
      <c r="F111" s="76" t="s">
        <v>411</v>
      </c>
      <c r="G111" s="13">
        <v>44537</v>
      </c>
      <c r="H111" s="10" t="s">
        <v>412</v>
      </c>
      <c r="I111" s="16">
        <v>76</v>
      </c>
      <c r="J111" s="16">
        <v>60</v>
      </c>
      <c r="K111" s="16">
        <v>25</v>
      </c>
      <c r="L111" s="16">
        <v>11</v>
      </c>
      <c r="M111" s="81">
        <v>28.5</v>
      </c>
      <c r="N111" s="96">
        <v>29</v>
      </c>
      <c r="O111" s="64">
        <v>2530</v>
      </c>
      <c r="P111" s="65">
        <f>Table2245789101123456789[[#This Row],[PEMBULATAN]]*O111</f>
        <v>73370</v>
      </c>
    </row>
    <row r="112" spans="1:16" ht="26.25" customHeight="1" x14ac:dyDescent="0.2">
      <c r="A112" s="14"/>
      <c r="B112" s="75"/>
      <c r="C112" s="73" t="s">
        <v>834</v>
      </c>
      <c r="D112" s="78" t="s">
        <v>126</v>
      </c>
      <c r="E112" s="13">
        <v>44533</v>
      </c>
      <c r="F112" s="76" t="s">
        <v>411</v>
      </c>
      <c r="G112" s="13">
        <v>44537</v>
      </c>
      <c r="H112" s="10" t="s">
        <v>412</v>
      </c>
      <c r="I112" s="16">
        <v>78</v>
      </c>
      <c r="J112" s="16">
        <v>63</v>
      </c>
      <c r="K112" s="16">
        <v>34</v>
      </c>
      <c r="L112" s="16">
        <v>13</v>
      </c>
      <c r="M112" s="81">
        <v>41.768999999999998</v>
      </c>
      <c r="N112" s="96">
        <v>41.768999999999998</v>
      </c>
      <c r="O112" s="64">
        <v>2530</v>
      </c>
      <c r="P112" s="65">
        <f>Table2245789101123456789[[#This Row],[PEMBULATAN]]*O112</f>
        <v>105675.56999999999</v>
      </c>
    </row>
    <row r="113" spans="1:16" ht="26.25" customHeight="1" x14ac:dyDescent="0.2">
      <c r="A113" s="14"/>
      <c r="B113" s="75"/>
      <c r="C113" s="73" t="s">
        <v>835</v>
      </c>
      <c r="D113" s="78" t="s">
        <v>126</v>
      </c>
      <c r="E113" s="13">
        <v>44533</v>
      </c>
      <c r="F113" s="76" t="s">
        <v>411</v>
      </c>
      <c r="G113" s="13">
        <v>44537</v>
      </c>
      <c r="H113" s="10" t="s">
        <v>412</v>
      </c>
      <c r="I113" s="16">
        <v>53</v>
      </c>
      <c r="J113" s="16">
        <v>36</v>
      </c>
      <c r="K113" s="16">
        <v>15</v>
      </c>
      <c r="L113" s="16">
        <v>4</v>
      </c>
      <c r="M113" s="81">
        <v>7.1550000000000002</v>
      </c>
      <c r="N113" s="96">
        <v>7.1550000000000002</v>
      </c>
      <c r="O113" s="64">
        <v>2530</v>
      </c>
      <c r="P113" s="65">
        <f>Table2245789101123456789[[#This Row],[PEMBULATAN]]*O113</f>
        <v>18102.150000000001</v>
      </c>
    </row>
    <row r="114" spans="1:16" ht="26.25" customHeight="1" x14ac:dyDescent="0.2">
      <c r="A114" s="14"/>
      <c r="B114" s="75"/>
      <c r="C114" s="73" t="s">
        <v>836</v>
      </c>
      <c r="D114" s="78" t="s">
        <v>126</v>
      </c>
      <c r="E114" s="13">
        <v>44533</v>
      </c>
      <c r="F114" s="76" t="s">
        <v>411</v>
      </c>
      <c r="G114" s="13">
        <v>44537</v>
      </c>
      <c r="H114" s="10" t="s">
        <v>412</v>
      </c>
      <c r="I114" s="16">
        <v>40</v>
      </c>
      <c r="J114" s="16">
        <v>45</v>
      </c>
      <c r="K114" s="16">
        <v>10</v>
      </c>
      <c r="L114" s="16">
        <v>2</v>
      </c>
      <c r="M114" s="81">
        <v>4.5</v>
      </c>
      <c r="N114" s="96">
        <v>5</v>
      </c>
      <c r="O114" s="64">
        <v>2530</v>
      </c>
      <c r="P114" s="65">
        <f>Table2245789101123456789[[#This Row],[PEMBULATAN]]*O114</f>
        <v>12650</v>
      </c>
    </row>
    <row r="115" spans="1:16" ht="26.25" customHeight="1" x14ac:dyDescent="0.2">
      <c r="A115" s="14"/>
      <c r="B115" s="75"/>
      <c r="C115" s="73" t="s">
        <v>837</v>
      </c>
      <c r="D115" s="78" t="s">
        <v>126</v>
      </c>
      <c r="E115" s="13">
        <v>44533</v>
      </c>
      <c r="F115" s="76" t="s">
        <v>411</v>
      </c>
      <c r="G115" s="13">
        <v>44537</v>
      </c>
      <c r="H115" s="10" t="s">
        <v>412</v>
      </c>
      <c r="I115" s="16">
        <v>77</v>
      </c>
      <c r="J115" s="16">
        <v>66</v>
      </c>
      <c r="K115" s="16">
        <v>37</v>
      </c>
      <c r="L115" s="16">
        <v>13</v>
      </c>
      <c r="M115" s="81">
        <v>47.008499999999998</v>
      </c>
      <c r="N115" s="96">
        <v>47.008499999999998</v>
      </c>
      <c r="O115" s="64">
        <v>2530</v>
      </c>
      <c r="P115" s="65">
        <f>Table2245789101123456789[[#This Row],[PEMBULATAN]]*O115</f>
        <v>118931.50499999999</v>
      </c>
    </row>
    <row r="116" spans="1:16" ht="26.25" customHeight="1" x14ac:dyDescent="0.2">
      <c r="A116" s="14"/>
      <c r="B116" s="75"/>
      <c r="C116" s="73" t="s">
        <v>838</v>
      </c>
      <c r="D116" s="78" t="s">
        <v>126</v>
      </c>
      <c r="E116" s="13">
        <v>44533</v>
      </c>
      <c r="F116" s="76" t="s">
        <v>411</v>
      </c>
      <c r="G116" s="13">
        <v>44537</v>
      </c>
      <c r="H116" s="10" t="s">
        <v>412</v>
      </c>
      <c r="I116" s="16">
        <v>72</v>
      </c>
      <c r="J116" s="16">
        <v>63</v>
      </c>
      <c r="K116" s="16">
        <v>26</v>
      </c>
      <c r="L116" s="16">
        <v>7</v>
      </c>
      <c r="M116" s="81">
        <v>29.484000000000002</v>
      </c>
      <c r="N116" s="96">
        <v>30</v>
      </c>
      <c r="O116" s="64">
        <v>2530</v>
      </c>
      <c r="P116" s="65">
        <f>Table2245789101123456789[[#This Row],[PEMBULATAN]]*O116</f>
        <v>75900</v>
      </c>
    </row>
    <row r="117" spans="1:16" ht="26.25" customHeight="1" x14ac:dyDescent="0.2">
      <c r="A117" s="14"/>
      <c r="B117" s="75"/>
      <c r="C117" s="73" t="s">
        <v>839</v>
      </c>
      <c r="D117" s="78" t="s">
        <v>126</v>
      </c>
      <c r="E117" s="13">
        <v>44533</v>
      </c>
      <c r="F117" s="76" t="s">
        <v>411</v>
      </c>
      <c r="G117" s="13">
        <v>44537</v>
      </c>
      <c r="H117" s="10" t="s">
        <v>412</v>
      </c>
      <c r="I117" s="16">
        <v>90</v>
      </c>
      <c r="J117" s="16">
        <v>45</v>
      </c>
      <c r="K117" s="16">
        <v>38</v>
      </c>
      <c r="L117" s="16">
        <v>25</v>
      </c>
      <c r="M117" s="81">
        <v>38.475000000000001</v>
      </c>
      <c r="N117" s="96">
        <v>39</v>
      </c>
      <c r="O117" s="64">
        <v>2530</v>
      </c>
      <c r="P117" s="65">
        <f>Table2245789101123456789[[#This Row],[PEMBULATAN]]*O117</f>
        <v>98670</v>
      </c>
    </row>
    <row r="118" spans="1:16" ht="26.25" customHeight="1" x14ac:dyDescent="0.2">
      <c r="A118" s="14"/>
      <c r="B118" s="75"/>
      <c r="C118" s="73" t="s">
        <v>840</v>
      </c>
      <c r="D118" s="78" t="s">
        <v>126</v>
      </c>
      <c r="E118" s="13">
        <v>44533</v>
      </c>
      <c r="F118" s="76" t="s">
        <v>411</v>
      </c>
      <c r="G118" s="13">
        <v>44537</v>
      </c>
      <c r="H118" s="10" t="s">
        <v>412</v>
      </c>
      <c r="I118" s="16">
        <v>86</v>
      </c>
      <c r="J118" s="16">
        <v>57</v>
      </c>
      <c r="K118" s="16">
        <v>38</v>
      </c>
      <c r="L118" s="16">
        <v>17</v>
      </c>
      <c r="M118" s="81">
        <v>46.569000000000003</v>
      </c>
      <c r="N118" s="96">
        <v>46.569000000000003</v>
      </c>
      <c r="O118" s="64">
        <v>2530</v>
      </c>
      <c r="P118" s="65">
        <f>Table2245789101123456789[[#This Row],[PEMBULATAN]]*O118</f>
        <v>117819.57</v>
      </c>
    </row>
    <row r="119" spans="1:16" ht="26.25" customHeight="1" x14ac:dyDescent="0.2">
      <c r="A119" s="14"/>
      <c r="B119" s="75"/>
      <c r="C119" s="73" t="s">
        <v>841</v>
      </c>
      <c r="D119" s="78" t="s">
        <v>126</v>
      </c>
      <c r="E119" s="13">
        <v>44533</v>
      </c>
      <c r="F119" s="76" t="s">
        <v>411</v>
      </c>
      <c r="G119" s="13">
        <v>44537</v>
      </c>
      <c r="H119" s="10" t="s">
        <v>412</v>
      </c>
      <c r="I119" s="16">
        <v>53</v>
      </c>
      <c r="J119" s="16">
        <v>66</v>
      </c>
      <c r="K119" s="16">
        <v>17</v>
      </c>
      <c r="L119" s="16">
        <v>4</v>
      </c>
      <c r="M119" s="81">
        <v>14.8665</v>
      </c>
      <c r="N119" s="96">
        <v>14.8665</v>
      </c>
      <c r="O119" s="64">
        <v>2530</v>
      </c>
      <c r="P119" s="65">
        <f>Table2245789101123456789[[#This Row],[PEMBULATAN]]*O119</f>
        <v>37612.245000000003</v>
      </c>
    </row>
    <row r="120" spans="1:16" ht="26.25" customHeight="1" x14ac:dyDescent="0.2">
      <c r="A120" s="14"/>
      <c r="B120" s="75"/>
      <c r="C120" s="73" t="s">
        <v>842</v>
      </c>
      <c r="D120" s="78" t="s">
        <v>126</v>
      </c>
      <c r="E120" s="13">
        <v>44533</v>
      </c>
      <c r="F120" s="76" t="s">
        <v>411</v>
      </c>
      <c r="G120" s="13">
        <v>44537</v>
      </c>
      <c r="H120" s="10" t="s">
        <v>412</v>
      </c>
      <c r="I120" s="16">
        <v>90</v>
      </c>
      <c r="J120" s="16">
        <v>50</v>
      </c>
      <c r="K120" s="16">
        <v>37</v>
      </c>
      <c r="L120" s="16">
        <v>25</v>
      </c>
      <c r="M120" s="81">
        <v>41.625</v>
      </c>
      <c r="N120" s="96">
        <v>41.625</v>
      </c>
      <c r="O120" s="64">
        <v>2530</v>
      </c>
      <c r="P120" s="65">
        <f>Table2245789101123456789[[#This Row],[PEMBULATAN]]*O120</f>
        <v>105311.25</v>
      </c>
    </row>
    <row r="121" spans="1:16" ht="26.25" customHeight="1" x14ac:dyDescent="0.2">
      <c r="A121" s="14"/>
      <c r="B121" s="75"/>
      <c r="C121" s="73" t="s">
        <v>843</v>
      </c>
      <c r="D121" s="78" t="s">
        <v>126</v>
      </c>
      <c r="E121" s="13">
        <v>44533</v>
      </c>
      <c r="F121" s="76" t="s">
        <v>411</v>
      </c>
      <c r="G121" s="13">
        <v>44537</v>
      </c>
      <c r="H121" s="10" t="s">
        <v>412</v>
      </c>
      <c r="I121" s="16">
        <v>96</v>
      </c>
      <c r="J121" s="16">
        <v>46</v>
      </c>
      <c r="K121" s="16">
        <v>38</v>
      </c>
      <c r="L121" s="16">
        <v>19</v>
      </c>
      <c r="M121" s="81">
        <v>41.951999999999998</v>
      </c>
      <c r="N121" s="96">
        <v>41.951999999999998</v>
      </c>
      <c r="O121" s="64">
        <v>2530</v>
      </c>
      <c r="P121" s="65">
        <f>Table2245789101123456789[[#This Row],[PEMBULATAN]]*O121</f>
        <v>106138.56</v>
      </c>
    </row>
    <row r="122" spans="1:16" ht="26.25" customHeight="1" x14ac:dyDescent="0.2">
      <c r="A122" s="14"/>
      <c r="B122" s="75"/>
      <c r="C122" s="73" t="s">
        <v>844</v>
      </c>
      <c r="D122" s="78" t="s">
        <v>126</v>
      </c>
      <c r="E122" s="13">
        <v>44533</v>
      </c>
      <c r="F122" s="76" t="s">
        <v>411</v>
      </c>
      <c r="G122" s="13">
        <v>44537</v>
      </c>
      <c r="H122" s="10" t="s">
        <v>412</v>
      </c>
      <c r="I122" s="16">
        <v>47</v>
      </c>
      <c r="J122" s="16">
        <v>30</v>
      </c>
      <c r="K122" s="16">
        <v>11</v>
      </c>
      <c r="L122" s="16">
        <v>1</v>
      </c>
      <c r="M122" s="81">
        <v>3.8774999999999999</v>
      </c>
      <c r="N122" s="96">
        <v>3.8774999999999999</v>
      </c>
      <c r="O122" s="64">
        <v>2530</v>
      </c>
      <c r="P122" s="65">
        <f>Table2245789101123456789[[#This Row],[PEMBULATAN]]*O122</f>
        <v>9810.0750000000007</v>
      </c>
    </row>
    <row r="123" spans="1:16" ht="26.25" customHeight="1" x14ac:dyDescent="0.2">
      <c r="A123" s="14"/>
      <c r="B123" s="75"/>
      <c r="C123" s="73" t="s">
        <v>845</v>
      </c>
      <c r="D123" s="78" t="s">
        <v>126</v>
      </c>
      <c r="E123" s="13">
        <v>44533</v>
      </c>
      <c r="F123" s="76" t="s">
        <v>411</v>
      </c>
      <c r="G123" s="13">
        <v>44537</v>
      </c>
      <c r="H123" s="10" t="s">
        <v>412</v>
      </c>
      <c r="I123" s="16">
        <v>73</v>
      </c>
      <c r="J123" s="16">
        <v>36</v>
      </c>
      <c r="K123" s="16">
        <v>25</v>
      </c>
      <c r="L123" s="16">
        <v>2</v>
      </c>
      <c r="M123" s="81">
        <v>16.425000000000001</v>
      </c>
      <c r="N123" s="96">
        <v>17</v>
      </c>
      <c r="O123" s="64">
        <v>2530</v>
      </c>
      <c r="P123" s="65">
        <f>Table2245789101123456789[[#This Row],[PEMBULATAN]]*O123</f>
        <v>43010</v>
      </c>
    </row>
    <row r="124" spans="1:16" ht="26.25" customHeight="1" x14ac:dyDescent="0.2">
      <c r="A124" s="14"/>
      <c r="B124" s="75"/>
      <c r="C124" s="73" t="s">
        <v>846</v>
      </c>
      <c r="D124" s="78" t="s">
        <v>126</v>
      </c>
      <c r="E124" s="13">
        <v>44533</v>
      </c>
      <c r="F124" s="76" t="s">
        <v>411</v>
      </c>
      <c r="G124" s="13">
        <v>44537</v>
      </c>
      <c r="H124" s="10" t="s">
        <v>412</v>
      </c>
      <c r="I124" s="16">
        <v>60</v>
      </c>
      <c r="J124" s="16">
        <v>44</v>
      </c>
      <c r="K124" s="16">
        <v>36</v>
      </c>
      <c r="L124" s="16">
        <v>12</v>
      </c>
      <c r="M124" s="81">
        <v>23.76</v>
      </c>
      <c r="N124" s="96">
        <v>23.76</v>
      </c>
      <c r="O124" s="64">
        <v>2530</v>
      </c>
      <c r="P124" s="65">
        <f>Table2245789101123456789[[#This Row],[PEMBULATAN]]*O124</f>
        <v>60112.800000000003</v>
      </c>
    </row>
    <row r="125" spans="1:16" ht="26.25" customHeight="1" x14ac:dyDescent="0.2">
      <c r="A125" s="14"/>
      <c r="B125" s="75"/>
      <c r="C125" s="73" t="s">
        <v>847</v>
      </c>
      <c r="D125" s="78" t="s">
        <v>126</v>
      </c>
      <c r="E125" s="13">
        <v>44533</v>
      </c>
      <c r="F125" s="76" t="s">
        <v>411</v>
      </c>
      <c r="G125" s="13">
        <v>44537</v>
      </c>
      <c r="H125" s="10" t="s">
        <v>412</v>
      </c>
      <c r="I125" s="16">
        <v>96</v>
      </c>
      <c r="J125" s="16">
        <v>65</v>
      </c>
      <c r="K125" s="16">
        <v>31</v>
      </c>
      <c r="L125" s="16">
        <v>17</v>
      </c>
      <c r="M125" s="81">
        <v>48.36</v>
      </c>
      <c r="N125" s="96">
        <v>49</v>
      </c>
      <c r="O125" s="64">
        <v>2530</v>
      </c>
      <c r="P125" s="65">
        <f>Table2245789101123456789[[#This Row],[PEMBULATAN]]*O125</f>
        <v>123970</v>
      </c>
    </row>
    <row r="126" spans="1:16" ht="26.25" customHeight="1" x14ac:dyDescent="0.2">
      <c r="A126" s="14"/>
      <c r="B126" s="75"/>
      <c r="C126" s="73" t="s">
        <v>848</v>
      </c>
      <c r="D126" s="78" t="s">
        <v>126</v>
      </c>
      <c r="E126" s="13">
        <v>44533</v>
      </c>
      <c r="F126" s="76" t="s">
        <v>411</v>
      </c>
      <c r="G126" s="13">
        <v>44537</v>
      </c>
      <c r="H126" s="10" t="s">
        <v>412</v>
      </c>
      <c r="I126" s="16">
        <v>117</v>
      </c>
      <c r="J126" s="16">
        <v>54</v>
      </c>
      <c r="K126" s="16">
        <v>32</v>
      </c>
      <c r="L126" s="16">
        <v>19</v>
      </c>
      <c r="M126" s="81">
        <v>50.543999999999997</v>
      </c>
      <c r="N126" s="96">
        <v>50.543999999999997</v>
      </c>
      <c r="O126" s="64">
        <v>2530</v>
      </c>
      <c r="P126" s="65">
        <f>Table2245789101123456789[[#This Row],[PEMBULATAN]]*O126</f>
        <v>127876.31999999999</v>
      </c>
    </row>
    <row r="127" spans="1:16" ht="26.25" customHeight="1" x14ac:dyDescent="0.2">
      <c r="A127" s="14"/>
      <c r="B127" s="75"/>
      <c r="C127" s="73" t="s">
        <v>849</v>
      </c>
      <c r="D127" s="78" t="s">
        <v>126</v>
      </c>
      <c r="E127" s="13">
        <v>44533</v>
      </c>
      <c r="F127" s="76" t="s">
        <v>411</v>
      </c>
      <c r="G127" s="13">
        <v>44537</v>
      </c>
      <c r="H127" s="10" t="s">
        <v>412</v>
      </c>
      <c r="I127" s="16">
        <v>100</v>
      </c>
      <c r="J127" s="16">
        <v>50</v>
      </c>
      <c r="K127" s="16">
        <v>38</v>
      </c>
      <c r="L127" s="16">
        <v>27</v>
      </c>
      <c r="M127" s="81">
        <v>47.5</v>
      </c>
      <c r="N127" s="96">
        <v>48</v>
      </c>
      <c r="O127" s="64">
        <v>2530</v>
      </c>
      <c r="P127" s="65">
        <f>Table2245789101123456789[[#This Row],[PEMBULATAN]]*O127</f>
        <v>121440</v>
      </c>
    </row>
    <row r="128" spans="1:16" ht="26.25" customHeight="1" x14ac:dyDescent="0.2">
      <c r="A128" s="14"/>
      <c r="B128" s="75"/>
      <c r="C128" s="73" t="s">
        <v>850</v>
      </c>
      <c r="D128" s="78" t="s">
        <v>126</v>
      </c>
      <c r="E128" s="13">
        <v>44533</v>
      </c>
      <c r="F128" s="76" t="s">
        <v>411</v>
      </c>
      <c r="G128" s="13">
        <v>44537</v>
      </c>
      <c r="H128" s="10" t="s">
        <v>412</v>
      </c>
      <c r="I128" s="16">
        <v>90</v>
      </c>
      <c r="J128" s="16">
        <v>55</v>
      </c>
      <c r="K128" s="16">
        <v>31</v>
      </c>
      <c r="L128" s="16">
        <v>31</v>
      </c>
      <c r="M128" s="81">
        <v>38.362499999999997</v>
      </c>
      <c r="N128" s="96">
        <v>39</v>
      </c>
      <c r="O128" s="64">
        <v>2530</v>
      </c>
      <c r="P128" s="65">
        <f>Table2245789101123456789[[#This Row],[PEMBULATAN]]*O128</f>
        <v>98670</v>
      </c>
    </row>
    <row r="129" spans="1:16" ht="26.25" customHeight="1" x14ac:dyDescent="0.2">
      <c r="A129" s="14"/>
      <c r="B129" s="75"/>
      <c r="C129" s="73" t="s">
        <v>851</v>
      </c>
      <c r="D129" s="78" t="s">
        <v>126</v>
      </c>
      <c r="E129" s="13">
        <v>44533</v>
      </c>
      <c r="F129" s="76" t="s">
        <v>411</v>
      </c>
      <c r="G129" s="13">
        <v>44537</v>
      </c>
      <c r="H129" s="10" t="s">
        <v>412</v>
      </c>
      <c r="I129" s="16">
        <v>70</v>
      </c>
      <c r="J129" s="16">
        <v>60</v>
      </c>
      <c r="K129" s="16">
        <v>26</v>
      </c>
      <c r="L129" s="16">
        <v>10</v>
      </c>
      <c r="M129" s="81">
        <v>27.3</v>
      </c>
      <c r="N129" s="96">
        <v>28</v>
      </c>
      <c r="O129" s="64">
        <v>2530</v>
      </c>
      <c r="P129" s="65">
        <f>Table2245789101123456789[[#This Row],[PEMBULATAN]]*O129</f>
        <v>70840</v>
      </c>
    </row>
    <row r="130" spans="1:16" ht="26.25" customHeight="1" x14ac:dyDescent="0.2">
      <c r="A130" s="14"/>
      <c r="B130" s="75"/>
      <c r="C130" s="73" t="s">
        <v>852</v>
      </c>
      <c r="D130" s="78" t="s">
        <v>126</v>
      </c>
      <c r="E130" s="13">
        <v>44533</v>
      </c>
      <c r="F130" s="76" t="s">
        <v>411</v>
      </c>
      <c r="G130" s="13">
        <v>44537</v>
      </c>
      <c r="H130" s="10" t="s">
        <v>412</v>
      </c>
      <c r="I130" s="16">
        <v>44</v>
      </c>
      <c r="J130" s="16">
        <v>40</v>
      </c>
      <c r="K130" s="16">
        <v>20</v>
      </c>
      <c r="L130" s="16">
        <v>4</v>
      </c>
      <c r="M130" s="81">
        <v>8.8000000000000007</v>
      </c>
      <c r="N130" s="96">
        <v>8.8000000000000007</v>
      </c>
      <c r="O130" s="64">
        <v>2530</v>
      </c>
      <c r="P130" s="65">
        <f>Table2245789101123456789[[#This Row],[PEMBULATAN]]*O130</f>
        <v>22264</v>
      </c>
    </row>
    <row r="131" spans="1:16" ht="26.25" customHeight="1" x14ac:dyDescent="0.2">
      <c r="A131" s="14"/>
      <c r="B131" s="75"/>
      <c r="C131" s="73" t="s">
        <v>853</v>
      </c>
      <c r="D131" s="78" t="s">
        <v>126</v>
      </c>
      <c r="E131" s="13">
        <v>44533</v>
      </c>
      <c r="F131" s="76" t="s">
        <v>411</v>
      </c>
      <c r="G131" s="13">
        <v>44537</v>
      </c>
      <c r="H131" s="10" t="s">
        <v>412</v>
      </c>
      <c r="I131" s="16">
        <v>60</v>
      </c>
      <c r="J131" s="16">
        <v>50</v>
      </c>
      <c r="K131" s="16">
        <v>20</v>
      </c>
      <c r="L131" s="16">
        <v>8</v>
      </c>
      <c r="M131" s="81">
        <v>15</v>
      </c>
      <c r="N131" s="96">
        <v>15</v>
      </c>
      <c r="O131" s="64">
        <v>2530</v>
      </c>
      <c r="P131" s="65">
        <f>Table2245789101123456789[[#This Row],[PEMBULATAN]]*O131</f>
        <v>37950</v>
      </c>
    </row>
    <row r="132" spans="1:16" ht="26.25" customHeight="1" x14ac:dyDescent="0.2">
      <c r="A132" s="14"/>
      <c r="B132" s="75"/>
      <c r="C132" s="73" t="s">
        <v>854</v>
      </c>
      <c r="D132" s="78" t="s">
        <v>126</v>
      </c>
      <c r="E132" s="13">
        <v>44533</v>
      </c>
      <c r="F132" s="76" t="s">
        <v>411</v>
      </c>
      <c r="G132" s="13">
        <v>44537</v>
      </c>
      <c r="H132" s="10" t="s">
        <v>412</v>
      </c>
      <c r="I132" s="16">
        <v>93</v>
      </c>
      <c r="J132" s="16">
        <v>50</v>
      </c>
      <c r="K132" s="16">
        <v>40</v>
      </c>
      <c r="L132" s="16">
        <v>14</v>
      </c>
      <c r="M132" s="81">
        <v>46.5</v>
      </c>
      <c r="N132" s="96">
        <v>47</v>
      </c>
      <c r="O132" s="64">
        <v>2530</v>
      </c>
      <c r="P132" s="65">
        <f>Table2245789101123456789[[#This Row],[PEMBULATAN]]*O132</f>
        <v>118910</v>
      </c>
    </row>
    <row r="133" spans="1:16" ht="26.25" customHeight="1" x14ac:dyDescent="0.2">
      <c r="A133" s="14"/>
      <c r="B133" s="75"/>
      <c r="C133" s="73" t="s">
        <v>855</v>
      </c>
      <c r="D133" s="78" t="s">
        <v>126</v>
      </c>
      <c r="E133" s="13">
        <v>44533</v>
      </c>
      <c r="F133" s="76" t="s">
        <v>411</v>
      </c>
      <c r="G133" s="13">
        <v>44537</v>
      </c>
      <c r="H133" s="10" t="s">
        <v>412</v>
      </c>
      <c r="I133" s="16">
        <v>87</v>
      </c>
      <c r="J133" s="16">
        <v>65</v>
      </c>
      <c r="K133" s="16">
        <v>35</v>
      </c>
      <c r="L133" s="16">
        <v>10</v>
      </c>
      <c r="M133" s="81">
        <v>49.481250000000003</v>
      </c>
      <c r="N133" s="96">
        <v>50</v>
      </c>
      <c r="O133" s="64">
        <v>2530</v>
      </c>
      <c r="P133" s="65">
        <f>Table2245789101123456789[[#This Row],[PEMBULATAN]]*O133</f>
        <v>126500</v>
      </c>
    </row>
    <row r="134" spans="1:16" ht="26.25" customHeight="1" x14ac:dyDescent="0.2">
      <c r="A134" s="14"/>
      <c r="B134" s="75"/>
      <c r="C134" s="73" t="s">
        <v>856</v>
      </c>
      <c r="D134" s="78" t="s">
        <v>126</v>
      </c>
      <c r="E134" s="13">
        <v>44533</v>
      </c>
      <c r="F134" s="76" t="s">
        <v>411</v>
      </c>
      <c r="G134" s="13">
        <v>44537</v>
      </c>
      <c r="H134" s="10" t="s">
        <v>412</v>
      </c>
      <c r="I134" s="16">
        <v>88</v>
      </c>
      <c r="J134" s="16">
        <v>55</v>
      </c>
      <c r="K134" s="16">
        <v>26</v>
      </c>
      <c r="L134" s="16">
        <v>15</v>
      </c>
      <c r="M134" s="81">
        <v>31.46</v>
      </c>
      <c r="N134" s="96">
        <v>32</v>
      </c>
      <c r="O134" s="64">
        <v>2530</v>
      </c>
      <c r="P134" s="65">
        <f>Table2245789101123456789[[#This Row],[PEMBULATAN]]*O134</f>
        <v>80960</v>
      </c>
    </row>
    <row r="135" spans="1:16" ht="26.25" customHeight="1" x14ac:dyDescent="0.2">
      <c r="A135" s="14"/>
      <c r="B135" s="75"/>
      <c r="C135" s="73" t="s">
        <v>857</v>
      </c>
      <c r="D135" s="78" t="s">
        <v>126</v>
      </c>
      <c r="E135" s="13">
        <v>44533</v>
      </c>
      <c r="F135" s="76" t="s">
        <v>411</v>
      </c>
      <c r="G135" s="13">
        <v>44537</v>
      </c>
      <c r="H135" s="10" t="s">
        <v>412</v>
      </c>
      <c r="I135" s="16">
        <v>64</v>
      </c>
      <c r="J135" s="16">
        <v>56</v>
      </c>
      <c r="K135" s="16">
        <v>47</v>
      </c>
      <c r="L135" s="16">
        <v>17</v>
      </c>
      <c r="M135" s="81">
        <v>42.112000000000002</v>
      </c>
      <c r="N135" s="96">
        <v>42.112000000000002</v>
      </c>
      <c r="O135" s="64">
        <v>2530</v>
      </c>
      <c r="P135" s="65">
        <f>Table2245789101123456789[[#This Row],[PEMBULATAN]]*O135</f>
        <v>106543.36</v>
      </c>
    </row>
    <row r="136" spans="1:16" ht="26.25" customHeight="1" x14ac:dyDescent="0.2">
      <c r="A136" s="14"/>
      <c r="B136" s="75"/>
      <c r="C136" s="73" t="s">
        <v>858</v>
      </c>
      <c r="D136" s="78" t="s">
        <v>126</v>
      </c>
      <c r="E136" s="13">
        <v>44533</v>
      </c>
      <c r="F136" s="76" t="s">
        <v>411</v>
      </c>
      <c r="G136" s="13">
        <v>44537</v>
      </c>
      <c r="H136" s="10" t="s">
        <v>412</v>
      </c>
      <c r="I136" s="16">
        <v>80</v>
      </c>
      <c r="J136" s="16">
        <v>60</v>
      </c>
      <c r="K136" s="16">
        <v>31</v>
      </c>
      <c r="L136" s="16">
        <v>16</v>
      </c>
      <c r="M136" s="81">
        <v>37.200000000000003</v>
      </c>
      <c r="N136" s="96">
        <v>37.200000000000003</v>
      </c>
      <c r="O136" s="64">
        <v>2530</v>
      </c>
      <c r="P136" s="65">
        <f>Table2245789101123456789[[#This Row],[PEMBULATAN]]*O136</f>
        <v>94116</v>
      </c>
    </row>
    <row r="137" spans="1:16" ht="26.25" customHeight="1" x14ac:dyDescent="0.2">
      <c r="A137" s="14"/>
      <c r="B137" s="75"/>
      <c r="C137" s="73" t="s">
        <v>859</v>
      </c>
      <c r="D137" s="78" t="s">
        <v>126</v>
      </c>
      <c r="E137" s="13">
        <v>44533</v>
      </c>
      <c r="F137" s="76" t="s">
        <v>411</v>
      </c>
      <c r="G137" s="13">
        <v>44537</v>
      </c>
      <c r="H137" s="10" t="s">
        <v>412</v>
      </c>
      <c r="I137" s="16">
        <v>93</v>
      </c>
      <c r="J137" s="16">
        <v>65</v>
      </c>
      <c r="K137" s="16">
        <v>37</v>
      </c>
      <c r="L137" s="16">
        <v>34</v>
      </c>
      <c r="M137" s="81">
        <v>55.916249999999998</v>
      </c>
      <c r="N137" s="96">
        <v>55.916249999999998</v>
      </c>
      <c r="O137" s="64">
        <v>2530</v>
      </c>
      <c r="P137" s="65">
        <f>Table2245789101123456789[[#This Row],[PEMBULATAN]]*O137</f>
        <v>141468.11249999999</v>
      </c>
    </row>
    <row r="138" spans="1:16" ht="26.25" customHeight="1" x14ac:dyDescent="0.2">
      <c r="A138" s="14"/>
      <c r="B138" s="75"/>
      <c r="C138" s="73" t="s">
        <v>860</v>
      </c>
      <c r="D138" s="78" t="s">
        <v>126</v>
      </c>
      <c r="E138" s="13">
        <v>44533</v>
      </c>
      <c r="F138" s="76" t="s">
        <v>411</v>
      </c>
      <c r="G138" s="13">
        <v>44537</v>
      </c>
      <c r="H138" s="10" t="s">
        <v>412</v>
      </c>
      <c r="I138" s="16">
        <v>54</v>
      </c>
      <c r="J138" s="16">
        <v>33</v>
      </c>
      <c r="K138" s="16">
        <v>26</v>
      </c>
      <c r="L138" s="16">
        <v>6</v>
      </c>
      <c r="M138" s="81">
        <v>11.583</v>
      </c>
      <c r="N138" s="96">
        <v>11.583</v>
      </c>
      <c r="O138" s="64">
        <v>2530</v>
      </c>
      <c r="P138" s="65">
        <f>Table2245789101123456789[[#This Row],[PEMBULATAN]]*O138</f>
        <v>29304.99</v>
      </c>
    </row>
    <row r="139" spans="1:16" ht="26.25" customHeight="1" x14ac:dyDescent="0.2">
      <c r="A139" s="14"/>
      <c r="B139" s="75"/>
      <c r="C139" s="73" t="s">
        <v>861</v>
      </c>
      <c r="D139" s="78" t="s">
        <v>126</v>
      </c>
      <c r="E139" s="13">
        <v>44533</v>
      </c>
      <c r="F139" s="76" t="s">
        <v>411</v>
      </c>
      <c r="G139" s="13">
        <v>44537</v>
      </c>
      <c r="H139" s="10" t="s">
        <v>412</v>
      </c>
      <c r="I139" s="16">
        <v>63</v>
      </c>
      <c r="J139" s="16">
        <v>41</v>
      </c>
      <c r="K139" s="16">
        <v>18</v>
      </c>
      <c r="L139" s="16">
        <v>3</v>
      </c>
      <c r="M139" s="81">
        <v>11.6235</v>
      </c>
      <c r="N139" s="96">
        <v>11.6235</v>
      </c>
      <c r="O139" s="64">
        <v>2530</v>
      </c>
      <c r="P139" s="65">
        <f>Table2245789101123456789[[#This Row],[PEMBULATAN]]*O139</f>
        <v>29407.454999999998</v>
      </c>
    </row>
    <row r="140" spans="1:16" ht="26.25" customHeight="1" x14ac:dyDescent="0.2">
      <c r="A140" s="14"/>
      <c r="B140" s="75"/>
      <c r="C140" s="73" t="s">
        <v>862</v>
      </c>
      <c r="D140" s="78" t="s">
        <v>126</v>
      </c>
      <c r="E140" s="13">
        <v>44533</v>
      </c>
      <c r="F140" s="76" t="s">
        <v>411</v>
      </c>
      <c r="G140" s="13">
        <v>44537</v>
      </c>
      <c r="H140" s="10" t="s">
        <v>412</v>
      </c>
      <c r="I140" s="16">
        <v>80</v>
      </c>
      <c r="J140" s="16">
        <v>60</v>
      </c>
      <c r="K140" s="16">
        <v>32</v>
      </c>
      <c r="L140" s="16">
        <v>8</v>
      </c>
      <c r="M140" s="81">
        <v>38.4</v>
      </c>
      <c r="N140" s="96">
        <v>39</v>
      </c>
      <c r="O140" s="64">
        <v>2530</v>
      </c>
      <c r="P140" s="65">
        <f>Table2245789101123456789[[#This Row],[PEMBULATAN]]*O140</f>
        <v>98670</v>
      </c>
    </row>
    <row r="141" spans="1:16" ht="26.25" customHeight="1" x14ac:dyDescent="0.2">
      <c r="A141" s="14"/>
      <c r="B141" s="75"/>
      <c r="C141" s="73" t="s">
        <v>863</v>
      </c>
      <c r="D141" s="78" t="s">
        <v>126</v>
      </c>
      <c r="E141" s="13">
        <v>44533</v>
      </c>
      <c r="F141" s="76" t="s">
        <v>411</v>
      </c>
      <c r="G141" s="13">
        <v>44537</v>
      </c>
      <c r="H141" s="10" t="s">
        <v>412</v>
      </c>
      <c r="I141" s="16">
        <v>60</v>
      </c>
      <c r="J141" s="16">
        <v>54</v>
      </c>
      <c r="K141" s="16">
        <v>28</v>
      </c>
      <c r="L141" s="16">
        <v>12</v>
      </c>
      <c r="M141" s="81">
        <v>22.68</v>
      </c>
      <c r="N141" s="96">
        <v>22.68</v>
      </c>
      <c r="O141" s="64">
        <v>2530</v>
      </c>
      <c r="P141" s="65">
        <f>Table2245789101123456789[[#This Row],[PEMBULATAN]]*O141</f>
        <v>57380.4</v>
      </c>
    </row>
    <row r="142" spans="1:16" ht="26.25" customHeight="1" x14ac:dyDescent="0.2">
      <c r="A142" s="14"/>
      <c r="B142" s="75"/>
      <c r="C142" s="73" t="s">
        <v>864</v>
      </c>
      <c r="D142" s="78" t="s">
        <v>126</v>
      </c>
      <c r="E142" s="13">
        <v>44533</v>
      </c>
      <c r="F142" s="76" t="s">
        <v>411</v>
      </c>
      <c r="G142" s="13">
        <v>44537</v>
      </c>
      <c r="H142" s="10" t="s">
        <v>412</v>
      </c>
      <c r="I142" s="16">
        <v>66</v>
      </c>
      <c r="J142" s="16">
        <v>46</v>
      </c>
      <c r="K142" s="16">
        <v>17</v>
      </c>
      <c r="L142" s="16">
        <v>2</v>
      </c>
      <c r="M142" s="81">
        <v>12.903</v>
      </c>
      <c r="N142" s="96">
        <v>12.903</v>
      </c>
      <c r="O142" s="64">
        <v>2530</v>
      </c>
      <c r="P142" s="65">
        <f>Table2245789101123456789[[#This Row],[PEMBULATAN]]*O142</f>
        <v>32644.59</v>
      </c>
    </row>
    <row r="143" spans="1:16" ht="26.25" customHeight="1" x14ac:dyDescent="0.2">
      <c r="A143" s="14"/>
      <c r="B143" s="75"/>
      <c r="C143" s="73" t="s">
        <v>865</v>
      </c>
      <c r="D143" s="78" t="s">
        <v>126</v>
      </c>
      <c r="E143" s="13">
        <v>44533</v>
      </c>
      <c r="F143" s="76" t="s">
        <v>411</v>
      </c>
      <c r="G143" s="13">
        <v>44537</v>
      </c>
      <c r="H143" s="10" t="s">
        <v>412</v>
      </c>
      <c r="I143" s="16">
        <v>63</v>
      </c>
      <c r="J143" s="16">
        <v>26</v>
      </c>
      <c r="K143" s="16">
        <v>12</v>
      </c>
      <c r="L143" s="16">
        <v>7</v>
      </c>
      <c r="M143" s="81">
        <v>4.9139999999999997</v>
      </c>
      <c r="N143" s="96">
        <v>7</v>
      </c>
      <c r="O143" s="64">
        <v>2530</v>
      </c>
      <c r="P143" s="65">
        <f>Table2245789101123456789[[#This Row],[PEMBULATAN]]*O143</f>
        <v>17710</v>
      </c>
    </row>
    <row r="144" spans="1:16" ht="26.25" customHeight="1" x14ac:dyDescent="0.2">
      <c r="A144" s="14"/>
      <c r="B144" s="75"/>
      <c r="C144" s="73" t="s">
        <v>866</v>
      </c>
      <c r="D144" s="78" t="s">
        <v>126</v>
      </c>
      <c r="E144" s="13">
        <v>44533</v>
      </c>
      <c r="F144" s="76" t="s">
        <v>411</v>
      </c>
      <c r="G144" s="13">
        <v>44537</v>
      </c>
      <c r="H144" s="10" t="s">
        <v>412</v>
      </c>
      <c r="I144" s="16">
        <v>64</v>
      </c>
      <c r="J144" s="16">
        <v>44</v>
      </c>
      <c r="K144" s="16">
        <v>34</v>
      </c>
      <c r="L144" s="16">
        <v>19</v>
      </c>
      <c r="M144" s="81">
        <v>23.936</v>
      </c>
      <c r="N144" s="96">
        <v>23.936</v>
      </c>
      <c r="O144" s="64">
        <v>2530</v>
      </c>
      <c r="P144" s="65">
        <f>Table2245789101123456789[[#This Row],[PEMBULATAN]]*O144</f>
        <v>60558.080000000002</v>
      </c>
    </row>
    <row r="145" spans="1:16" ht="26.25" customHeight="1" x14ac:dyDescent="0.2">
      <c r="A145" s="14"/>
      <c r="B145" s="75"/>
      <c r="C145" s="73" t="s">
        <v>867</v>
      </c>
      <c r="D145" s="78" t="s">
        <v>126</v>
      </c>
      <c r="E145" s="13">
        <v>44533</v>
      </c>
      <c r="F145" s="76" t="s">
        <v>411</v>
      </c>
      <c r="G145" s="13">
        <v>44537</v>
      </c>
      <c r="H145" s="10" t="s">
        <v>412</v>
      </c>
      <c r="I145" s="16">
        <v>54</v>
      </c>
      <c r="J145" s="16">
        <v>46</v>
      </c>
      <c r="K145" s="16">
        <v>14</v>
      </c>
      <c r="L145" s="16">
        <v>2</v>
      </c>
      <c r="M145" s="81">
        <v>8.6940000000000008</v>
      </c>
      <c r="N145" s="96">
        <v>8.6940000000000008</v>
      </c>
      <c r="O145" s="64">
        <v>2530</v>
      </c>
      <c r="P145" s="65">
        <f>Table2245789101123456789[[#This Row],[PEMBULATAN]]*O145</f>
        <v>21995.820000000003</v>
      </c>
    </row>
    <row r="146" spans="1:16" ht="26.25" customHeight="1" x14ac:dyDescent="0.2">
      <c r="A146" s="14"/>
      <c r="B146" s="75"/>
      <c r="C146" s="73" t="s">
        <v>868</v>
      </c>
      <c r="D146" s="78" t="s">
        <v>126</v>
      </c>
      <c r="E146" s="13">
        <v>44533</v>
      </c>
      <c r="F146" s="76" t="s">
        <v>411</v>
      </c>
      <c r="G146" s="13">
        <v>44537</v>
      </c>
      <c r="H146" s="10" t="s">
        <v>412</v>
      </c>
      <c r="I146" s="16">
        <v>74</v>
      </c>
      <c r="J146" s="16">
        <v>65</v>
      </c>
      <c r="K146" s="16">
        <v>20</v>
      </c>
      <c r="L146" s="16">
        <v>9</v>
      </c>
      <c r="M146" s="81">
        <v>24.05</v>
      </c>
      <c r="N146" s="96">
        <v>24.05</v>
      </c>
      <c r="O146" s="64">
        <v>2530</v>
      </c>
      <c r="P146" s="65">
        <f>Table2245789101123456789[[#This Row],[PEMBULATAN]]*O146</f>
        <v>60846.5</v>
      </c>
    </row>
    <row r="147" spans="1:16" ht="26.25" customHeight="1" x14ac:dyDescent="0.2">
      <c r="A147" s="14"/>
      <c r="B147" s="75"/>
      <c r="C147" s="73" t="s">
        <v>869</v>
      </c>
      <c r="D147" s="78" t="s">
        <v>126</v>
      </c>
      <c r="E147" s="13">
        <v>44533</v>
      </c>
      <c r="F147" s="76" t="s">
        <v>411</v>
      </c>
      <c r="G147" s="13">
        <v>44537</v>
      </c>
      <c r="H147" s="10" t="s">
        <v>412</v>
      </c>
      <c r="I147" s="16">
        <v>92</v>
      </c>
      <c r="J147" s="16">
        <v>58</v>
      </c>
      <c r="K147" s="16">
        <v>37</v>
      </c>
      <c r="L147" s="16">
        <v>19</v>
      </c>
      <c r="M147" s="81">
        <v>49.357999999999997</v>
      </c>
      <c r="N147" s="96">
        <v>50</v>
      </c>
      <c r="O147" s="64">
        <v>2530</v>
      </c>
      <c r="P147" s="65">
        <f>Table2245789101123456789[[#This Row],[PEMBULATAN]]*O147</f>
        <v>126500</v>
      </c>
    </row>
    <row r="148" spans="1:16" ht="26.25" customHeight="1" x14ac:dyDescent="0.2">
      <c r="A148" s="14"/>
      <c r="B148" s="75"/>
      <c r="C148" s="73" t="s">
        <v>870</v>
      </c>
      <c r="D148" s="78" t="s">
        <v>126</v>
      </c>
      <c r="E148" s="13">
        <v>44533</v>
      </c>
      <c r="F148" s="76" t="s">
        <v>411</v>
      </c>
      <c r="G148" s="13">
        <v>44537</v>
      </c>
      <c r="H148" s="10" t="s">
        <v>412</v>
      </c>
      <c r="I148" s="16">
        <v>115</v>
      </c>
      <c r="J148" s="16">
        <v>55</v>
      </c>
      <c r="K148" s="16">
        <v>30</v>
      </c>
      <c r="L148" s="16">
        <v>17</v>
      </c>
      <c r="M148" s="81">
        <v>47.4375</v>
      </c>
      <c r="N148" s="96">
        <v>48</v>
      </c>
      <c r="O148" s="64">
        <v>2530</v>
      </c>
      <c r="P148" s="65">
        <f>Table2245789101123456789[[#This Row],[PEMBULATAN]]*O148</f>
        <v>121440</v>
      </c>
    </row>
    <row r="149" spans="1:16" ht="26.25" customHeight="1" x14ac:dyDescent="0.2">
      <c r="A149" s="14"/>
      <c r="B149" s="75"/>
      <c r="C149" s="73" t="s">
        <v>871</v>
      </c>
      <c r="D149" s="78" t="s">
        <v>126</v>
      </c>
      <c r="E149" s="13">
        <v>44533</v>
      </c>
      <c r="F149" s="76" t="s">
        <v>411</v>
      </c>
      <c r="G149" s="13">
        <v>44537</v>
      </c>
      <c r="H149" s="10" t="s">
        <v>412</v>
      </c>
      <c r="I149" s="16">
        <v>44</v>
      </c>
      <c r="J149" s="16">
        <v>37</v>
      </c>
      <c r="K149" s="16">
        <v>25</v>
      </c>
      <c r="L149" s="16">
        <v>4</v>
      </c>
      <c r="M149" s="81">
        <v>10.175000000000001</v>
      </c>
      <c r="N149" s="96">
        <v>10.175000000000001</v>
      </c>
      <c r="O149" s="64">
        <v>2530</v>
      </c>
      <c r="P149" s="65">
        <f>Table2245789101123456789[[#This Row],[PEMBULATAN]]*O149</f>
        <v>25742.75</v>
      </c>
    </row>
    <row r="150" spans="1:16" ht="26.25" customHeight="1" x14ac:dyDescent="0.2">
      <c r="A150" s="14"/>
      <c r="B150" s="75"/>
      <c r="C150" s="73" t="s">
        <v>872</v>
      </c>
      <c r="D150" s="78" t="s">
        <v>126</v>
      </c>
      <c r="E150" s="13">
        <v>44533</v>
      </c>
      <c r="F150" s="76" t="s">
        <v>411</v>
      </c>
      <c r="G150" s="13">
        <v>44537</v>
      </c>
      <c r="H150" s="10" t="s">
        <v>412</v>
      </c>
      <c r="I150" s="16">
        <v>49</v>
      </c>
      <c r="J150" s="16">
        <v>39</v>
      </c>
      <c r="K150" s="16">
        <v>14</v>
      </c>
      <c r="L150" s="16">
        <v>1</v>
      </c>
      <c r="M150" s="81">
        <v>6.6885000000000003</v>
      </c>
      <c r="N150" s="96">
        <v>6.6885000000000003</v>
      </c>
      <c r="O150" s="64">
        <v>2530</v>
      </c>
      <c r="P150" s="65">
        <f>Table2245789101123456789[[#This Row],[PEMBULATAN]]*O150</f>
        <v>16921.905000000002</v>
      </c>
    </row>
    <row r="151" spans="1:16" ht="26.25" customHeight="1" x14ac:dyDescent="0.2">
      <c r="A151" s="14"/>
      <c r="B151" s="75"/>
      <c r="C151" s="73" t="s">
        <v>873</v>
      </c>
      <c r="D151" s="78" t="s">
        <v>126</v>
      </c>
      <c r="E151" s="13">
        <v>44533</v>
      </c>
      <c r="F151" s="76" t="s">
        <v>411</v>
      </c>
      <c r="G151" s="13">
        <v>44537</v>
      </c>
      <c r="H151" s="10" t="s">
        <v>412</v>
      </c>
      <c r="I151" s="16">
        <v>54</v>
      </c>
      <c r="J151" s="16">
        <v>35</v>
      </c>
      <c r="K151" s="16">
        <v>22</v>
      </c>
      <c r="L151" s="16">
        <v>3</v>
      </c>
      <c r="M151" s="81">
        <v>10.395</v>
      </c>
      <c r="N151" s="96">
        <v>11</v>
      </c>
      <c r="O151" s="64">
        <v>2530</v>
      </c>
      <c r="P151" s="65">
        <f>Table2245789101123456789[[#This Row],[PEMBULATAN]]*O151</f>
        <v>27830</v>
      </c>
    </row>
    <row r="152" spans="1:16" ht="26.25" customHeight="1" x14ac:dyDescent="0.2">
      <c r="A152" s="14"/>
      <c r="B152" s="75"/>
      <c r="C152" s="73" t="s">
        <v>874</v>
      </c>
      <c r="D152" s="78" t="s">
        <v>126</v>
      </c>
      <c r="E152" s="13">
        <v>44533</v>
      </c>
      <c r="F152" s="76" t="s">
        <v>411</v>
      </c>
      <c r="G152" s="13">
        <v>44537</v>
      </c>
      <c r="H152" s="10" t="s">
        <v>412</v>
      </c>
      <c r="I152" s="16">
        <v>76</v>
      </c>
      <c r="J152" s="16">
        <v>65</v>
      </c>
      <c r="K152" s="16">
        <v>22</v>
      </c>
      <c r="L152" s="16">
        <v>11</v>
      </c>
      <c r="M152" s="81">
        <v>27.17</v>
      </c>
      <c r="N152" s="96">
        <v>27.17</v>
      </c>
      <c r="O152" s="64">
        <v>2530</v>
      </c>
      <c r="P152" s="65">
        <f>Table2245789101123456789[[#This Row],[PEMBULATAN]]*O152</f>
        <v>68740.100000000006</v>
      </c>
    </row>
    <row r="153" spans="1:16" ht="26.25" customHeight="1" x14ac:dyDescent="0.2">
      <c r="A153" s="14"/>
      <c r="B153" s="75"/>
      <c r="C153" s="73" t="s">
        <v>875</v>
      </c>
      <c r="D153" s="78" t="s">
        <v>126</v>
      </c>
      <c r="E153" s="13">
        <v>44533</v>
      </c>
      <c r="F153" s="76" t="s">
        <v>411</v>
      </c>
      <c r="G153" s="13">
        <v>44537</v>
      </c>
      <c r="H153" s="10" t="s">
        <v>412</v>
      </c>
      <c r="I153" s="16">
        <v>40</v>
      </c>
      <c r="J153" s="16">
        <v>30</v>
      </c>
      <c r="K153" s="16">
        <v>14</v>
      </c>
      <c r="L153" s="16">
        <v>3</v>
      </c>
      <c r="M153" s="81">
        <v>4.2</v>
      </c>
      <c r="N153" s="96">
        <v>4.2</v>
      </c>
      <c r="O153" s="64">
        <v>2530</v>
      </c>
      <c r="P153" s="65">
        <f>Table2245789101123456789[[#This Row],[PEMBULATAN]]*O153</f>
        <v>10626</v>
      </c>
    </row>
    <row r="154" spans="1:16" ht="26.25" customHeight="1" x14ac:dyDescent="0.2">
      <c r="A154" s="14"/>
      <c r="B154" s="75"/>
      <c r="C154" s="73" t="s">
        <v>876</v>
      </c>
      <c r="D154" s="78" t="s">
        <v>126</v>
      </c>
      <c r="E154" s="13">
        <v>44533</v>
      </c>
      <c r="F154" s="76" t="s">
        <v>411</v>
      </c>
      <c r="G154" s="13">
        <v>44537</v>
      </c>
      <c r="H154" s="10" t="s">
        <v>412</v>
      </c>
      <c r="I154" s="16">
        <v>80</v>
      </c>
      <c r="J154" s="16">
        <v>60</v>
      </c>
      <c r="K154" s="16">
        <v>30</v>
      </c>
      <c r="L154" s="16">
        <v>16</v>
      </c>
      <c r="M154" s="81">
        <v>36</v>
      </c>
      <c r="N154" s="96">
        <v>36</v>
      </c>
      <c r="O154" s="64">
        <v>2530</v>
      </c>
      <c r="P154" s="65">
        <f>Table2245789101123456789[[#This Row],[PEMBULATAN]]*O154</f>
        <v>91080</v>
      </c>
    </row>
    <row r="155" spans="1:16" ht="26.25" customHeight="1" x14ac:dyDescent="0.2">
      <c r="A155" s="14"/>
      <c r="B155" s="75"/>
      <c r="C155" s="73" t="s">
        <v>877</v>
      </c>
      <c r="D155" s="78" t="s">
        <v>126</v>
      </c>
      <c r="E155" s="13">
        <v>44533</v>
      </c>
      <c r="F155" s="76" t="s">
        <v>411</v>
      </c>
      <c r="G155" s="13">
        <v>44537</v>
      </c>
      <c r="H155" s="10" t="s">
        <v>412</v>
      </c>
      <c r="I155" s="16">
        <v>90</v>
      </c>
      <c r="J155" s="16">
        <v>48</v>
      </c>
      <c r="K155" s="16">
        <v>33</v>
      </c>
      <c r="L155" s="16">
        <v>19</v>
      </c>
      <c r="M155" s="81">
        <v>35.64</v>
      </c>
      <c r="N155" s="96">
        <v>35.64</v>
      </c>
      <c r="O155" s="64">
        <v>2530</v>
      </c>
      <c r="P155" s="65">
        <f>Table2245789101123456789[[#This Row],[PEMBULATAN]]*O155</f>
        <v>90169.2</v>
      </c>
    </row>
    <row r="156" spans="1:16" ht="26.25" customHeight="1" x14ac:dyDescent="0.2">
      <c r="A156" s="14"/>
      <c r="B156" s="75"/>
      <c r="C156" s="73" t="s">
        <v>878</v>
      </c>
      <c r="D156" s="78" t="s">
        <v>126</v>
      </c>
      <c r="E156" s="13">
        <v>44533</v>
      </c>
      <c r="F156" s="76" t="s">
        <v>411</v>
      </c>
      <c r="G156" s="13">
        <v>44537</v>
      </c>
      <c r="H156" s="10" t="s">
        <v>412</v>
      </c>
      <c r="I156" s="16">
        <v>125</v>
      </c>
      <c r="J156" s="16">
        <v>66</v>
      </c>
      <c r="K156" s="16">
        <v>22</v>
      </c>
      <c r="L156" s="16">
        <v>27</v>
      </c>
      <c r="M156" s="81">
        <v>45.375</v>
      </c>
      <c r="N156" s="96">
        <v>46</v>
      </c>
      <c r="O156" s="64">
        <v>2530</v>
      </c>
      <c r="P156" s="65">
        <f>Table2245789101123456789[[#This Row],[PEMBULATAN]]*O156</f>
        <v>116380</v>
      </c>
    </row>
    <row r="157" spans="1:16" ht="26.25" customHeight="1" x14ac:dyDescent="0.2">
      <c r="A157" s="14"/>
      <c r="B157" s="75"/>
      <c r="C157" s="73" t="s">
        <v>879</v>
      </c>
      <c r="D157" s="78" t="s">
        <v>126</v>
      </c>
      <c r="E157" s="13">
        <v>44533</v>
      </c>
      <c r="F157" s="76" t="s">
        <v>411</v>
      </c>
      <c r="G157" s="13">
        <v>44537</v>
      </c>
      <c r="H157" s="10" t="s">
        <v>412</v>
      </c>
      <c r="I157" s="16">
        <v>93</v>
      </c>
      <c r="J157" s="16">
        <v>62</v>
      </c>
      <c r="K157" s="16">
        <v>28</v>
      </c>
      <c r="L157" s="16">
        <v>12</v>
      </c>
      <c r="M157" s="81">
        <v>40.362000000000002</v>
      </c>
      <c r="N157" s="96">
        <v>41</v>
      </c>
      <c r="O157" s="64">
        <v>2530</v>
      </c>
      <c r="P157" s="65">
        <f>Table2245789101123456789[[#This Row],[PEMBULATAN]]*O157</f>
        <v>103730</v>
      </c>
    </row>
    <row r="158" spans="1:16" ht="26.25" customHeight="1" x14ac:dyDescent="0.2">
      <c r="A158" s="14"/>
      <c r="B158" s="75"/>
      <c r="C158" s="73" t="s">
        <v>880</v>
      </c>
      <c r="D158" s="78" t="s">
        <v>126</v>
      </c>
      <c r="E158" s="13">
        <v>44533</v>
      </c>
      <c r="F158" s="76" t="s">
        <v>411</v>
      </c>
      <c r="G158" s="13">
        <v>44537</v>
      </c>
      <c r="H158" s="10" t="s">
        <v>412</v>
      </c>
      <c r="I158" s="16">
        <v>65</v>
      </c>
      <c r="J158" s="16">
        <v>65</v>
      </c>
      <c r="K158" s="16">
        <v>27</v>
      </c>
      <c r="L158" s="16">
        <v>5</v>
      </c>
      <c r="M158" s="81">
        <v>28.518750000000001</v>
      </c>
      <c r="N158" s="96">
        <v>28.518750000000001</v>
      </c>
      <c r="O158" s="64">
        <v>2530</v>
      </c>
      <c r="P158" s="65">
        <f>Table2245789101123456789[[#This Row],[PEMBULATAN]]*O158</f>
        <v>72152.4375</v>
      </c>
    </row>
    <row r="159" spans="1:16" ht="26.25" customHeight="1" x14ac:dyDescent="0.2">
      <c r="A159" s="14"/>
      <c r="B159" s="75"/>
      <c r="C159" s="73" t="s">
        <v>881</v>
      </c>
      <c r="D159" s="78" t="s">
        <v>126</v>
      </c>
      <c r="E159" s="13">
        <v>44533</v>
      </c>
      <c r="F159" s="76" t="s">
        <v>411</v>
      </c>
      <c r="G159" s="13">
        <v>44537</v>
      </c>
      <c r="H159" s="10" t="s">
        <v>412</v>
      </c>
      <c r="I159" s="16">
        <v>106</v>
      </c>
      <c r="J159" s="16">
        <v>57</v>
      </c>
      <c r="K159" s="16">
        <v>44</v>
      </c>
      <c r="L159" s="16">
        <v>27</v>
      </c>
      <c r="M159" s="81">
        <v>66.462000000000003</v>
      </c>
      <c r="N159" s="96">
        <v>67</v>
      </c>
      <c r="O159" s="64">
        <v>2530</v>
      </c>
      <c r="P159" s="65">
        <f>Table2245789101123456789[[#This Row],[PEMBULATAN]]*O159</f>
        <v>169510</v>
      </c>
    </row>
    <row r="160" spans="1:16" ht="26.25" customHeight="1" x14ac:dyDescent="0.2">
      <c r="A160" s="14"/>
      <c r="B160" s="75"/>
      <c r="C160" s="73" t="s">
        <v>882</v>
      </c>
      <c r="D160" s="78" t="s">
        <v>126</v>
      </c>
      <c r="E160" s="13">
        <v>44533</v>
      </c>
      <c r="F160" s="76" t="s">
        <v>411</v>
      </c>
      <c r="G160" s="13">
        <v>44537</v>
      </c>
      <c r="H160" s="10" t="s">
        <v>412</v>
      </c>
      <c r="I160" s="16">
        <v>106</v>
      </c>
      <c r="J160" s="16">
        <v>55</v>
      </c>
      <c r="K160" s="16">
        <v>33</v>
      </c>
      <c r="L160" s="16">
        <v>30</v>
      </c>
      <c r="M160" s="81">
        <v>48.097499999999997</v>
      </c>
      <c r="N160" s="96">
        <v>48.097499999999997</v>
      </c>
      <c r="O160" s="64">
        <v>2530</v>
      </c>
      <c r="P160" s="65">
        <f>Table2245789101123456789[[#This Row],[PEMBULATAN]]*O160</f>
        <v>121686.67499999999</v>
      </c>
    </row>
    <row r="161" spans="1:16" ht="26.25" customHeight="1" x14ac:dyDescent="0.2">
      <c r="A161" s="14"/>
      <c r="B161" s="75"/>
      <c r="C161" s="73" t="s">
        <v>883</v>
      </c>
      <c r="D161" s="78" t="s">
        <v>126</v>
      </c>
      <c r="E161" s="13">
        <v>44533</v>
      </c>
      <c r="F161" s="76" t="s">
        <v>411</v>
      </c>
      <c r="G161" s="13">
        <v>44537</v>
      </c>
      <c r="H161" s="10" t="s">
        <v>412</v>
      </c>
      <c r="I161" s="16">
        <v>70</v>
      </c>
      <c r="J161" s="16">
        <v>50</v>
      </c>
      <c r="K161" s="16">
        <v>27</v>
      </c>
      <c r="L161" s="16">
        <v>11</v>
      </c>
      <c r="M161" s="81">
        <v>23.625</v>
      </c>
      <c r="N161" s="96">
        <v>23.625</v>
      </c>
      <c r="O161" s="64">
        <v>2530</v>
      </c>
      <c r="P161" s="65">
        <f>Table2245789101123456789[[#This Row],[PEMBULATAN]]*O161</f>
        <v>59771.25</v>
      </c>
    </row>
    <row r="162" spans="1:16" ht="26.25" customHeight="1" x14ac:dyDescent="0.2">
      <c r="A162" s="14"/>
      <c r="B162" s="75"/>
      <c r="C162" s="73" t="s">
        <v>884</v>
      </c>
      <c r="D162" s="78" t="s">
        <v>126</v>
      </c>
      <c r="E162" s="13">
        <v>44533</v>
      </c>
      <c r="F162" s="76" t="s">
        <v>411</v>
      </c>
      <c r="G162" s="13">
        <v>44537</v>
      </c>
      <c r="H162" s="10" t="s">
        <v>412</v>
      </c>
      <c r="I162" s="16">
        <v>72</v>
      </c>
      <c r="J162" s="16">
        <v>50</v>
      </c>
      <c r="K162" s="16">
        <v>22</v>
      </c>
      <c r="L162" s="16">
        <v>11</v>
      </c>
      <c r="M162" s="81">
        <v>19.8</v>
      </c>
      <c r="N162" s="96">
        <v>19.8</v>
      </c>
      <c r="O162" s="64">
        <v>2530</v>
      </c>
      <c r="P162" s="65">
        <f>Table2245789101123456789[[#This Row],[PEMBULATAN]]*O162</f>
        <v>50094</v>
      </c>
    </row>
    <row r="163" spans="1:16" ht="26.25" customHeight="1" x14ac:dyDescent="0.2">
      <c r="A163" s="14"/>
      <c r="B163" s="75"/>
      <c r="C163" s="73" t="s">
        <v>885</v>
      </c>
      <c r="D163" s="78" t="s">
        <v>126</v>
      </c>
      <c r="E163" s="13">
        <v>44533</v>
      </c>
      <c r="F163" s="76" t="s">
        <v>411</v>
      </c>
      <c r="G163" s="13">
        <v>44537</v>
      </c>
      <c r="H163" s="10" t="s">
        <v>412</v>
      </c>
      <c r="I163" s="16">
        <v>56</v>
      </c>
      <c r="J163" s="16">
        <v>63</v>
      </c>
      <c r="K163" s="16">
        <v>22</v>
      </c>
      <c r="L163" s="16">
        <v>4</v>
      </c>
      <c r="M163" s="81">
        <v>19.404</v>
      </c>
      <c r="N163" s="96">
        <v>20</v>
      </c>
      <c r="O163" s="64">
        <v>2530</v>
      </c>
      <c r="P163" s="65">
        <f>Table2245789101123456789[[#This Row],[PEMBULATAN]]*O163</f>
        <v>50600</v>
      </c>
    </row>
    <row r="164" spans="1:16" ht="26.25" customHeight="1" x14ac:dyDescent="0.2">
      <c r="A164" s="14"/>
      <c r="B164" s="75"/>
      <c r="C164" s="73" t="s">
        <v>886</v>
      </c>
      <c r="D164" s="78" t="s">
        <v>126</v>
      </c>
      <c r="E164" s="13">
        <v>44533</v>
      </c>
      <c r="F164" s="76" t="s">
        <v>411</v>
      </c>
      <c r="G164" s="13">
        <v>44537</v>
      </c>
      <c r="H164" s="10" t="s">
        <v>412</v>
      </c>
      <c r="I164" s="16">
        <v>87</v>
      </c>
      <c r="J164" s="16">
        <v>54</v>
      </c>
      <c r="K164" s="16">
        <v>30</v>
      </c>
      <c r="L164" s="16">
        <v>12</v>
      </c>
      <c r="M164" s="81">
        <v>35.234999999999999</v>
      </c>
      <c r="N164" s="96">
        <v>35.234999999999999</v>
      </c>
      <c r="O164" s="64">
        <v>2530</v>
      </c>
      <c r="P164" s="65">
        <f>Table2245789101123456789[[#This Row],[PEMBULATAN]]*O164</f>
        <v>89144.55</v>
      </c>
    </row>
    <row r="165" spans="1:16" ht="26.25" customHeight="1" x14ac:dyDescent="0.2">
      <c r="A165" s="14"/>
      <c r="B165" s="75"/>
      <c r="C165" s="73" t="s">
        <v>887</v>
      </c>
      <c r="D165" s="78" t="s">
        <v>126</v>
      </c>
      <c r="E165" s="13">
        <v>44533</v>
      </c>
      <c r="F165" s="76" t="s">
        <v>411</v>
      </c>
      <c r="G165" s="13">
        <v>44537</v>
      </c>
      <c r="H165" s="10" t="s">
        <v>412</v>
      </c>
      <c r="I165" s="16">
        <v>105</v>
      </c>
      <c r="J165" s="16">
        <v>65</v>
      </c>
      <c r="K165" s="16">
        <v>32</v>
      </c>
      <c r="L165" s="16">
        <v>23</v>
      </c>
      <c r="M165" s="81">
        <v>54.6</v>
      </c>
      <c r="N165" s="96">
        <v>54.6</v>
      </c>
      <c r="O165" s="64">
        <v>2530</v>
      </c>
      <c r="P165" s="65">
        <f>Table2245789101123456789[[#This Row],[PEMBULATAN]]*O165</f>
        <v>138138</v>
      </c>
    </row>
    <row r="166" spans="1:16" ht="26.25" customHeight="1" x14ac:dyDescent="0.2">
      <c r="A166" s="14"/>
      <c r="B166" s="75"/>
      <c r="C166" s="73" t="s">
        <v>888</v>
      </c>
      <c r="D166" s="78" t="s">
        <v>126</v>
      </c>
      <c r="E166" s="13">
        <v>44533</v>
      </c>
      <c r="F166" s="76" t="s">
        <v>411</v>
      </c>
      <c r="G166" s="13">
        <v>44537</v>
      </c>
      <c r="H166" s="10" t="s">
        <v>412</v>
      </c>
      <c r="I166" s="16">
        <v>67</v>
      </c>
      <c r="J166" s="16">
        <v>50</v>
      </c>
      <c r="K166" s="16">
        <v>15</v>
      </c>
      <c r="L166" s="16">
        <v>8</v>
      </c>
      <c r="M166" s="81">
        <v>12.5625</v>
      </c>
      <c r="N166" s="96">
        <v>12.5625</v>
      </c>
      <c r="O166" s="64">
        <v>2530</v>
      </c>
      <c r="P166" s="65">
        <f>Table2245789101123456789[[#This Row],[PEMBULATAN]]*O166</f>
        <v>31783.125</v>
      </c>
    </row>
    <row r="167" spans="1:16" ht="26.25" customHeight="1" x14ac:dyDescent="0.2">
      <c r="A167" s="14"/>
      <c r="B167" s="75"/>
      <c r="C167" s="73" t="s">
        <v>889</v>
      </c>
      <c r="D167" s="78" t="s">
        <v>126</v>
      </c>
      <c r="E167" s="13">
        <v>44533</v>
      </c>
      <c r="F167" s="76" t="s">
        <v>411</v>
      </c>
      <c r="G167" s="13">
        <v>44537</v>
      </c>
      <c r="H167" s="10" t="s">
        <v>412</v>
      </c>
      <c r="I167" s="16">
        <v>92</v>
      </c>
      <c r="J167" s="16">
        <v>65</v>
      </c>
      <c r="K167" s="16">
        <v>32</v>
      </c>
      <c r="L167" s="16">
        <v>24</v>
      </c>
      <c r="M167" s="81">
        <v>47.84</v>
      </c>
      <c r="N167" s="96">
        <v>47.84</v>
      </c>
      <c r="O167" s="64">
        <v>2530</v>
      </c>
      <c r="P167" s="65">
        <f>Table2245789101123456789[[#This Row],[PEMBULATAN]]*O167</f>
        <v>121035.20000000001</v>
      </c>
    </row>
    <row r="168" spans="1:16" ht="26.25" customHeight="1" x14ac:dyDescent="0.2">
      <c r="A168" s="14"/>
      <c r="B168" s="75"/>
      <c r="C168" s="73" t="s">
        <v>890</v>
      </c>
      <c r="D168" s="78" t="s">
        <v>126</v>
      </c>
      <c r="E168" s="13">
        <v>44533</v>
      </c>
      <c r="F168" s="76" t="s">
        <v>411</v>
      </c>
      <c r="G168" s="13">
        <v>44537</v>
      </c>
      <c r="H168" s="10" t="s">
        <v>412</v>
      </c>
      <c r="I168" s="16">
        <v>112</v>
      </c>
      <c r="J168" s="16">
        <v>18</v>
      </c>
      <c r="K168" s="16">
        <v>10</v>
      </c>
      <c r="L168" s="16">
        <v>1</v>
      </c>
      <c r="M168" s="81">
        <v>5.04</v>
      </c>
      <c r="N168" s="96">
        <v>5.04</v>
      </c>
      <c r="O168" s="64">
        <v>2530</v>
      </c>
      <c r="P168" s="65">
        <f>Table2245789101123456789[[#This Row],[PEMBULATAN]]*O168</f>
        <v>12751.2</v>
      </c>
    </row>
    <row r="169" spans="1:16" ht="26.25" customHeight="1" x14ac:dyDescent="0.2">
      <c r="A169" s="14"/>
      <c r="B169" s="75"/>
      <c r="C169" s="73" t="s">
        <v>891</v>
      </c>
      <c r="D169" s="78" t="s">
        <v>126</v>
      </c>
      <c r="E169" s="13">
        <v>44533</v>
      </c>
      <c r="F169" s="76" t="s">
        <v>411</v>
      </c>
      <c r="G169" s="13">
        <v>44537</v>
      </c>
      <c r="H169" s="10" t="s">
        <v>412</v>
      </c>
      <c r="I169" s="16">
        <v>50</v>
      </c>
      <c r="J169" s="16">
        <v>50</v>
      </c>
      <c r="K169" s="16">
        <v>35</v>
      </c>
      <c r="L169" s="16">
        <v>8</v>
      </c>
      <c r="M169" s="81">
        <v>21.875</v>
      </c>
      <c r="N169" s="96">
        <v>21.875</v>
      </c>
      <c r="O169" s="64">
        <v>2530</v>
      </c>
      <c r="P169" s="65">
        <f>Table2245789101123456789[[#This Row],[PEMBULATAN]]*O169</f>
        <v>55343.75</v>
      </c>
    </row>
    <row r="170" spans="1:16" ht="26.25" customHeight="1" x14ac:dyDescent="0.2">
      <c r="A170" s="14"/>
      <c r="B170" s="75"/>
      <c r="C170" s="73" t="s">
        <v>892</v>
      </c>
      <c r="D170" s="78" t="s">
        <v>126</v>
      </c>
      <c r="E170" s="13">
        <v>44533</v>
      </c>
      <c r="F170" s="76" t="s">
        <v>411</v>
      </c>
      <c r="G170" s="13">
        <v>44537</v>
      </c>
      <c r="H170" s="10" t="s">
        <v>412</v>
      </c>
      <c r="I170" s="16">
        <v>95</v>
      </c>
      <c r="J170" s="16">
        <v>57</v>
      </c>
      <c r="K170" s="16">
        <v>37</v>
      </c>
      <c r="L170" s="16">
        <v>21</v>
      </c>
      <c r="M170" s="81">
        <v>50.088749999999997</v>
      </c>
      <c r="N170" s="96">
        <v>50.088749999999997</v>
      </c>
      <c r="O170" s="64">
        <v>2530</v>
      </c>
      <c r="P170" s="65">
        <f>Table2245789101123456789[[#This Row],[PEMBULATAN]]*O170</f>
        <v>126724.53749999999</v>
      </c>
    </row>
    <row r="171" spans="1:16" ht="26.25" customHeight="1" x14ac:dyDescent="0.2">
      <c r="A171" s="14"/>
      <c r="B171" s="75"/>
      <c r="C171" s="73" t="s">
        <v>893</v>
      </c>
      <c r="D171" s="78" t="s">
        <v>126</v>
      </c>
      <c r="E171" s="13">
        <v>44533</v>
      </c>
      <c r="F171" s="76" t="s">
        <v>411</v>
      </c>
      <c r="G171" s="13">
        <v>44537</v>
      </c>
      <c r="H171" s="10" t="s">
        <v>412</v>
      </c>
      <c r="I171" s="16">
        <v>94</v>
      </c>
      <c r="J171" s="16">
        <v>64</v>
      </c>
      <c r="K171" s="16">
        <v>34</v>
      </c>
      <c r="L171" s="16">
        <v>33</v>
      </c>
      <c r="M171" s="81">
        <v>51.136000000000003</v>
      </c>
      <c r="N171" s="96">
        <v>51.136000000000003</v>
      </c>
      <c r="O171" s="64">
        <v>2530</v>
      </c>
      <c r="P171" s="65">
        <f>Table2245789101123456789[[#This Row],[PEMBULATAN]]*O171</f>
        <v>129374.08</v>
      </c>
    </row>
    <row r="172" spans="1:16" ht="26.25" customHeight="1" x14ac:dyDescent="0.2">
      <c r="A172" s="14"/>
      <c r="B172" s="75"/>
      <c r="C172" s="73" t="s">
        <v>894</v>
      </c>
      <c r="D172" s="78" t="s">
        <v>126</v>
      </c>
      <c r="E172" s="13">
        <v>44533</v>
      </c>
      <c r="F172" s="76" t="s">
        <v>411</v>
      </c>
      <c r="G172" s="13">
        <v>44537</v>
      </c>
      <c r="H172" s="10" t="s">
        <v>412</v>
      </c>
      <c r="I172" s="16">
        <v>85</v>
      </c>
      <c r="J172" s="16">
        <v>60</v>
      </c>
      <c r="K172" s="16">
        <v>32</v>
      </c>
      <c r="L172" s="16">
        <v>13</v>
      </c>
      <c r="M172" s="81">
        <v>40.799999999999997</v>
      </c>
      <c r="N172" s="96">
        <v>40.799999999999997</v>
      </c>
      <c r="O172" s="64">
        <v>2530</v>
      </c>
      <c r="P172" s="65">
        <f>Table2245789101123456789[[#This Row],[PEMBULATAN]]*O172</f>
        <v>103224</v>
      </c>
    </row>
    <row r="173" spans="1:16" ht="26.25" customHeight="1" x14ac:dyDescent="0.2">
      <c r="A173" s="14"/>
      <c r="B173" s="75"/>
      <c r="C173" s="73" t="s">
        <v>895</v>
      </c>
      <c r="D173" s="78" t="s">
        <v>126</v>
      </c>
      <c r="E173" s="13">
        <v>44533</v>
      </c>
      <c r="F173" s="76" t="s">
        <v>411</v>
      </c>
      <c r="G173" s="13">
        <v>44537</v>
      </c>
      <c r="H173" s="10" t="s">
        <v>412</v>
      </c>
      <c r="I173" s="16">
        <v>97</v>
      </c>
      <c r="J173" s="16">
        <v>37</v>
      </c>
      <c r="K173" s="16">
        <v>27</v>
      </c>
      <c r="L173" s="16">
        <v>7</v>
      </c>
      <c r="M173" s="81">
        <v>24.225750000000001</v>
      </c>
      <c r="N173" s="96">
        <v>24.225750000000001</v>
      </c>
      <c r="O173" s="64">
        <v>2530</v>
      </c>
      <c r="P173" s="65">
        <f>Table2245789101123456789[[#This Row],[PEMBULATAN]]*O173</f>
        <v>61291.147500000006</v>
      </c>
    </row>
    <row r="174" spans="1:16" ht="26.25" customHeight="1" x14ac:dyDescent="0.2">
      <c r="A174" s="14"/>
      <c r="B174" s="75"/>
      <c r="C174" s="73" t="s">
        <v>896</v>
      </c>
      <c r="D174" s="78" t="s">
        <v>126</v>
      </c>
      <c r="E174" s="13">
        <v>44533</v>
      </c>
      <c r="F174" s="76" t="s">
        <v>411</v>
      </c>
      <c r="G174" s="13">
        <v>44537</v>
      </c>
      <c r="H174" s="10" t="s">
        <v>412</v>
      </c>
      <c r="I174" s="16">
        <v>94</v>
      </c>
      <c r="J174" s="16">
        <v>60</v>
      </c>
      <c r="K174" s="16">
        <v>27</v>
      </c>
      <c r="L174" s="16">
        <v>26</v>
      </c>
      <c r="M174" s="81">
        <v>38.07</v>
      </c>
      <c r="N174" s="96">
        <v>38.07</v>
      </c>
      <c r="O174" s="64">
        <v>2530</v>
      </c>
      <c r="P174" s="65">
        <f>Table2245789101123456789[[#This Row],[PEMBULATAN]]*O174</f>
        <v>96317.1</v>
      </c>
    </row>
    <row r="175" spans="1:16" ht="26.25" customHeight="1" x14ac:dyDescent="0.2">
      <c r="A175" s="14"/>
      <c r="B175" s="75"/>
      <c r="C175" s="73" t="s">
        <v>897</v>
      </c>
      <c r="D175" s="78" t="s">
        <v>126</v>
      </c>
      <c r="E175" s="13">
        <v>44533</v>
      </c>
      <c r="F175" s="76" t="s">
        <v>411</v>
      </c>
      <c r="G175" s="13">
        <v>44537</v>
      </c>
      <c r="H175" s="10" t="s">
        <v>412</v>
      </c>
      <c r="I175" s="16">
        <v>56</v>
      </c>
      <c r="J175" s="16">
        <v>20</v>
      </c>
      <c r="K175" s="16">
        <v>52</v>
      </c>
      <c r="L175" s="16">
        <v>10</v>
      </c>
      <c r="M175" s="81">
        <v>14.56</v>
      </c>
      <c r="N175" s="96">
        <v>14.56</v>
      </c>
      <c r="O175" s="64">
        <v>2530</v>
      </c>
      <c r="P175" s="65">
        <f>Table2245789101123456789[[#This Row],[PEMBULATAN]]*O175</f>
        <v>36836.800000000003</v>
      </c>
    </row>
    <row r="176" spans="1:16" ht="26.25" customHeight="1" x14ac:dyDescent="0.2">
      <c r="A176" s="14"/>
      <c r="B176" s="75"/>
      <c r="C176" s="73" t="s">
        <v>898</v>
      </c>
      <c r="D176" s="78" t="s">
        <v>126</v>
      </c>
      <c r="E176" s="13">
        <v>44533</v>
      </c>
      <c r="F176" s="76" t="s">
        <v>411</v>
      </c>
      <c r="G176" s="13">
        <v>44537</v>
      </c>
      <c r="H176" s="10" t="s">
        <v>412</v>
      </c>
      <c r="I176" s="16">
        <v>37</v>
      </c>
      <c r="J176" s="16">
        <v>17</v>
      </c>
      <c r="K176" s="16">
        <v>10</v>
      </c>
      <c r="L176" s="16">
        <v>10</v>
      </c>
      <c r="M176" s="81">
        <v>1.5725</v>
      </c>
      <c r="N176" s="96">
        <v>10</v>
      </c>
      <c r="O176" s="64">
        <v>2530</v>
      </c>
      <c r="P176" s="65">
        <f>Table2245789101123456789[[#This Row],[PEMBULATAN]]*O176</f>
        <v>25300</v>
      </c>
    </row>
    <row r="177" spans="1:16" ht="26.25" customHeight="1" x14ac:dyDescent="0.2">
      <c r="A177" s="14"/>
      <c r="B177" s="75"/>
      <c r="C177" s="73" t="s">
        <v>899</v>
      </c>
      <c r="D177" s="78" t="s">
        <v>126</v>
      </c>
      <c r="E177" s="13">
        <v>44533</v>
      </c>
      <c r="F177" s="76" t="s">
        <v>411</v>
      </c>
      <c r="G177" s="13">
        <v>44537</v>
      </c>
      <c r="H177" s="10" t="s">
        <v>412</v>
      </c>
      <c r="I177" s="16">
        <v>58</v>
      </c>
      <c r="J177" s="16">
        <v>22</v>
      </c>
      <c r="K177" s="16">
        <v>10</v>
      </c>
      <c r="L177" s="16">
        <v>9</v>
      </c>
      <c r="M177" s="81">
        <v>3.19</v>
      </c>
      <c r="N177" s="96">
        <v>9</v>
      </c>
      <c r="O177" s="64">
        <v>2530</v>
      </c>
      <c r="P177" s="65">
        <f>Table2245789101123456789[[#This Row],[PEMBULATAN]]*O177</f>
        <v>22770</v>
      </c>
    </row>
    <row r="178" spans="1:16" ht="26.25" customHeight="1" x14ac:dyDescent="0.2">
      <c r="A178" s="14"/>
      <c r="B178" s="75"/>
      <c r="C178" s="73" t="s">
        <v>900</v>
      </c>
      <c r="D178" s="78" t="s">
        <v>126</v>
      </c>
      <c r="E178" s="13">
        <v>44533</v>
      </c>
      <c r="F178" s="76" t="s">
        <v>411</v>
      </c>
      <c r="G178" s="13">
        <v>44537</v>
      </c>
      <c r="H178" s="10" t="s">
        <v>412</v>
      </c>
      <c r="I178" s="16">
        <v>160</v>
      </c>
      <c r="J178" s="16">
        <v>18</v>
      </c>
      <c r="K178" s="16">
        <v>10</v>
      </c>
      <c r="L178" s="16">
        <v>5</v>
      </c>
      <c r="M178" s="81">
        <v>7.2</v>
      </c>
      <c r="N178" s="96">
        <v>7.2</v>
      </c>
      <c r="O178" s="64">
        <v>2530</v>
      </c>
      <c r="P178" s="65">
        <f>Table2245789101123456789[[#This Row],[PEMBULATAN]]*O178</f>
        <v>18216</v>
      </c>
    </row>
    <row r="179" spans="1:16" ht="26.25" customHeight="1" x14ac:dyDescent="0.2">
      <c r="A179" s="14"/>
      <c r="B179" s="75"/>
      <c r="C179" s="73" t="s">
        <v>901</v>
      </c>
      <c r="D179" s="78" t="s">
        <v>126</v>
      </c>
      <c r="E179" s="13">
        <v>44533</v>
      </c>
      <c r="F179" s="76" t="s">
        <v>411</v>
      </c>
      <c r="G179" s="13">
        <v>44537</v>
      </c>
      <c r="H179" s="10" t="s">
        <v>412</v>
      </c>
      <c r="I179" s="16">
        <v>144</v>
      </c>
      <c r="J179" s="16">
        <v>43</v>
      </c>
      <c r="K179" s="16">
        <v>37</v>
      </c>
      <c r="L179" s="16">
        <v>3</v>
      </c>
      <c r="M179" s="81">
        <v>57.276000000000003</v>
      </c>
      <c r="N179" s="96">
        <v>57.276000000000003</v>
      </c>
      <c r="O179" s="64">
        <v>2530</v>
      </c>
      <c r="P179" s="65">
        <f>Table2245789101123456789[[#This Row],[PEMBULATAN]]*O179</f>
        <v>144908.28</v>
      </c>
    </row>
    <row r="180" spans="1:16" ht="26.25" customHeight="1" x14ac:dyDescent="0.2">
      <c r="A180" s="14"/>
      <c r="B180" s="75"/>
      <c r="C180" s="73" t="s">
        <v>902</v>
      </c>
      <c r="D180" s="78" t="s">
        <v>126</v>
      </c>
      <c r="E180" s="13">
        <v>44533</v>
      </c>
      <c r="F180" s="76" t="s">
        <v>411</v>
      </c>
      <c r="G180" s="13">
        <v>44537</v>
      </c>
      <c r="H180" s="10" t="s">
        <v>412</v>
      </c>
      <c r="I180" s="16">
        <v>47</v>
      </c>
      <c r="J180" s="16">
        <v>42</v>
      </c>
      <c r="K180" s="16">
        <v>24</v>
      </c>
      <c r="L180" s="16">
        <v>8</v>
      </c>
      <c r="M180" s="81">
        <v>11.843999999999999</v>
      </c>
      <c r="N180" s="96">
        <v>11.843999999999999</v>
      </c>
      <c r="O180" s="64">
        <v>2530</v>
      </c>
      <c r="P180" s="65">
        <f>Table2245789101123456789[[#This Row],[PEMBULATAN]]*O180</f>
        <v>29965.32</v>
      </c>
    </row>
    <row r="181" spans="1:16" ht="26.25" customHeight="1" x14ac:dyDescent="0.2">
      <c r="A181" s="14"/>
      <c r="B181" s="75"/>
      <c r="C181" s="73" t="s">
        <v>903</v>
      </c>
      <c r="D181" s="78" t="s">
        <v>126</v>
      </c>
      <c r="E181" s="13">
        <v>44533</v>
      </c>
      <c r="F181" s="76" t="s">
        <v>411</v>
      </c>
      <c r="G181" s="13">
        <v>44537</v>
      </c>
      <c r="H181" s="10" t="s">
        <v>412</v>
      </c>
      <c r="I181" s="16">
        <v>55</v>
      </c>
      <c r="J181" s="16">
        <v>44</v>
      </c>
      <c r="K181" s="16">
        <v>43</v>
      </c>
      <c r="L181" s="16">
        <v>10</v>
      </c>
      <c r="M181" s="81">
        <v>26.015000000000001</v>
      </c>
      <c r="N181" s="96">
        <v>26.015000000000001</v>
      </c>
      <c r="O181" s="64">
        <v>2530</v>
      </c>
      <c r="P181" s="65">
        <f>Table2245789101123456789[[#This Row],[PEMBULATAN]]*O181</f>
        <v>65817.95</v>
      </c>
    </row>
    <row r="182" spans="1:16" ht="26.25" customHeight="1" x14ac:dyDescent="0.2">
      <c r="A182" s="14"/>
      <c r="B182" s="75"/>
      <c r="C182" s="73" t="s">
        <v>904</v>
      </c>
      <c r="D182" s="78" t="s">
        <v>126</v>
      </c>
      <c r="E182" s="13">
        <v>44533</v>
      </c>
      <c r="F182" s="76" t="s">
        <v>411</v>
      </c>
      <c r="G182" s="13">
        <v>44537</v>
      </c>
      <c r="H182" s="10" t="s">
        <v>412</v>
      </c>
      <c r="I182" s="16">
        <v>67</v>
      </c>
      <c r="J182" s="16">
        <v>45</v>
      </c>
      <c r="K182" s="16">
        <v>12</v>
      </c>
      <c r="L182" s="16">
        <v>3</v>
      </c>
      <c r="M182" s="81">
        <v>9.0449999999999999</v>
      </c>
      <c r="N182" s="96">
        <v>9.0449999999999999</v>
      </c>
      <c r="O182" s="64">
        <v>2530</v>
      </c>
      <c r="P182" s="65">
        <f>Table2245789101123456789[[#This Row],[PEMBULATAN]]*O182</f>
        <v>22883.85</v>
      </c>
    </row>
    <row r="183" spans="1:16" ht="26.25" customHeight="1" x14ac:dyDescent="0.2">
      <c r="A183" s="14"/>
      <c r="B183" s="75"/>
      <c r="C183" s="73" t="s">
        <v>905</v>
      </c>
      <c r="D183" s="78" t="s">
        <v>126</v>
      </c>
      <c r="E183" s="13">
        <v>44533</v>
      </c>
      <c r="F183" s="76" t="s">
        <v>411</v>
      </c>
      <c r="G183" s="13">
        <v>44537</v>
      </c>
      <c r="H183" s="10" t="s">
        <v>412</v>
      </c>
      <c r="I183" s="16">
        <v>45</v>
      </c>
      <c r="J183" s="16">
        <v>38</v>
      </c>
      <c r="K183" s="16">
        <v>19</v>
      </c>
      <c r="L183" s="16">
        <v>9</v>
      </c>
      <c r="M183" s="81">
        <v>8.1225000000000005</v>
      </c>
      <c r="N183" s="96">
        <v>9</v>
      </c>
      <c r="O183" s="64">
        <v>2530</v>
      </c>
      <c r="P183" s="65">
        <f>Table2245789101123456789[[#This Row],[PEMBULATAN]]*O183</f>
        <v>22770</v>
      </c>
    </row>
    <row r="184" spans="1:16" ht="26.25" customHeight="1" x14ac:dyDescent="0.2">
      <c r="A184" s="14"/>
      <c r="B184" s="75"/>
      <c r="C184" s="73" t="s">
        <v>906</v>
      </c>
      <c r="D184" s="78" t="s">
        <v>126</v>
      </c>
      <c r="E184" s="13">
        <v>44533</v>
      </c>
      <c r="F184" s="76" t="s">
        <v>411</v>
      </c>
      <c r="G184" s="13">
        <v>44537</v>
      </c>
      <c r="H184" s="10" t="s">
        <v>412</v>
      </c>
      <c r="I184" s="16">
        <v>62</v>
      </c>
      <c r="J184" s="16">
        <v>62</v>
      </c>
      <c r="K184" s="16">
        <v>17</v>
      </c>
      <c r="L184" s="16">
        <v>6</v>
      </c>
      <c r="M184" s="81">
        <v>16.337</v>
      </c>
      <c r="N184" s="96">
        <v>17</v>
      </c>
      <c r="O184" s="64">
        <v>2530</v>
      </c>
      <c r="P184" s="65">
        <f>Table2245789101123456789[[#This Row],[PEMBULATAN]]*O184</f>
        <v>43010</v>
      </c>
    </row>
    <row r="185" spans="1:16" ht="26.25" customHeight="1" x14ac:dyDescent="0.2">
      <c r="A185" s="14"/>
      <c r="B185" s="75"/>
      <c r="C185" s="73" t="s">
        <v>907</v>
      </c>
      <c r="D185" s="78" t="s">
        <v>126</v>
      </c>
      <c r="E185" s="13">
        <v>44533</v>
      </c>
      <c r="F185" s="76" t="s">
        <v>411</v>
      </c>
      <c r="G185" s="13">
        <v>44537</v>
      </c>
      <c r="H185" s="10" t="s">
        <v>412</v>
      </c>
      <c r="I185" s="16">
        <v>98</v>
      </c>
      <c r="J185" s="16">
        <v>54</v>
      </c>
      <c r="K185" s="16">
        <v>25</v>
      </c>
      <c r="L185" s="16">
        <v>13</v>
      </c>
      <c r="M185" s="81">
        <v>33.075000000000003</v>
      </c>
      <c r="N185" s="96">
        <v>33.075000000000003</v>
      </c>
      <c r="O185" s="64">
        <v>2530</v>
      </c>
      <c r="P185" s="65">
        <f>Table2245789101123456789[[#This Row],[PEMBULATAN]]*O185</f>
        <v>83679.75</v>
      </c>
    </row>
    <row r="186" spans="1:16" ht="26.25" customHeight="1" x14ac:dyDescent="0.2">
      <c r="A186" s="14"/>
      <c r="B186" s="75"/>
      <c r="C186" s="73" t="s">
        <v>908</v>
      </c>
      <c r="D186" s="78" t="s">
        <v>126</v>
      </c>
      <c r="E186" s="13">
        <v>44533</v>
      </c>
      <c r="F186" s="76" t="s">
        <v>411</v>
      </c>
      <c r="G186" s="13">
        <v>44537</v>
      </c>
      <c r="H186" s="10" t="s">
        <v>412</v>
      </c>
      <c r="I186" s="16">
        <v>42</v>
      </c>
      <c r="J186" s="16">
        <v>30</v>
      </c>
      <c r="K186" s="16">
        <v>10</v>
      </c>
      <c r="L186" s="16">
        <v>7</v>
      </c>
      <c r="M186" s="81">
        <v>3.15</v>
      </c>
      <c r="N186" s="96">
        <v>7</v>
      </c>
      <c r="O186" s="64">
        <v>2530</v>
      </c>
      <c r="P186" s="65">
        <f>Table2245789101123456789[[#This Row],[PEMBULATAN]]*O186</f>
        <v>17710</v>
      </c>
    </row>
    <row r="187" spans="1:16" ht="26.25" customHeight="1" x14ac:dyDescent="0.2">
      <c r="A187" s="14"/>
      <c r="B187" s="75"/>
      <c r="C187" s="73" t="s">
        <v>909</v>
      </c>
      <c r="D187" s="78" t="s">
        <v>126</v>
      </c>
      <c r="E187" s="13">
        <v>44533</v>
      </c>
      <c r="F187" s="76" t="s">
        <v>411</v>
      </c>
      <c r="G187" s="13">
        <v>44537</v>
      </c>
      <c r="H187" s="10" t="s">
        <v>412</v>
      </c>
      <c r="I187" s="16">
        <v>60</v>
      </c>
      <c r="J187" s="16">
        <v>35</v>
      </c>
      <c r="K187" s="16">
        <v>25</v>
      </c>
      <c r="L187" s="16">
        <v>7</v>
      </c>
      <c r="M187" s="81">
        <v>13.125</v>
      </c>
      <c r="N187" s="96">
        <v>13.125</v>
      </c>
      <c r="O187" s="64">
        <v>2530</v>
      </c>
      <c r="P187" s="65">
        <f>Table2245789101123456789[[#This Row],[PEMBULATAN]]*O187</f>
        <v>33206.25</v>
      </c>
    </row>
    <row r="188" spans="1:16" ht="26.25" customHeight="1" x14ac:dyDescent="0.2">
      <c r="A188" s="14"/>
      <c r="B188" s="75"/>
      <c r="C188" s="73" t="s">
        <v>910</v>
      </c>
      <c r="D188" s="78" t="s">
        <v>126</v>
      </c>
      <c r="E188" s="13">
        <v>44533</v>
      </c>
      <c r="F188" s="76" t="s">
        <v>411</v>
      </c>
      <c r="G188" s="13">
        <v>44537</v>
      </c>
      <c r="H188" s="10" t="s">
        <v>412</v>
      </c>
      <c r="I188" s="16">
        <v>35</v>
      </c>
      <c r="J188" s="16">
        <v>25</v>
      </c>
      <c r="K188" s="16">
        <v>18</v>
      </c>
      <c r="L188" s="16">
        <v>7</v>
      </c>
      <c r="M188" s="81">
        <v>3.9375</v>
      </c>
      <c r="N188" s="96">
        <v>7</v>
      </c>
      <c r="O188" s="64">
        <v>2530</v>
      </c>
      <c r="P188" s="65">
        <f>Table2245789101123456789[[#This Row],[PEMBULATAN]]*O188</f>
        <v>17710</v>
      </c>
    </row>
    <row r="189" spans="1:16" ht="26.25" customHeight="1" x14ac:dyDescent="0.2">
      <c r="A189" s="14"/>
      <c r="B189" s="75"/>
      <c r="C189" s="73" t="s">
        <v>911</v>
      </c>
      <c r="D189" s="78" t="s">
        <v>126</v>
      </c>
      <c r="E189" s="13">
        <v>44533</v>
      </c>
      <c r="F189" s="76" t="s">
        <v>411</v>
      </c>
      <c r="G189" s="13">
        <v>44537</v>
      </c>
      <c r="H189" s="10" t="s">
        <v>412</v>
      </c>
      <c r="I189" s="16">
        <v>50</v>
      </c>
      <c r="J189" s="16">
        <v>50</v>
      </c>
      <c r="K189" s="16">
        <v>45</v>
      </c>
      <c r="L189" s="16">
        <v>26</v>
      </c>
      <c r="M189" s="81">
        <v>28.125</v>
      </c>
      <c r="N189" s="96">
        <v>28.125</v>
      </c>
      <c r="O189" s="64">
        <v>2530</v>
      </c>
      <c r="P189" s="65">
        <f>Table2245789101123456789[[#This Row],[PEMBULATAN]]*O189</f>
        <v>71156.25</v>
      </c>
    </row>
    <row r="190" spans="1:16" ht="26.25" customHeight="1" x14ac:dyDescent="0.2">
      <c r="A190" s="14"/>
      <c r="B190" s="75"/>
      <c r="C190" s="73" t="s">
        <v>912</v>
      </c>
      <c r="D190" s="78" t="s">
        <v>126</v>
      </c>
      <c r="E190" s="13">
        <v>44533</v>
      </c>
      <c r="F190" s="76" t="s">
        <v>411</v>
      </c>
      <c r="G190" s="13">
        <v>44537</v>
      </c>
      <c r="H190" s="10" t="s">
        <v>412</v>
      </c>
      <c r="I190" s="16">
        <v>35</v>
      </c>
      <c r="J190" s="16">
        <v>30</v>
      </c>
      <c r="K190" s="16">
        <v>27</v>
      </c>
      <c r="L190" s="16">
        <v>4</v>
      </c>
      <c r="M190" s="81">
        <v>7.0875000000000004</v>
      </c>
      <c r="N190" s="96">
        <v>7.0875000000000004</v>
      </c>
      <c r="O190" s="64">
        <v>2530</v>
      </c>
      <c r="P190" s="65">
        <f>Table2245789101123456789[[#This Row],[PEMBULATAN]]*O190</f>
        <v>17931.375</v>
      </c>
    </row>
    <row r="191" spans="1:16" ht="26.25" customHeight="1" x14ac:dyDescent="0.2">
      <c r="A191" s="14"/>
      <c r="B191" s="75"/>
      <c r="C191" s="73" t="s">
        <v>913</v>
      </c>
      <c r="D191" s="78" t="s">
        <v>126</v>
      </c>
      <c r="E191" s="13">
        <v>44533</v>
      </c>
      <c r="F191" s="76" t="s">
        <v>411</v>
      </c>
      <c r="G191" s="13">
        <v>44537</v>
      </c>
      <c r="H191" s="10" t="s">
        <v>412</v>
      </c>
      <c r="I191" s="16">
        <v>52</v>
      </c>
      <c r="J191" s="16">
        <v>35</v>
      </c>
      <c r="K191" s="16">
        <v>24</v>
      </c>
      <c r="L191" s="16">
        <v>6</v>
      </c>
      <c r="M191" s="81">
        <v>10.92</v>
      </c>
      <c r="N191" s="96">
        <v>10.92</v>
      </c>
      <c r="O191" s="64">
        <v>2530</v>
      </c>
      <c r="P191" s="65">
        <f>Table2245789101123456789[[#This Row],[PEMBULATAN]]*O191</f>
        <v>27627.599999999999</v>
      </c>
    </row>
    <row r="192" spans="1:16" ht="26.25" customHeight="1" x14ac:dyDescent="0.2">
      <c r="A192" s="14"/>
      <c r="B192" s="75"/>
      <c r="C192" s="73" t="s">
        <v>914</v>
      </c>
      <c r="D192" s="78" t="s">
        <v>126</v>
      </c>
      <c r="E192" s="13">
        <v>44533</v>
      </c>
      <c r="F192" s="76" t="s">
        <v>411</v>
      </c>
      <c r="G192" s="13">
        <v>44537</v>
      </c>
      <c r="H192" s="10" t="s">
        <v>412</v>
      </c>
      <c r="I192" s="16">
        <v>36</v>
      </c>
      <c r="J192" s="16">
        <v>26</v>
      </c>
      <c r="K192" s="16">
        <v>26</v>
      </c>
      <c r="L192" s="16">
        <v>9</v>
      </c>
      <c r="M192" s="81">
        <v>6.0839999999999996</v>
      </c>
      <c r="N192" s="96">
        <v>9</v>
      </c>
      <c r="O192" s="64">
        <v>2530</v>
      </c>
      <c r="P192" s="65">
        <f>Table2245789101123456789[[#This Row],[PEMBULATAN]]*O192</f>
        <v>22770</v>
      </c>
    </row>
    <row r="193" spans="1:16" ht="26.25" customHeight="1" x14ac:dyDescent="0.2">
      <c r="A193" s="14"/>
      <c r="B193" s="75"/>
      <c r="C193" s="73" t="s">
        <v>915</v>
      </c>
      <c r="D193" s="78" t="s">
        <v>126</v>
      </c>
      <c r="E193" s="13">
        <v>44533</v>
      </c>
      <c r="F193" s="76" t="s">
        <v>411</v>
      </c>
      <c r="G193" s="13">
        <v>44537</v>
      </c>
      <c r="H193" s="10" t="s">
        <v>412</v>
      </c>
      <c r="I193" s="16">
        <v>40</v>
      </c>
      <c r="J193" s="16">
        <v>37</v>
      </c>
      <c r="K193" s="16">
        <v>20</v>
      </c>
      <c r="L193" s="16">
        <v>3</v>
      </c>
      <c r="M193" s="81">
        <v>7.4</v>
      </c>
      <c r="N193" s="96">
        <v>8</v>
      </c>
      <c r="O193" s="64">
        <v>2530</v>
      </c>
      <c r="P193" s="65">
        <f>Table2245789101123456789[[#This Row],[PEMBULATAN]]*O193</f>
        <v>20240</v>
      </c>
    </row>
    <row r="194" spans="1:16" ht="26.25" customHeight="1" x14ac:dyDescent="0.2">
      <c r="A194" s="14"/>
      <c r="B194" s="75"/>
      <c r="C194" s="73" t="s">
        <v>916</v>
      </c>
      <c r="D194" s="78" t="s">
        <v>126</v>
      </c>
      <c r="E194" s="13">
        <v>44533</v>
      </c>
      <c r="F194" s="76" t="s">
        <v>411</v>
      </c>
      <c r="G194" s="13">
        <v>44537</v>
      </c>
      <c r="H194" s="10" t="s">
        <v>412</v>
      </c>
      <c r="I194" s="16">
        <v>100</v>
      </c>
      <c r="J194" s="16">
        <v>37</v>
      </c>
      <c r="K194" s="16">
        <v>7</v>
      </c>
      <c r="L194" s="16">
        <v>5</v>
      </c>
      <c r="M194" s="81">
        <v>6.4749999999999996</v>
      </c>
      <c r="N194" s="96">
        <v>7</v>
      </c>
      <c r="O194" s="64">
        <v>2530</v>
      </c>
      <c r="P194" s="65">
        <f>Table2245789101123456789[[#This Row],[PEMBULATAN]]*O194</f>
        <v>17710</v>
      </c>
    </row>
    <row r="195" spans="1:16" ht="26.25" customHeight="1" x14ac:dyDescent="0.2">
      <c r="A195" s="14"/>
      <c r="B195" s="75"/>
      <c r="C195" s="73" t="s">
        <v>917</v>
      </c>
      <c r="D195" s="78" t="s">
        <v>126</v>
      </c>
      <c r="E195" s="13">
        <v>44533</v>
      </c>
      <c r="F195" s="76" t="s">
        <v>411</v>
      </c>
      <c r="G195" s="13">
        <v>44537</v>
      </c>
      <c r="H195" s="10" t="s">
        <v>412</v>
      </c>
      <c r="I195" s="16">
        <v>63</v>
      </c>
      <c r="J195" s="16">
        <v>55</v>
      </c>
      <c r="K195" s="16">
        <v>24</v>
      </c>
      <c r="L195" s="16">
        <v>8</v>
      </c>
      <c r="M195" s="81">
        <v>20.79</v>
      </c>
      <c r="N195" s="96">
        <v>20.79</v>
      </c>
      <c r="O195" s="64">
        <v>2530</v>
      </c>
      <c r="P195" s="65">
        <f>Table2245789101123456789[[#This Row],[PEMBULATAN]]*O195</f>
        <v>52598.7</v>
      </c>
    </row>
    <row r="196" spans="1:16" ht="26.25" customHeight="1" x14ac:dyDescent="0.2">
      <c r="A196" s="14"/>
      <c r="B196" s="75"/>
      <c r="C196" s="73" t="s">
        <v>918</v>
      </c>
      <c r="D196" s="78" t="s">
        <v>126</v>
      </c>
      <c r="E196" s="13">
        <v>44533</v>
      </c>
      <c r="F196" s="76" t="s">
        <v>411</v>
      </c>
      <c r="G196" s="13">
        <v>44537</v>
      </c>
      <c r="H196" s="10" t="s">
        <v>412</v>
      </c>
      <c r="I196" s="16">
        <v>45</v>
      </c>
      <c r="J196" s="16">
        <v>38</v>
      </c>
      <c r="K196" s="16">
        <v>27</v>
      </c>
      <c r="L196" s="16">
        <v>1</v>
      </c>
      <c r="M196" s="81">
        <v>11.5425</v>
      </c>
      <c r="N196" s="96">
        <v>11.5425</v>
      </c>
      <c r="O196" s="64">
        <v>2530</v>
      </c>
      <c r="P196" s="65">
        <f>Table2245789101123456789[[#This Row],[PEMBULATAN]]*O196</f>
        <v>29202.525000000001</v>
      </c>
    </row>
    <row r="197" spans="1:16" ht="26.25" customHeight="1" x14ac:dyDescent="0.2">
      <c r="A197" s="14"/>
      <c r="B197" s="75"/>
      <c r="C197" s="73" t="s">
        <v>919</v>
      </c>
      <c r="D197" s="78" t="s">
        <v>126</v>
      </c>
      <c r="E197" s="13">
        <v>44533</v>
      </c>
      <c r="F197" s="76" t="s">
        <v>411</v>
      </c>
      <c r="G197" s="13">
        <v>44537</v>
      </c>
      <c r="H197" s="10" t="s">
        <v>412</v>
      </c>
      <c r="I197" s="16">
        <v>34</v>
      </c>
      <c r="J197" s="16">
        <v>30</v>
      </c>
      <c r="K197" s="16">
        <v>35</v>
      </c>
      <c r="L197" s="16">
        <v>7</v>
      </c>
      <c r="M197" s="81">
        <v>8.9250000000000007</v>
      </c>
      <c r="N197" s="96">
        <v>8.9250000000000007</v>
      </c>
      <c r="O197" s="64">
        <v>2530</v>
      </c>
      <c r="P197" s="65">
        <f>Table2245789101123456789[[#This Row],[PEMBULATAN]]*O197</f>
        <v>22580.25</v>
      </c>
    </row>
    <row r="198" spans="1:16" ht="26.25" customHeight="1" x14ac:dyDescent="0.2">
      <c r="A198" s="14"/>
      <c r="B198" s="75"/>
      <c r="C198" s="73" t="s">
        <v>920</v>
      </c>
      <c r="D198" s="78" t="s">
        <v>126</v>
      </c>
      <c r="E198" s="13">
        <v>44533</v>
      </c>
      <c r="F198" s="76" t="s">
        <v>411</v>
      </c>
      <c r="G198" s="13">
        <v>44537</v>
      </c>
      <c r="H198" s="10" t="s">
        <v>412</v>
      </c>
      <c r="I198" s="16">
        <v>67</v>
      </c>
      <c r="J198" s="16">
        <v>40</v>
      </c>
      <c r="K198" s="16">
        <v>18</v>
      </c>
      <c r="L198" s="16">
        <v>10</v>
      </c>
      <c r="M198" s="81">
        <v>12.06</v>
      </c>
      <c r="N198" s="96">
        <v>12.06</v>
      </c>
      <c r="O198" s="64">
        <v>2530</v>
      </c>
      <c r="P198" s="65">
        <f>Table2245789101123456789[[#This Row],[PEMBULATAN]]*O198</f>
        <v>30511.800000000003</v>
      </c>
    </row>
    <row r="199" spans="1:16" ht="26.25" customHeight="1" x14ac:dyDescent="0.2">
      <c r="A199" s="14"/>
      <c r="B199" s="75"/>
      <c r="C199" s="73" t="s">
        <v>921</v>
      </c>
      <c r="D199" s="78" t="s">
        <v>126</v>
      </c>
      <c r="E199" s="13">
        <v>44533</v>
      </c>
      <c r="F199" s="76" t="s">
        <v>411</v>
      </c>
      <c r="G199" s="13">
        <v>44537</v>
      </c>
      <c r="H199" s="10" t="s">
        <v>412</v>
      </c>
      <c r="I199" s="16">
        <v>92</v>
      </c>
      <c r="J199" s="16">
        <v>20</v>
      </c>
      <c r="K199" s="16">
        <v>13</v>
      </c>
      <c r="L199" s="16">
        <v>4</v>
      </c>
      <c r="M199" s="81">
        <v>5.98</v>
      </c>
      <c r="N199" s="96">
        <v>5.98</v>
      </c>
      <c r="O199" s="64">
        <v>2530</v>
      </c>
      <c r="P199" s="65">
        <f>Table2245789101123456789[[#This Row],[PEMBULATAN]]*O199</f>
        <v>15129.400000000001</v>
      </c>
    </row>
    <row r="200" spans="1:16" ht="26.25" customHeight="1" x14ac:dyDescent="0.2">
      <c r="A200" s="14"/>
      <c r="B200" s="75"/>
      <c r="C200" s="73" t="s">
        <v>922</v>
      </c>
      <c r="D200" s="78" t="s">
        <v>126</v>
      </c>
      <c r="E200" s="13">
        <v>44533</v>
      </c>
      <c r="F200" s="76" t="s">
        <v>411</v>
      </c>
      <c r="G200" s="13">
        <v>44537</v>
      </c>
      <c r="H200" s="10" t="s">
        <v>412</v>
      </c>
      <c r="I200" s="16">
        <v>52</v>
      </c>
      <c r="J200" s="16">
        <v>30</v>
      </c>
      <c r="K200" s="16">
        <v>30</v>
      </c>
      <c r="L200" s="16">
        <v>5</v>
      </c>
      <c r="M200" s="81">
        <v>11.7</v>
      </c>
      <c r="N200" s="96">
        <v>11.7</v>
      </c>
      <c r="O200" s="64">
        <v>2530</v>
      </c>
      <c r="P200" s="65">
        <f>Table2245789101123456789[[#This Row],[PEMBULATAN]]*O200</f>
        <v>29601</v>
      </c>
    </row>
    <row r="201" spans="1:16" ht="26.25" customHeight="1" x14ac:dyDescent="0.2">
      <c r="A201" s="14"/>
      <c r="B201" s="75"/>
      <c r="C201" s="73" t="s">
        <v>923</v>
      </c>
      <c r="D201" s="78" t="s">
        <v>126</v>
      </c>
      <c r="E201" s="13">
        <v>44533</v>
      </c>
      <c r="F201" s="76" t="s">
        <v>411</v>
      </c>
      <c r="G201" s="13">
        <v>44537</v>
      </c>
      <c r="H201" s="10" t="s">
        <v>412</v>
      </c>
      <c r="I201" s="16">
        <v>90</v>
      </c>
      <c r="J201" s="16">
        <v>60</v>
      </c>
      <c r="K201" s="16">
        <v>47</v>
      </c>
      <c r="L201" s="16">
        <v>27</v>
      </c>
      <c r="M201" s="81">
        <v>63.45</v>
      </c>
      <c r="N201" s="96">
        <v>64</v>
      </c>
      <c r="O201" s="64">
        <v>2530</v>
      </c>
      <c r="P201" s="65">
        <f>Table2245789101123456789[[#This Row],[PEMBULATAN]]*O201</f>
        <v>161920</v>
      </c>
    </row>
    <row r="202" spans="1:16" ht="26.25" customHeight="1" x14ac:dyDescent="0.2">
      <c r="A202" s="14"/>
      <c r="B202" s="75"/>
      <c r="C202" s="73" t="s">
        <v>924</v>
      </c>
      <c r="D202" s="78" t="s">
        <v>126</v>
      </c>
      <c r="E202" s="13">
        <v>44533</v>
      </c>
      <c r="F202" s="76" t="s">
        <v>411</v>
      </c>
      <c r="G202" s="13">
        <v>44537</v>
      </c>
      <c r="H202" s="10" t="s">
        <v>412</v>
      </c>
      <c r="I202" s="16">
        <v>63</v>
      </c>
      <c r="J202" s="16">
        <v>40</v>
      </c>
      <c r="K202" s="16">
        <v>76</v>
      </c>
      <c r="L202" s="16">
        <v>23</v>
      </c>
      <c r="M202" s="81">
        <v>47.88</v>
      </c>
      <c r="N202" s="96">
        <v>47.88</v>
      </c>
      <c r="O202" s="64">
        <v>2530</v>
      </c>
      <c r="P202" s="65">
        <f>Table2245789101123456789[[#This Row],[PEMBULATAN]]*O202</f>
        <v>121136.40000000001</v>
      </c>
    </row>
    <row r="203" spans="1:16" ht="26.25" customHeight="1" x14ac:dyDescent="0.2">
      <c r="A203" s="14"/>
      <c r="B203" s="75" t="s">
        <v>925</v>
      </c>
      <c r="C203" s="73" t="s">
        <v>926</v>
      </c>
      <c r="D203" s="78" t="s">
        <v>126</v>
      </c>
      <c r="E203" s="13">
        <v>44533</v>
      </c>
      <c r="F203" s="76" t="s">
        <v>411</v>
      </c>
      <c r="G203" s="13">
        <v>44537</v>
      </c>
      <c r="H203" s="10" t="s">
        <v>412</v>
      </c>
      <c r="I203" s="16">
        <v>48</v>
      </c>
      <c r="J203" s="16">
        <v>48</v>
      </c>
      <c r="K203" s="16">
        <v>35</v>
      </c>
      <c r="L203" s="16">
        <v>18</v>
      </c>
      <c r="M203" s="81">
        <v>20.16</v>
      </c>
      <c r="N203" s="96">
        <v>20.16</v>
      </c>
      <c r="O203" s="64">
        <v>2530</v>
      </c>
      <c r="P203" s="65">
        <f>Table2245789101123456789[[#This Row],[PEMBULATAN]]*O203</f>
        <v>51004.800000000003</v>
      </c>
    </row>
    <row r="204" spans="1:16" ht="26.25" customHeight="1" x14ac:dyDescent="0.2">
      <c r="A204" s="14"/>
      <c r="B204" s="75"/>
      <c r="C204" s="73" t="s">
        <v>927</v>
      </c>
      <c r="D204" s="78" t="s">
        <v>126</v>
      </c>
      <c r="E204" s="13">
        <v>44533</v>
      </c>
      <c r="F204" s="76" t="s">
        <v>411</v>
      </c>
      <c r="G204" s="13">
        <v>44537</v>
      </c>
      <c r="H204" s="10" t="s">
        <v>412</v>
      </c>
      <c r="I204" s="16">
        <v>62</v>
      </c>
      <c r="J204" s="16">
        <v>40</v>
      </c>
      <c r="K204" s="16">
        <v>8</v>
      </c>
      <c r="L204" s="16">
        <v>2</v>
      </c>
      <c r="M204" s="81">
        <v>4.96</v>
      </c>
      <c r="N204" s="96">
        <v>4.96</v>
      </c>
      <c r="O204" s="64">
        <v>2530</v>
      </c>
      <c r="P204" s="65">
        <f>Table2245789101123456789[[#This Row],[PEMBULATAN]]*O204</f>
        <v>12548.8</v>
      </c>
    </row>
    <row r="205" spans="1:16" ht="26.25" customHeight="1" x14ac:dyDescent="0.2">
      <c r="A205" s="14"/>
      <c r="B205" s="75"/>
      <c r="C205" s="73" t="s">
        <v>928</v>
      </c>
      <c r="D205" s="78" t="s">
        <v>126</v>
      </c>
      <c r="E205" s="13">
        <v>44533</v>
      </c>
      <c r="F205" s="76" t="s">
        <v>411</v>
      </c>
      <c r="G205" s="13">
        <v>44537</v>
      </c>
      <c r="H205" s="10" t="s">
        <v>412</v>
      </c>
      <c r="I205" s="16">
        <v>64</v>
      </c>
      <c r="J205" s="16">
        <v>47</v>
      </c>
      <c r="K205" s="16">
        <v>27</v>
      </c>
      <c r="L205" s="16">
        <v>7</v>
      </c>
      <c r="M205" s="81">
        <v>20.303999999999998</v>
      </c>
      <c r="N205" s="96">
        <v>21</v>
      </c>
      <c r="O205" s="64">
        <v>2530</v>
      </c>
      <c r="P205" s="65">
        <f>Table2245789101123456789[[#This Row],[PEMBULATAN]]*O205</f>
        <v>53130</v>
      </c>
    </row>
    <row r="206" spans="1:16" ht="26.25" customHeight="1" x14ac:dyDescent="0.2">
      <c r="A206" s="14"/>
      <c r="B206" s="75"/>
      <c r="C206" s="73" t="s">
        <v>929</v>
      </c>
      <c r="D206" s="78" t="s">
        <v>126</v>
      </c>
      <c r="E206" s="13">
        <v>44533</v>
      </c>
      <c r="F206" s="76" t="s">
        <v>411</v>
      </c>
      <c r="G206" s="13">
        <v>44537</v>
      </c>
      <c r="H206" s="10" t="s">
        <v>412</v>
      </c>
      <c r="I206" s="16">
        <v>60</v>
      </c>
      <c r="J206" s="16">
        <v>47</v>
      </c>
      <c r="K206" s="16">
        <v>14</v>
      </c>
      <c r="L206" s="16">
        <v>2</v>
      </c>
      <c r="M206" s="81">
        <v>9.8699999999999992</v>
      </c>
      <c r="N206" s="96">
        <v>9.8699999999999992</v>
      </c>
      <c r="O206" s="64">
        <v>2530</v>
      </c>
      <c r="P206" s="65">
        <f>Table2245789101123456789[[#This Row],[PEMBULATAN]]*O206</f>
        <v>24971.1</v>
      </c>
    </row>
    <row r="207" spans="1:16" ht="26.25" customHeight="1" x14ac:dyDescent="0.2">
      <c r="A207" s="14"/>
      <c r="B207" s="75"/>
      <c r="C207" s="73" t="s">
        <v>930</v>
      </c>
      <c r="D207" s="78" t="s">
        <v>126</v>
      </c>
      <c r="E207" s="13">
        <v>44533</v>
      </c>
      <c r="F207" s="76" t="s">
        <v>411</v>
      </c>
      <c r="G207" s="13">
        <v>44537</v>
      </c>
      <c r="H207" s="10" t="s">
        <v>412</v>
      </c>
      <c r="I207" s="16">
        <v>65</v>
      </c>
      <c r="J207" s="16">
        <v>60</v>
      </c>
      <c r="K207" s="16">
        <v>24</v>
      </c>
      <c r="L207" s="16">
        <v>9</v>
      </c>
      <c r="M207" s="81">
        <v>23.4</v>
      </c>
      <c r="N207" s="96">
        <v>24</v>
      </c>
      <c r="O207" s="64">
        <v>2530</v>
      </c>
      <c r="P207" s="65">
        <f>Table2245789101123456789[[#This Row],[PEMBULATAN]]*O207</f>
        <v>60720</v>
      </c>
    </row>
    <row r="208" spans="1:16" ht="26.25" customHeight="1" x14ac:dyDescent="0.2">
      <c r="A208" s="14"/>
      <c r="B208" s="75"/>
      <c r="C208" s="73" t="s">
        <v>931</v>
      </c>
      <c r="D208" s="78" t="s">
        <v>126</v>
      </c>
      <c r="E208" s="13">
        <v>44533</v>
      </c>
      <c r="F208" s="76" t="s">
        <v>411</v>
      </c>
      <c r="G208" s="13">
        <v>44537</v>
      </c>
      <c r="H208" s="10" t="s">
        <v>412</v>
      </c>
      <c r="I208" s="16">
        <v>47</v>
      </c>
      <c r="J208" s="16">
        <v>37</v>
      </c>
      <c r="K208" s="16">
        <v>13</v>
      </c>
      <c r="L208" s="16">
        <v>2</v>
      </c>
      <c r="M208" s="81">
        <v>5.6517499999999998</v>
      </c>
      <c r="N208" s="96">
        <v>5.6517499999999998</v>
      </c>
      <c r="O208" s="64">
        <v>2530</v>
      </c>
      <c r="P208" s="65">
        <f>Table2245789101123456789[[#This Row],[PEMBULATAN]]*O208</f>
        <v>14298.9275</v>
      </c>
    </row>
    <row r="209" spans="1:16" ht="26.25" customHeight="1" x14ac:dyDescent="0.2">
      <c r="A209" s="14"/>
      <c r="B209" s="75"/>
      <c r="C209" s="73" t="s">
        <v>932</v>
      </c>
      <c r="D209" s="78" t="s">
        <v>126</v>
      </c>
      <c r="E209" s="13">
        <v>44533</v>
      </c>
      <c r="F209" s="76" t="s">
        <v>411</v>
      </c>
      <c r="G209" s="13">
        <v>44537</v>
      </c>
      <c r="H209" s="10" t="s">
        <v>412</v>
      </c>
      <c r="I209" s="16">
        <v>30</v>
      </c>
      <c r="J209" s="16">
        <v>30</v>
      </c>
      <c r="K209" s="16">
        <v>14</v>
      </c>
      <c r="L209" s="16">
        <v>1</v>
      </c>
      <c r="M209" s="81">
        <v>3.15</v>
      </c>
      <c r="N209" s="96">
        <v>3.15</v>
      </c>
      <c r="O209" s="64">
        <v>2530</v>
      </c>
      <c r="P209" s="65">
        <f>Table2245789101123456789[[#This Row],[PEMBULATAN]]*O209</f>
        <v>7969.5</v>
      </c>
    </row>
    <row r="210" spans="1:16" ht="26.25" customHeight="1" x14ac:dyDescent="0.2">
      <c r="A210" s="14"/>
      <c r="B210" s="75"/>
      <c r="C210" s="73" t="s">
        <v>933</v>
      </c>
      <c r="D210" s="78" t="s">
        <v>126</v>
      </c>
      <c r="E210" s="13">
        <v>44533</v>
      </c>
      <c r="F210" s="76" t="s">
        <v>411</v>
      </c>
      <c r="G210" s="13">
        <v>44537</v>
      </c>
      <c r="H210" s="10" t="s">
        <v>412</v>
      </c>
      <c r="I210" s="16">
        <v>108</v>
      </c>
      <c r="J210" s="16">
        <v>40</v>
      </c>
      <c r="K210" s="16">
        <v>23</v>
      </c>
      <c r="L210" s="16">
        <v>34</v>
      </c>
      <c r="M210" s="81">
        <v>24.84</v>
      </c>
      <c r="N210" s="96">
        <v>34</v>
      </c>
      <c r="O210" s="64">
        <v>2530</v>
      </c>
      <c r="P210" s="65">
        <f>Table2245789101123456789[[#This Row],[PEMBULATAN]]*O210</f>
        <v>86020</v>
      </c>
    </row>
    <row r="211" spans="1:16" ht="26.25" customHeight="1" x14ac:dyDescent="0.2">
      <c r="A211" s="14"/>
      <c r="B211" s="75"/>
      <c r="C211" s="73" t="s">
        <v>934</v>
      </c>
      <c r="D211" s="78" t="s">
        <v>126</v>
      </c>
      <c r="E211" s="13">
        <v>44533</v>
      </c>
      <c r="F211" s="76" t="s">
        <v>411</v>
      </c>
      <c r="G211" s="13">
        <v>44537</v>
      </c>
      <c r="H211" s="10" t="s">
        <v>412</v>
      </c>
      <c r="I211" s="16">
        <v>72</v>
      </c>
      <c r="J211" s="16">
        <v>58</v>
      </c>
      <c r="K211" s="16">
        <v>18</v>
      </c>
      <c r="L211" s="16">
        <v>12</v>
      </c>
      <c r="M211" s="81">
        <v>18.792000000000002</v>
      </c>
      <c r="N211" s="96">
        <v>18.792000000000002</v>
      </c>
      <c r="O211" s="64">
        <v>2530</v>
      </c>
      <c r="P211" s="65">
        <f>Table2245789101123456789[[#This Row],[PEMBULATAN]]*O211</f>
        <v>47543.76</v>
      </c>
    </row>
    <row r="212" spans="1:16" ht="26.25" customHeight="1" x14ac:dyDescent="0.2">
      <c r="A212" s="14"/>
      <c r="B212" s="75"/>
      <c r="C212" s="73" t="s">
        <v>935</v>
      </c>
      <c r="D212" s="78" t="s">
        <v>126</v>
      </c>
      <c r="E212" s="13">
        <v>44533</v>
      </c>
      <c r="F212" s="76" t="s">
        <v>411</v>
      </c>
      <c r="G212" s="13">
        <v>44537</v>
      </c>
      <c r="H212" s="10" t="s">
        <v>412</v>
      </c>
      <c r="I212" s="16">
        <v>70</v>
      </c>
      <c r="J212" s="16">
        <v>40</v>
      </c>
      <c r="K212" s="16">
        <v>17</v>
      </c>
      <c r="L212" s="16">
        <v>6</v>
      </c>
      <c r="M212" s="81">
        <v>11.9</v>
      </c>
      <c r="N212" s="96">
        <v>11.9</v>
      </c>
      <c r="O212" s="64">
        <v>2530</v>
      </c>
      <c r="P212" s="65">
        <f>Table2245789101123456789[[#This Row],[PEMBULATAN]]*O212</f>
        <v>30107</v>
      </c>
    </row>
    <row r="213" spans="1:16" ht="22.5" customHeight="1" x14ac:dyDescent="0.2">
      <c r="A213" s="118" t="s">
        <v>30</v>
      </c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20"/>
      <c r="M213" s="79">
        <f>SUBTOTAL(109,Table2245789101123456789[KG VOLUME])</f>
        <v>4792.47325</v>
      </c>
      <c r="N213" s="68">
        <f>SUM(N3:N212)</f>
        <v>4923.6332499999999</v>
      </c>
      <c r="O213" s="121">
        <f>SUM(P3:P212)</f>
        <v>12456792.122500002</v>
      </c>
      <c r="P213" s="122"/>
    </row>
    <row r="214" spans="1:16" ht="18" customHeight="1" x14ac:dyDescent="0.2">
      <c r="A214" s="86"/>
      <c r="B214" s="56" t="s">
        <v>42</v>
      </c>
      <c r="C214" s="55"/>
      <c r="D214" s="57" t="s">
        <v>43</v>
      </c>
      <c r="E214" s="86"/>
      <c r="F214" s="86"/>
      <c r="G214" s="86"/>
      <c r="H214" s="86"/>
      <c r="I214" s="86"/>
      <c r="J214" s="86"/>
      <c r="K214" s="86"/>
      <c r="L214" s="86"/>
      <c r="M214" s="87"/>
      <c r="N214" s="88" t="s">
        <v>51</v>
      </c>
      <c r="O214" s="89"/>
      <c r="P214" s="89">
        <f>O213*10%</f>
        <v>1245679.2122500003</v>
      </c>
    </row>
    <row r="215" spans="1:16" ht="18" customHeight="1" thickBot="1" x14ac:dyDescent="0.25">
      <c r="A215" s="86"/>
      <c r="B215" s="56"/>
      <c r="C215" s="55"/>
      <c r="D215" s="57"/>
      <c r="E215" s="86"/>
      <c r="F215" s="86"/>
      <c r="G215" s="86"/>
      <c r="H215" s="86"/>
      <c r="I215" s="86"/>
      <c r="J215" s="86"/>
      <c r="K215" s="86"/>
      <c r="L215" s="86"/>
      <c r="M215" s="87"/>
      <c r="N215" s="90" t="s">
        <v>52</v>
      </c>
      <c r="O215" s="91"/>
      <c r="P215" s="91">
        <f>O213-P214</f>
        <v>11211112.910250003</v>
      </c>
    </row>
    <row r="216" spans="1:16" ht="18" customHeight="1" x14ac:dyDescent="0.2">
      <c r="A216" s="11"/>
      <c r="H216" s="63"/>
      <c r="N216" s="62" t="s">
        <v>31</v>
      </c>
      <c r="P216" s="69">
        <f>P215*1%</f>
        <v>112111.12910250002</v>
      </c>
    </row>
    <row r="217" spans="1:16" ht="18" customHeight="1" thickBot="1" x14ac:dyDescent="0.25">
      <c r="A217" s="11"/>
      <c r="H217" s="63"/>
      <c r="N217" s="62" t="s">
        <v>53</v>
      </c>
      <c r="P217" s="71">
        <f>P215*2%</f>
        <v>224222.25820500005</v>
      </c>
    </row>
    <row r="218" spans="1:16" ht="18" customHeight="1" x14ac:dyDescent="0.2">
      <c r="A218" s="11"/>
      <c r="H218" s="63"/>
      <c r="N218" s="66" t="s">
        <v>32</v>
      </c>
      <c r="O218" s="67"/>
      <c r="P218" s="70">
        <f>P215+P216-P217</f>
        <v>11099001.781147502</v>
      </c>
    </row>
    <row r="220" spans="1:16" x14ac:dyDescent="0.2">
      <c r="A220" s="11"/>
      <c r="H220" s="63"/>
      <c r="P220" s="71"/>
    </row>
    <row r="221" spans="1:16" x14ac:dyDescent="0.2">
      <c r="A221" s="11"/>
      <c r="H221" s="63"/>
      <c r="O221" s="58"/>
      <c r="P221" s="71"/>
    </row>
    <row r="222" spans="1:16" s="3" customFormat="1" x14ac:dyDescent="0.25">
      <c r="A222" s="11"/>
      <c r="B222" s="2"/>
      <c r="C222" s="2"/>
      <c r="E222" s="12"/>
      <c r="H222" s="63"/>
      <c r="N222" s="15"/>
      <c r="O222" s="15"/>
      <c r="P222" s="15"/>
    </row>
    <row r="223" spans="1:16" s="3" customFormat="1" x14ac:dyDescent="0.25">
      <c r="A223" s="11"/>
      <c r="B223" s="2"/>
      <c r="C223" s="2"/>
      <c r="E223" s="12"/>
      <c r="H223" s="63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3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3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3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3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3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3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3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3"/>
      <c r="N231" s="15"/>
      <c r="O231" s="15"/>
      <c r="P231" s="15"/>
    </row>
    <row r="232" spans="1:16" s="3" customFormat="1" x14ac:dyDescent="0.25">
      <c r="A232" s="11"/>
      <c r="B232" s="2"/>
      <c r="C232" s="2"/>
      <c r="E232" s="12"/>
      <c r="H232" s="63"/>
      <c r="N232" s="15"/>
      <c r="O232" s="15"/>
      <c r="P232" s="15"/>
    </row>
    <row r="233" spans="1:16" s="3" customFormat="1" x14ac:dyDescent="0.25">
      <c r="A233" s="11"/>
      <c r="B233" s="2"/>
      <c r="C233" s="2"/>
      <c r="E233" s="12"/>
      <c r="H233" s="63"/>
      <c r="N233" s="15"/>
      <c r="O233" s="15"/>
      <c r="P233" s="15"/>
    </row>
  </sheetData>
  <mergeCells count="2">
    <mergeCell ref="A213:L213"/>
    <mergeCell ref="O213:P213"/>
  </mergeCells>
  <conditionalFormatting sqref="B3:B212">
    <cfRule type="duplicateValues" dxfId="739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50</vt:i4>
      </vt:variant>
    </vt:vector>
  </HeadingPairs>
  <TitlesOfParts>
    <vt:vector size="100" baseType="lpstr">
      <vt:lpstr>057_Sicepat PNK 01-15 des21</vt:lpstr>
      <vt:lpstr>403954</vt:lpstr>
      <vt:lpstr>403744</vt:lpstr>
      <vt:lpstr>403956</vt:lpstr>
      <vt:lpstr>403957</vt:lpstr>
      <vt:lpstr>403748</vt:lpstr>
      <vt:lpstr>403749</vt:lpstr>
      <vt:lpstr>404358</vt:lpstr>
      <vt:lpstr>405802</vt:lpstr>
      <vt:lpstr>405804</vt:lpstr>
      <vt:lpstr>406111</vt:lpstr>
      <vt:lpstr>405811</vt:lpstr>
      <vt:lpstr>405813</vt:lpstr>
      <vt:lpstr>406112</vt:lpstr>
      <vt:lpstr>405818</vt:lpstr>
      <vt:lpstr>405820</vt:lpstr>
      <vt:lpstr>403959</vt:lpstr>
      <vt:lpstr>405826</vt:lpstr>
      <vt:lpstr>404047</vt:lpstr>
      <vt:lpstr>405831</vt:lpstr>
      <vt:lpstr>405833</vt:lpstr>
      <vt:lpstr>406114</vt:lpstr>
      <vt:lpstr>405840</vt:lpstr>
      <vt:lpstr>405842</vt:lpstr>
      <vt:lpstr>404381</vt:lpstr>
      <vt:lpstr>405847</vt:lpstr>
      <vt:lpstr>405849</vt:lpstr>
      <vt:lpstr>406116</vt:lpstr>
      <vt:lpstr>406453</vt:lpstr>
      <vt:lpstr>403962</vt:lpstr>
      <vt:lpstr>406247</vt:lpstr>
      <vt:lpstr>406460</vt:lpstr>
      <vt:lpstr>403964</vt:lpstr>
      <vt:lpstr>406246</vt:lpstr>
      <vt:lpstr>406468</vt:lpstr>
      <vt:lpstr>403966</vt:lpstr>
      <vt:lpstr>402435</vt:lpstr>
      <vt:lpstr>402436</vt:lpstr>
      <vt:lpstr>402654</vt:lpstr>
      <vt:lpstr>403969</vt:lpstr>
      <vt:lpstr>403970</vt:lpstr>
      <vt:lpstr>403971</vt:lpstr>
      <vt:lpstr>403973</vt:lpstr>
      <vt:lpstr>406095</vt:lpstr>
      <vt:lpstr>402657</vt:lpstr>
      <vt:lpstr>403975</vt:lpstr>
      <vt:lpstr>403908</vt:lpstr>
      <vt:lpstr>403910</vt:lpstr>
      <vt:lpstr>402660</vt:lpstr>
      <vt:lpstr>402662</vt:lpstr>
      <vt:lpstr>'057_Sicepat PNK 01-15 des21'!Print_Titles</vt:lpstr>
      <vt:lpstr>'402435'!Print_Titles</vt:lpstr>
      <vt:lpstr>'402436'!Print_Titles</vt:lpstr>
      <vt:lpstr>'402654'!Print_Titles</vt:lpstr>
      <vt:lpstr>'402657'!Print_Titles</vt:lpstr>
      <vt:lpstr>'402660'!Print_Titles</vt:lpstr>
      <vt:lpstr>'402662'!Print_Titles</vt:lpstr>
      <vt:lpstr>'403744'!Print_Titles</vt:lpstr>
      <vt:lpstr>'403748'!Print_Titles</vt:lpstr>
      <vt:lpstr>'403749'!Print_Titles</vt:lpstr>
      <vt:lpstr>'403908'!Print_Titles</vt:lpstr>
      <vt:lpstr>'403910'!Print_Titles</vt:lpstr>
      <vt:lpstr>'403954'!Print_Titles</vt:lpstr>
      <vt:lpstr>'403956'!Print_Titles</vt:lpstr>
      <vt:lpstr>'403957'!Print_Titles</vt:lpstr>
      <vt:lpstr>'403959'!Print_Titles</vt:lpstr>
      <vt:lpstr>'403962'!Print_Titles</vt:lpstr>
      <vt:lpstr>'403964'!Print_Titles</vt:lpstr>
      <vt:lpstr>'403966'!Print_Titles</vt:lpstr>
      <vt:lpstr>'403969'!Print_Titles</vt:lpstr>
      <vt:lpstr>'403970'!Print_Titles</vt:lpstr>
      <vt:lpstr>'403971'!Print_Titles</vt:lpstr>
      <vt:lpstr>'403973'!Print_Titles</vt:lpstr>
      <vt:lpstr>'403975'!Print_Titles</vt:lpstr>
      <vt:lpstr>'404047'!Print_Titles</vt:lpstr>
      <vt:lpstr>'404358'!Print_Titles</vt:lpstr>
      <vt:lpstr>'404381'!Print_Titles</vt:lpstr>
      <vt:lpstr>'405802'!Print_Titles</vt:lpstr>
      <vt:lpstr>'405804'!Print_Titles</vt:lpstr>
      <vt:lpstr>'405811'!Print_Titles</vt:lpstr>
      <vt:lpstr>'405813'!Print_Titles</vt:lpstr>
      <vt:lpstr>'405818'!Print_Titles</vt:lpstr>
      <vt:lpstr>'405820'!Print_Titles</vt:lpstr>
      <vt:lpstr>'405826'!Print_Titles</vt:lpstr>
      <vt:lpstr>'405831'!Print_Titles</vt:lpstr>
      <vt:lpstr>'405833'!Print_Titles</vt:lpstr>
      <vt:lpstr>'405840'!Print_Titles</vt:lpstr>
      <vt:lpstr>'405842'!Print_Titles</vt:lpstr>
      <vt:lpstr>'405847'!Print_Titles</vt:lpstr>
      <vt:lpstr>'405849'!Print_Titles</vt:lpstr>
      <vt:lpstr>'406095'!Print_Titles</vt:lpstr>
      <vt:lpstr>'406111'!Print_Titles</vt:lpstr>
      <vt:lpstr>'406112'!Print_Titles</vt:lpstr>
      <vt:lpstr>'406114'!Print_Titles</vt:lpstr>
      <vt:lpstr>'406116'!Print_Titles</vt:lpstr>
      <vt:lpstr>'406246'!Print_Titles</vt:lpstr>
      <vt:lpstr>'406247'!Print_Titles</vt:lpstr>
      <vt:lpstr>'406453'!Print_Titles</vt:lpstr>
      <vt:lpstr>'406460'!Print_Titles</vt:lpstr>
      <vt:lpstr>'406468'!Print_Titles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2022-01-11T05:00:02Z</cp:lastPrinted>
  <dcterms:created xsi:type="dcterms:W3CDTF">2021-07-02T11:08:00Z</dcterms:created>
  <dcterms:modified xsi:type="dcterms:W3CDTF">2022-01-11T05:06:02Z</dcterms:modified>
</cp:coreProperties>
</file>